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19 GRC\Rebuttal Filing\Exhibits and Workpapers\Excel Exhibits\"/>
    </mc:Choice>
  </mc:AlternateContent>
  <bookViews>
    <workbookView xWindow="0" yWindow="0" windowWidth="20160" windowHeight="8850"/>
  </bookViews>
  <sheets>
    <sheet name="SEF-24 Page 1-2" sheetId="1" r:id="rId1"/>
    <sheet name="SEF-24 Page 3-4" sheetId="14" r:id="rId2"/>
    <sheet name="SEF-24 Page 5-6" sheetId="13" r:id="rId3"/>
    <sheet name="SEF-25 Page 1-2" sheetId="8" r:id="rId4"/>
    <sheet name="SEF-25 Page 3-4" sheetId="16" r:id="rId5"/>
    <sheet name="SEF-25 Page 5-6" sheetId="15" r:id="rId6"/>
  </sheets>
  <externalReferences>
    <externalReference r:id="rId7"/>
    <externalReference r:id="rId8"/>
  </externalReferences>
  <definedNames>
    <definedName name="_xlnm._FilterDatabase" localSheetId="0" hidden="1">'SEF-24 Page 1-2'!$A$6:$L$72</definedName>
    <definedName name="_xlnm._FilterDatabase" localSheetId="1" hidden="1">'SEF-24 Page 3-4'!$A$6:$L$71</definedName>
    <definedName name="_xlnm._FilterDatabase" localSheetId="2" hidden="1">'SEF-24 Page 5-6'!$A$6:$L$64</definedName>
    <definedName name="_xlnm._FilterDatabase" localSheetId="3" hidden="1">'SEF-25 Page 1-2'!$A$6:$L$65</definedName>
    <definedName name="_xlnm._FilterDatabase" localSheetId="4" hidden="1">'SEF-25 Page 3-4'!$A$6:$L$62</definedName>
    <definedName name="_xlnm._FilterDatabase" localSheetId="5" hidden="1">'SEF-25 Page 5-6'!$A$6:$L$64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CASE">'[1]Named Ranges'!$C$4</definedName>
    <definedName name="CASE_E">'[2]Named Ranges E'!$C$4</definedName>
    <definedName name="CBWorkbookPriority">-2060790043</definedName>
    <definedName name="Comp">'[1]Named Ranges'!$C$8</definedName>
    <definedName name="Comp_E">'[2]Named Ranges E'!$C$8</definedName>
    <definedName name="DOCKETNUMBER">'[1]Named Ranges'!$C$6</definedName>
    <definedName name="DOCKETNUMBER_E">'[2]Named Ranges E'!$C$6</definedName>
    <definedName name="FIT">'[1]Named Ranges'!$C$3</definedName>
    <definedName name="FIT_E">'[2]Named Ranges E'!$C$3</definedName>
    <definedName name="HTML_CodePage">1252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_xlnm.Print_Area" localSheetId="0">'SEF-24 Page 1-2'!$A$1:$L$76</definedName>
    <definedName name="_xlnm.Print_Area" localSheetId="1">'SEF-24 Page 3-4'!$A$1:$L$73</definedName>
    <definedName name="_xlnm.Print_Area" localSheetId="2">'SEF-24 Page 5-6'!$A$1:$L$74</definedName>
    <definedName name="_xlnm.Print_Area" localSheetId="3">'SEF-25 Page 1-2'!$A$1:$L$65</definedName>
    <definedName name="_xlnm.Print_Area" localSheetId="4">'SEF-25 Page 3-4'!$A$1:$L$62</definedName>
    <definedName name="_xlnm.Print_Area" localSheetId="5">'SEF-25 Page 5-6'!$A$1:$L$64</definedName>
    <definedName name="_xlnm.Print_Titles" localSheetId="0">'SEF-24 Page 1-2'!$1:$7</definedName>
    <definedName name="_xlnm.Print_Titles" localSheetId="1">'SEF-24 Page 3-4'!$1:$7</definedName>
    <definedName name="_xlnm.Print_Titles" localSheetId="2">'SEF-24 Page 5-6'!$1:$7</definedName>
    <definedName name="_xlnm.Print_Titles" localSheetId="3">'SEF-25 Page 1-2'!$1:$7</definedName>
    <definedName name="_xlnm.Print_Titles" localSheetId="4">'SEF-25 Page 3-4'!$1:$7</definedName>
    <definedName name="_xlnm.Print_Titles" localSheetId="5">'SEF-25 Page 5-6'!$1:$7</definedName>
    <definedName name="SAPBEXhrIndnt">"Wide"</definedName>
    <definedName name="SAPsysID">"708C5W7SBKP804JT78WJ0JNKI"</definedName>
    <definedName name="SAPwbID">"ARS"</definedName>
    <definedName name="TableName">"Dummy"</definedName>
    <definedName name="TESTYEAR">'[1]Named Ranges'!$C$5</definedName>
    <definedName name="TESTYEAR_E">'[2]Named Ranges E'!$C$5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4" i="16" l="1"/>
  <c r="K54" i="16"/>
  <c r="J54" i="16"/>
  <c r="L53" i="16"/>
  <c r="K53" i="16"/>
  <c r="J53" i="16"/>
  <c r="L52" i="16"/>
  <c r="K52" i="16"/>
  <c r="J52" i="16"/>
  <c r="I51" i="16"/>
  <c r="I50" i="16"/>
  <c r="I49" i="16"/>
  <c r="I46" i="16"/>
  <c r="I45" i="16"/>
  <c r="I44" i="16"/>
  <c r="I43" i="16"/>
  <c r="A42" i="16"/>
  <c r="A43" i="16" s="1"/>
  <c r="A44" i="16" s="1"/>
  <c r="A45" i="16" s="1"/>
  <c r="A46" i="16" s="1"/>
  <c r="A47" i="16" s="1"/>
  <c r="A48" i="16" s="1"/>
  <c r="A49" i="16" s="1"/>
  <c r="I39" i="16"/>
  <c r="I38" i="16"/>
  <c r="A38" i="16"/>
  <c r="A39" i="16" s="1"/>
  <c r="A36" i="16"/>
  <c r="I34" i="16"/>
  <c r="I31" i="16"/>
  <c r="L30" i="16"/>
  <c r="K30" i="16"/>
  <c r="J30" i="16"/>
  <c r="I29" i="16"/>
  <c r="I27" i="16"/>
  <c r="I26" i="16"/>
  <c r="I25" i="16"/>
  <c r="A23" i="16"/>
  <c r="A24" i="16" s="1"/>
  <c r="A25" i="16" s="1"/>
  <c r="A26" i="16" s="1"/>
  <c r="A27" i="16" s="1"/>
  <c r="I22" i="16"/>
  <c r="I21" i="16"/>
  <c r="I18" i="16"/>
  <c r="I15" i="16"/>
  <c r="I14" i="16"/>
  <c r="I13" i="16"/>
  <c r="I12" i="16"/>
  <c r="A10" i="16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I9" i="16"/>
  <c r="I8" i="16"/>
  <c r="L54" i="15"/>
  <c r="K54" i="15"/>
  <c r="J54" i="15"/>
  <c r="L53" i="15"/>
  <c r="K53" i="15"/>
  <c r="J53" i="15"/>
  <c r="J52" i="15"/>
  <c r="K52" i="15"/>
  <c r="K30" i="15"/>
  <c r="J30" i="15"/>
  <c r="A23" i="15"/>
  <c r="A24" i="15" s="1"/>
  <c r="A25" i="15" s="1"/>
  <c r="A26" i="15" s="1"/>
  <c r="A27" i="15" s="1"/>
  <c r="A10" i="15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I23" i="15"/>
  <c r="I10" i="16" l="1"/>
  <c r="I8" i="15"/>
  <c r="G55" i="16"/>
  <c r="I19" i="16"/>
  <c r="H55" i="16"/>
  <c r="I22" i="15"/>
  <c r="I26" i="15"/>
  <c r="I38" i="15"/>
  <c r="I16" i="16"/>
  <c r="I20" i="16"/>
  <c r="I33" i="16"/>
  <c r="I9" i="15"/>
  <c r="I15" i="15"/>
  <c r="I11" i="15"/>
  <c r="I17" i="15"/>
  <c r="I46" i="15"/>
  <c r="G56" i="16"/>
  <c r="H56" i="16"/>
  <c r="I23" i="16"/>
  <c r="I41" i="16"/>
  <c r="I47" i="16"/>
  <c r="I11" i="16"/>
  <c r="I17" i="16"/>
  <c r="I28" i="16"/>
  <c r="I36" i="16"/>
  <c r="I35" i="16"/>
  <c r="I40" i="16"/>
  <c r="I32" i="16"/>
  <c r="I24" i="16"/>
  <c r="I37" i="16"/>
  <c r="I42" i="16"/>
  <c r="I48" i="16"/>
  <c r="I20" i="15"/>
  <c r="I25" i="15"/>
  <c r="I10" i="15"/>
  <c r="I37" i="15"/>
  <c r="I45" i="15"/>
  <c r="I36" i="15"/>
  <c r="I44" i="15"/>
  <c r="I28" i="15"/>
  <c r="I50" i="15"/>
  <c r="I13" i="15"/>
  <c r="I21" i="15"/>
  <c r="I34" i="15"/>
  <c r="I42" i="15"/>
  <c r="I48" i="15"/>
  <c r="I16" i="15"/>
  <c r="I29" i="15"/>
  <c r="G56" i="15"/>
  <c r="I32" i="15"/>
  <c r="I40" i="15"/>
  <c r="H56" i="15"/>
  <c r="I19" i="15"/>
  <c r="I24" i="15"/>
  <c r="I27" i="15"/>
  <c r="I30" i="15"/>
  <c r="L30" i="15" s="1"/>
  <c r="I49" i="15"/>
  <c r="I52" i="15"/>
  <c r="L52" i="15" s="1"/>
  <c r="I14" i="15"/>
  <c r="I33" i="15"/>
  <c r="I41" i="15"/>
  <c r="I12" i="15"/>
  <c r="I18" i="15"/>
  <c r="I31" i="15"/>
  <c r="I35" i="15"/>
  <c r="I39" i="15"/>
  <c r="I43" i="15"/>
  <c r="I47" i="15"/>
  <c r="I51" i="15"/>
  <c r="I55" i="16" l="1"/>
  <c r="I56" i="16" s="1"/>
  <c r="G57" i="15"/>
  <c r="I56" i="15"/>
  <c r="H57" i="15"/>
  <c r="I59" i="16" l="1"/>
  <c r="I57" i="15"/>
  <c r="I61" i="16" l="1"/>
  <c r="I60" i="15"/>
  <c r="I62" i="15" l="1"/>
  <c r="L64" i="14" l="1"/>
  <c r="K64" i="14"/>
  <c r="J64" i="14"/>
  <c r="I63" i="14"/>
  <c r="I60" i="14"/>
  <c r="I59" i="14"/>
  <c r="I57" i="14"/>
  <c r="A57" i="14"/>
  <c r="I54" i="14"/>
  <c r="I53" i="14"/>
  <c r="I51" i="14"/>
  <c r="I48" i="14"/>
  <c r="I47" i="14"/>
  <c r="A47" i="14"/>
  <c r="I45" i="14"/>
  <c r="A44" i="14"/>
  <c r="I42" i="14"/>
  <c r="I41" i="14"/>
  <c r="I39" i="14"/>
  <c r="I37" i="14"/>
  <c r="A37" i="14"/>
  <c r="I36" i="14"/>
  <c r="A36" i="14"/>
  <c r="I35" i="14"/>
  <c r="I33" i="14"/>
  <c r="I30" i="14"/>
  <c r="I29" i="14"/>
  <c r="A29" i="14"/>
  <c r="I27" i="14"/>
  <c r="I24" i="14"/>
  <c r="I23" i="14"/>
  <c r="I21" i="14"/>
  <c r="I18" i="14"/>
  <c r="I17" i="14"/>
  <c r="I15" i="14"/>
  <c r="I13" i="14"/>
  <c r="I12" i="14"/>
  <c r="I11" i="14"/>
  <c r="I9" i="14"/>
  <c r="A9" i="14"/>
  <c r="J64" i="13"/>
  <c r="B37" i="13"/>
  <c r="B36" i="13"/>
  <c r="L35" i="13"/>
  <c r="K35" i="13"/>
  <c r="J35" i="13"/>
  <c r="G66" i="13"/>
  <c r="I30" i="13"/>
  <c r="H66" i="13" l="1"/>
  <c r="I42" i="13"/>
  <c r="I22" i="13"/>
  <c r="I34" i="13"/>
  <c r="I48" i="13"/>
  <c r="I54" i="13"/>
  <c r="I60" i="13"/>
  <c r="I64" i="13"/>
  <c r="L64" i="13" s="1"/>
  <c r="I25" i="14"/>
  <c r="I31" i="14"/>
  <c r="I10" i="13"/>
  <c r="I28" i="13"/>
  <c r="I39" i="13"/>
  <c r="I43" i="13"/>
  <c r="I45" i="13"/>
  <c r="I49" i="13"/>
  <c r="I51" i="13"/>
  <c r="I55" i="13"/>
  <c r="I57" i="13"/>
  <c r="I61" i="13"/>
  <c r="I63" i="13"/>
  <c r="I19" i="14"/>
  <c r="I10" i="14"/>
  <c r="I16" i="14"/>
  <c r="I22" i="14"/>
  <c r="I28" i="14"/>
  <c r="I34" i="14"/>
  <c r="I40" i="14"/>
  <c r="I46" i="14"/>
  <c r="I52" i="14"/>
  <c r="I58" i="14"/>
  <c r="G65" i="14"/>
  <c r="H65" i="14"/>
  <c r="I8" i="14"/>
  <c r="I14" i="14"/>
  <c r="I20" i="14"/>
  <c r="I26" i="14"/>
  <c r="I32" i="14"/>
  <c r="I38" i="14"/>
  <c r="I44" i="14"/>
  <c r="I50" i="14"/>
  <c r="I56" i="14"/>
  <c r="I62" i="14"/>
  <c r="I43" i="14"/>
  <c r="I49" i="14"/>
  <c r="I55" i="14"/>
  <c r="I61" i="14"/>
  <c r="G67" i="13"/>
  <c r="H67" i="13"/>
  <c r="I11" i="13"/>
  <c r="I41" i="13"/>
  <c r="I47" i="13"/>
  <c r="I53" i="13"/>
  <c r="I59" i="13"/>
  <c r="K64" i="13"/>
  <c r="I16" i="13"/>
  <c r="I40" i="13"/>
  <c r="I46" i="13"/>
  <c r="I52" i="13"/>
  <c r="I58" i="13"/>
  <c r="I9" i="13"/>
  <c r="I15" i="13"/>
  <c r="I21" i="13"/>
  <c r="I27" i="13"/>
  <c r="I33" i="13"/>
  <c r="I8" i="13"/>
  <c r="I26" i="13"/>
  <c r="I32" i="13"/>
  <c r="I29" i="13"/>
  <c r="I38" i="13"/>
  <c r="I44" i="13"/>
  <c r="I50" i="13"/>
  <c r="I56" i="13"/>
  <c r="I62" i="13"/>
  <c r="I17" i="13"/>
  <c r="I14" i="13"/>
  <c r="I13" i="13"/>
  <c r="I19" i="13"/>
  <c r="I25" i="13"/>
  <c r="I31" i="13"/>
  <c r="I23" i="13"/>
  <c r="I20" i="13"/>
  <c r="I12" i="13"/>
  <c r="I18" i="13"/>
  <c r="I24" i="13"/>
  <c r="F60" i="16"/>
  <c r="L60" i="16" s="1"/>
  <c r="F58" i="16"/>
  <c r="L58" i="16" s="1"/>
  <c r="F57" i="16"/>
  <c r="L57" i="16" s="1"/>
  <c r="E51" i="16"/>
  <c r="K51" i="16" s="1"/>
  <c r="D51" i="16"/>
  <c r="J51" i="16" s="1"/>
  <c r="E50" i="16"/>
  <c r="K50" i="16" s="1"/>
  <c r="D50" i="16"/>
  <c r="J50" i="16" s="1"/>
  <c r="E49" i="16"/>
  <c r="K49" i="16" s="1"/>
  <c r="D49" i="16"/>
  <c r="J49" i="16" s="1"/>
  <c r="E48" i="16"/>
  <c r="K48" i="16" s="1"/>
  <c r="D48" i="16"/>
  <c r="J48" i="16" s="1"/>
  <c r="E47" i="16"/>
  <c r="K47" i="16" s="1"/>
  <c r="D47" i="16"/>
  <c r="J47" i="16" s="1"/>
  <c r="E46" i="16"/>
  <c r="K46" i="16" s="1"/>
  <c r="D46" i="16"/>
  <c r="J46" i="16" s="1"/>
  <c r="E45" i="16"/>
  <c r="K45" i="16" s="1"/>
  <c r="D45" i="16"/>
  <c r="J45" i="16" s="1"/>
  <c r="E44" i="16"/>
  <c r="K44" i="16" s="1"/>
  <c r="D44" i="16"/>
  <c r="J44" i="16" s="1"/>
  <c r="E43" i="16"/>
  <c r="K43" i="16" s="1"/>
  <c r="D43" i="16"/>
  <c r="J43" i="16" s="1"/>
  <c r="E42" i="16"/>
  <c r="K42" i="16" s="1"/>
  <c r="D42" i="16"/>
  <c r="J42" i="16" s="1"/>
  <c r="E41" i="16"/>
  <c r="K41" i="16" s="1"/>
  <c r="D41" i="16"/>
  <c r="J41" i="16" s="1"/>
  <c r="E40" i="16"/>
  <c r="K40" i="16" s="1"/>
  <c r="D40" i="16"/>
  <c r="J40" i="16" s="1"/>
  <c r="E39" i="16"/>
  <c r="K39" i="16" s="1"/>
  <c r="D39" i="16"/>
  <c r="J39" i="16" s="1"/>
  <c r="E38" i="16"/>
  <c r="K38" i="16" s="1"/>
  <c r="D38" i="16"/>
  <c r="J38" i="16" s="1"/>
  <c r="E37" i="16"/>
  <c r="K37" i="16" s="1"/>
  <c r="D37" i="16"/>
  <c r="J37" i="16" s="1"/>
  <c r="E36" i="16"/>
  <c r="K36" i="16" s="1"/>
  <c r="D36" i="16"/>
  <c r="J36" i="16" s="1"/>
  <c r="E35" i="16"/>
  <c r="K35" i="16" s="1"/>
  <c r="D35" i="16"/>
  <c r="J35" i="16" s="1"/>
  <c r="E34" i="16"/>
  <c r="K34" i="16" s="1"/>
  <c r="D34" i="16"/>
  <c r="J34" i="16" s="1"/>
  <c r="E33" i="16"/>
  <c r="K33" i="16" s="1"/>
  <c r="D33" i="16"/>
  <c r="J33" i="16" s="1"/>
  <c r="E32" i="16"/>
  <c r="K32" i="16" s="1"/>
  <c r="D32" i="16"/>
  <c r="J32" i="16" s="1"/>
  <c r="E31" i="16"/>
  <c r="K31" i="16" s="1"/>
  <c r="D31" i="16"/>
  <c r="J31" i="16" s="1"/>
  <c r="E29" i="16"/>
  <c r="K29" i="16" s="1"/>
  <c r="D29" i="16"/>
  <c r="J29" i="16" s="1"/>
  <c r="E28" i="16"/>
  <c r="K28" i="16" s="1"/>
  <c r="D28" i="16"/>
  <c r="J28" i="16" s="1"/>
  <c r="E27" i="16"/>
  <c r="K27" i="16" s="1"/>
  <c r="D27" i="16"/>
  <c r="J27" i="16" s="1"/>
  <c r="E26" i="16"/>
  <c r="K26" i="16" s="1"/>
  <c r="D26" i="16"/>
  <c r="J26" i="16" s="1"/>
  <c r="E25" i="16"/>
  <c r="K25" i="16" s="1"/>
  <c r="D25" i="16"/>
  <c r="J25" i="16" s="1"/>
  <c r="E24" i="16"/>
  <c r="K24" i="16" s="1"/>
  <c r="D24" i="16"/>
  <c r="J24" i="16" s="1"/>
  <c r="E23" i="16"/>
  <c r="K23" i="16" s="1"/>
  <c r="D23" i="16"/>
  <c r="J23" i="16" s="1"/>
  <c r="E22" i="16"/>
  <c r="K22" i="16" s="1"/>
  <c r="D22" i="16"/>
  <c r="J22" i="16" s="1"/>
  <c r="E21" i="16"/>
  <c r="K21" i="16" s="1"/>
  <c r="D21" i="16"/>
  <c r="J21" i="16" s="1"/>
  <c r="E20" i="16"/>
  <c r="K20" i="16" s="1"/>
  <c r="D20" i="16"/>
  <c r="J20" i="16" s="1"/>
  <c r="E19" i="16"/>
  <c r="K19" i="16" s="1"/>
  <c r="D19" i="16"/>
  <c r="J19" i="16" s="1"/>
  <c r="E18" i="16"/>
  <c r="K18" i="16" s="1"/>
  <c r="D18" i="16"/>
  <c r="J18" i="16" s="1"/>
  <c r="E17" i="16"/>
  <c r="K17" i="16" s="1"/>
  <c r="D17" i="16"/>
  <c r="J17" i="16" s="1"/>
  <c r="E16" i="16"/>
  <c r="K16" i="16" s="1"/>
  <c r="D16" i="16"/>
  <c r="J16" i="16" s="1"/>
  <c r="E15" i="16"/>
  <c r="K15" i="16" s="1"/>
  <c r="D15" i="16"/>
  <c r="J15" i="16" s="1"/>
  <c r="E14" i="16"/>
  <c r="K14" i="16" s="1"/>
  <c r="D14" i="16"/>
  <c r="J14" i="16" s="1"/>
  <c r="E13" i="16"/>
  <c r="K13" i="16" s="1"/>
  <c r="D13" i="16"/>
  <c r="J13" i="16" s="1"/>
  <c r="E12" i="16"/>
  <c r="K12" i="16" s="1"/>
  <c r="D12" i="16"/>
  <c r="J12" i="16" s="1"/>
  <c r="E11" i="16"/>
  <c r="K11" i="16" s="1"/>
  <c r="D11" i="16"/>
  <c r="J11" i="16" s="1"/>
  <c r="E10" i="16"/>
  <c r="K10" i="16" s="1"/>
  <c r="D10" i="16"/>
  <c r="J10" i="16" s="1"/>
  <c r="E9" i="16"/>
  <c r="D9" i="16"/>
  <c r="E8" i="16"/>
  <c r="K8" i="16" s="1"/>
  <c r="D8" i="16"/>
  <c r="J8" i="16" s="1"/>
  <c r="E37" i="14"/>
  <c r="K37" i="14" s="1"/>
  <c r="D37" i="14"/>
  <c r="J37" i="14" s="1"/>
  <c r="E36" i="14"/>
  <c r="K36" i="14" s="1"/>
  <c r="D36" i="14"/>
  <c r="J36" i="14" s="1"/>
  <c r="G3" i="15" l="1"/>
  <c r="G3" i="16"/>
  <c r="J9" i="16"/>
  <c r="D55" i="16"/>
  <c r="K9" i="16"/>
  <c r="E55" i="16"/>
  <c r="D49" i="15"/>
  <c r="J49" i="15" s="1"/>
  <c r="E37" i="15"/>
  <c r="K37" i="15" s="1"/>
  <c r="D19" i="15"/>
  <c r="J19" i="15" s="1"/>
  <c r="D25" i="15"/>
  <c r="J25" i="15" s="1"/>
  <c r="D32" i="15"/>
  <c r="J32" i="15" s="1"/>
  <c r="D38" i="15"/>
  <c r="J38" i="15" s="1"/>
  <c r="D44" i="15"/>
  <c r="J44" i="15" s="1"/>
  <c r="D50" i="15"/>
  <c r="J50" i="15" s="1"/>
  <c r="D18" i="15"/>
  <c r="J18" i="15" s="1"/>
  <c r="E31" i="15"/>
  <c r="K31" i="15" s="1"/>
  <c r="E25" i="15"/>
  <c r="K25" i="15" s="1"/>
  <c r="E32" i="15"/>
  <c r="K32" i="15" s="1"/>
  <c r="E38" i="15"/>
  <c r="K38" i="15" s="1"/>
  <c r="E44" i="15"/>
  <c r="K44" i="15" s="1"/>
  <c r="E50" i="15"/>
  <c r="K50" i="15" s="1"/>
  <c r="D8" i="15"/>
  <c r="J8" i="15" s="1"/>
  <c r="D14" i="15"/>
  <c r="J14" i="15" s="1"/>
  <c r="D20" i="15"/>
  <c r="J20" i="15" s="1"/>
  <c r="D26" i="15"/>
  <c r="J26" i="15" s="1"/>
  <c r="D33" i="15"/>
  <c r="J33" i="15" s="1"/>
  <c r="D39" i="15"/>
  <c r="J39" i="15" s="1"/>
  <c r="D45" i="15"/>
  <c r="J45" i="15" s="1"/>
  <c r="D51" i="15"/>
  <c r="J51" i="15" s="1"/>
  <c r="D37" i="15"/>
  <c r="J37" i="15" s="1"/>
  <c r="E13" i="15"/>
  <c r="K13" i="15" s="1"/>
  <c r="E8" i="15"/>
  <c r="K8" i="15" s="1"/>
  <c r="E14" i="15"/>
  <c r="K14" i="15" s="1"/>
  <c r="E20" i="15"/>
  <c r="K20" i="15" s="1"/>
  <c r="E26" i="15"/>
  <c r="K26" i="15" s="1"/>
  <c r="E33" i="15"/>
  <c r="K33" i="15" s="1"/>
  <c r="E39" i="15"/>
  <c r="K39" i="15" s="1"/>
  <c r="E45" i="15"/>
  <c r="K45" i="15" s="1"/>
  <c r="E51" i="15"/>
  <c r="K51" i="15" s="1"/>
  <c r="D31" i="15"/>
  <c r="J31" i="15" s="1"/>
  <c r="E19" i="15"/>
  <c r="K19" i="15" s="1"/>
  <c r="D9" i="15"/>
  <c r="D15" i="15"/>
  <c r="J15" i="15" s="1"/>
  <c r="D21" i="15"/>
  <c r="J21" i="15" s="1"/>
  <c r="D27" i="15"/>
  <c r="J27" i="15" s="1"/>
  <c r="D34" i="15"/>
  <c r="J34" i="15" s="1"/>
  <c r="D40" i="15"/>
  <c r="J40" i="15" s="1"/>
  <c r="D46" i="15"/>
  <c r="J46" i="15" s="1"/>
  <c r="F58" i="15"/>
  <c r="L58" i="15" s="1"/>
  <c r="D43" i="15"/>
  <c r="J43" i="15" s="1"/>
  <c r="E18" i="15"/>
  <c r="K18" i="15" s="1"/>
  <c r="E9" i="15"/>
  <c r="E15" i="15"/>
  <c r="K15" i="15" s="1"/>
  <c r="E21" i="15"/>
  <c r="K21" i="15" s="1"/>
  <c r="E27" i="15"/>
  <c r="K27" i="15" s="1"/>
  <c r="E34" i="15"/>
  <c r="K34" i="15" s="1"/>
  <c r="E40" i="15"/>
  <c r="K40" i="15" s="1"/>
  <c r="E46" i="15"/>
  <c r="K46" i="15" s="1"/>
  <c r="F59" i="15"/>
  <c r="L59" i="15" s="1"/>
  <c r="D10" i="15"/>
  <c r="J10" i="15" s="1"/>
  <c r="D16" i="15"/>
  <c r="J16" i="15" s="1"/>
  <c r="D22" i="15"/>
  <c r="J22" i="15" s="1"/>
  <c r="D28" i="15"/>
  <c r="J28" i="15" s="1"/>
  <c r="D35" i="15"/>
  <c r="J35" i="15" s="1"/>
  <c r="D41" i="15"/>
  <c r="J41" i="15" s="1"/>
  <c r="D47" i="15"/>
  <c r="J47" i="15" s="1"/>
  <c r="F61" i="15"/>
  <c r="L61" i="15" s="1"/>
  <c r="D12" i="15"/>
  <c r="J12" i="15" s="1"/>
  <c r="E24" i="15"/>
  <c r="K24" i="15" s="1"/>
  <c r="E43" i="15"/>
  <c r="K43" i="15" s="1"/>
  <c r="D13" i="15"/>
  <c r="J13" i="15" s="1"/>
  <c r="E10" i="15"/>
  <c r="K10" i="15" s="1"/>
  <c r="E16" i="15"/>
  <c r="K16" i="15" s="1"/>
  <c r="E22" i="15"/>
  <c r="K22" i="15" s="1"/>
  <c r="E28" i="15"/>
  <c r="K28" i="15" s="1"/>
  <c r="E35" i="15"/>
  <c r="K35" i="15" s="1"/>
  <c r="E41" i="15"/>
  <c r="K41" i="15" s="1"/>
  <c r="E47" i="15"/>
  <c r="K47" i="15" s="1"/>
  <c r="E49" i="15"/>
  <c r="K49" i="15" s="1"/>
  <c r="D11" i="15"/>
  <c r="J11" i="15" s="1"/>
  <c r="D17" i="15"/>
  <c r="J17" i="15" s="1"/>
  <c r="D23" i="15"/>
  <c r="J23" i="15" s="1"/>
  <c r="D29" i="15"/>
  <c r="J29" i="15" s="1"/>
  <c r="D36" i="15"/>
  <c r="J36" i="15" s="1"/>
  <c r="D42" i="15"/>
  <c r="J42" i="15" s="1"/>
  <c r="D48" i="15"/>
  <c r="J48" i="15" s="1"/>
  <c r="D24" i="15"/>
  <c r="J24" i="15" s="1"/>
  <c r="E12" i="15"/>
  <c r="K12" i="15" s="1"/>
  <c r="E11" i="15"/>
  <c r="K11" i="15" s="1"/>
  <c r="E17" i="15"/>
  <c r="K17" i="15" s="1"/>
  <c r="E23" i="15"/>
  <c r="K23" i="15" s="1"/>
  <c r="E29" i="15"/>
  <c r="K29" i="15" s="1"/>
  <c r="E36" i="15"/>
  <c r="K36" i="15" s="1"/>
  <c r="E42" i="15"/>
  <c r="K42" i="15" s="1"/>
  <c r="E48" i="15"/>
  <c r="K48" i="15" s="1"/>
  <c r="E23" i="13"/>
  <c r="K23" i="13" s="1"/>
  <c r="E23" i="14"/>
  <c r="K23" i="14" s="1"/>
  <c r="E54" i="13"/>
  <c r="K54" i="13" s="1"/>
  <c r="E54" i="14"/>
  <c r="K54" i="14" s="1"/>
  <c r="D31" i="13"/>
  <c r="J31" i="13" s="1"/>
  <c r="D31" i="14"/>
  <c r="J31" i="14" s="1"/>
  <c r="D50" i="13"/>
  <c r="J50" i="13" s="1"/>
  <c r="D50" i="14"/>
  <c r="J50" i="14" s="1"/>
  <c r="E13" i="13"/>
  <c r="K13" i="13" s="1"/>
  <c r="E13" i="14"/>
  <c r="K13" i="14" s="1"/>
  <c r="E31" i="13"/>
  <c r="K31" i="13" s="1"/>
  <c r="E31" i="14"/>
  <c r="K31" i="14" s="1"/>
  <c r="E56" i="13"/>
  <c r="K56" i="13" s="1"/>
  <c r="E56" i="14"/>
  <c r="K56" i="14" s="1"/>
  <c r="D14" i="13"/>
  <c r="J14" i="13" s="1"/>
  <c r="D14" i="14"/>
  <c r="J14" i="14" s="1"/>
  <c r="D45" i="13"/>
  <c r="J45" i="13" s="1"/>
  <c r="D45" i="14"/>
  <c r="J45" i="14" s="1"/>
  <c r="E51" i="13"/>
  <c r="K51" i="13" s="1"/>
  <c r="E51" i="14"/>
  <c r="K51" i="14" s="1"/>
  <c r="D33" i="13"/>
  <c r="J33" i="13" s="1"/>
  <c r="D33" i="14"/>
  <c r="J33" i="14" s="1"/>
  <c r="D58" i="13"/>
  <c r="J58" i="13" s="1"/>
  <c r="D58" i="14"/>
  <c r="J58" i="14" s="1"/>
  <c r="E11" i="13"/>
  <c r="K11" i="13" s="1"/>
  <c r="E11" i="14"/>
  <c r="K11" i="14" s="1"/>
  <c r="E29" i="13"/>
  <c r="K29" i="13" s="1"/>
  <c r="E29" i="14"/>
  <c r="K29" i="14" s="1"/>
  <c r="D25" i="13"/>
  <c r="J25" i="13" s="1"/>
  <c r="D25" i="14"/>
  <c r="J25" i="14" s="1"/>
  <c r="D56" i="13"/>
  <c r="J56" i="13" s="1"/>
  <c r="D56" i="14"/>
  <c r="J56" i="14" s="1"/>
  <c r="E44" i="13"/>
  <c r="K44" i="13" s="1"/>
  <c r="E44" i="14"/>
  <c r="K44" i="14" s="1"/>
  <c r="D26" i="13"/>
  <c r="J26" i="13" s="1"/>
  <c r="D26" i="14"/>
  <c r="J26" i="14" s="1"/>
  <c r="D57" i="13"/>
  <c r="J57" i="13" s="1"/>
  <c r="D57" i="14"/>
  <c r="J57" i="14" s="1"/>
  <c r="E8" i="13"/>
  <c r="K8" i="13" s="1"/>
  <c r="E8" i="14"/>
  <c r="K8" i="14" s="1"/>
  <c r="E20" i="13"/>
  <c r="K20" i="13" s="1"/>
  <c r="E20" i="14"/>
  <c r="K20" i="14" s="1"/>
  <c r="E45" i="13"/>
  <c r="K45" i="13" s="1"/>
  <c r="E45" i="14"/>
  <c r="K45" i="14" s="1"/>
  <c r="E63" i="13"/>
  <c r="K63" i="13" s="1"/>
  <c r="E63" i="14"/>
  <c r="K63" i="14" s="1"/>
  <c r="D21" i="13"/>
  <c r="J21" i="13" s="1"/>
  <c r="D21" i="14"/>
  <c r="J21" i="14" s="1"/>
  <c r="D40" i="13"/>
  <c r="J40" i="13" s="1"/>
  <c r="D40" i="14"/>
  <c r="J40" i="14" s="1"/>
  <c r="F68" i="13"/>
  <c r="L68" i="13" s="1"/>
  <c r="F67" i="14"/>
  <c r="L67" i="14" s="1"/>
  <c r="E9" i="13"/>
  <c r="K9" i="13" s="1"/>
  <c r="E9" i="14"/>
  <c r="E15" i="13"/>
  <c r="K15" i="13" s="1"/>
  <c r="E15" i="14"/>
  <c r="K15" i="14" s="1"/>
  <c r="E21" i="13"/>
  <c r="K21" i="13" s="1"/>
  <c r="E21" i="14"/>
  <c r="K21" i="14" s="1"/>
  <c r="E27" i="13"/>
  <c r="K27" i="13" s="1"/>
  <c r="E27" i="14"/>
  <c r="K27" i="14" s="1"/>
  <c r="E33" i="13"/>
  <c r="K33" i="13" s="1"/>
  <c r="E33" i="14"/>
  <c r="K33" i="14" s="1"/>
  <c r="E40" i="13"/>
  <c r="K40" i="13" s="1"/>
  <c r="E40" i="14"/>
  <c r="K40" i="14" s="1"/>
  <c r="E46" i="13"/>
  <c r="K46" i="13" s="1"/>
  <c r="E46" i="14"/>
  <c r="K46" i="14" s="1"/>
  <c r="E52" i="13"/>
  <c r="K52" i="13" s="1"/>
  <c r="E52" i="14"/>
  <c r="K52" i="14" s="1"/>
  <c r="E58" i="13"/>
  <c r="K58" i="13" s="1"/>
  <c r="E58" i="14"/>
  <c r="K58" i="14" s="1"/>
  <c r="F69" i="13"/>
  <c r="L69" i="13" s="1"/>
  <c r="F68" i="14"/>
  <c r="L68" i="14" s="1"/>
  <c r="D19" i="13"/>
  <c r="J19" i="13" s="1"/>
  <c r="D19" i="14"/>
  <c r="J19" i="14" s="1"/>
  <c r="D44" i="13"/>
  <c r="J44" i="13" s="1"/>
  <c r="D44" i="14"/>
  <c r="J44" i="14" s="1"/>
  <c r="E25" i="13"/>
  <c r="K25" i="13" s="1"/>
  <c r="E25" i="14"/>
  <c r="K25" i="14" s="1"/>
  <c r="D8" i="13"/>
  <c r="J8" i="13" s="1"/>
  <c r="D8" i="14"/>
  <c r="J8" i="14" s="1"/>
  <c r="D32" i="13"/>
  <c r="J32" i="13" s="1"/>
  <c r="D32" i="14"/>
  <c r="J32" i="14" s="1"/>
  <c r="D63" i="13"/>
  <c r="J63" i="13" s="1"/>
  <c r="D63" i="14"/>
  <c r="J63" i="14" s="1"/>
  <c r="E14" i="13"/>
  <c r="K14" i="13" s="1"/>
  <c r="E14" i="14"/>
  <c r="K14" i="14" s="1"/>
  <c r="E26" i="13"/>
  <c r="K26" i="13" s="1"/>
  <c r="E26" i="14"/>
  <c r="K26" i="14" s="1"/>
  <c r="E57" i="13"/>
  <c r="K57" i="13" s="1"/>
  <c r="E57" i="14"/>
  <c r="K57" i="14" s="1"/>
  <c r="D15" i="13"/>
  <c r="J15" i="13" s="1"/>
  <c r="D15" i="14"/>
  <c r="J15" i="14" s="1"/>
  <c r="D46" i="13"/>
  <c r="J46" i="13" s="1"/>
  <c r="D46" i="14"/>
  <c r="J46" i="14" s="1"/>
  <c r="D10" i="13"/>
  <c r="J10" i="13" s="1"/>
  <c r="D10" i="14"/>
  <c r="J10" i="14" s="1"/>
  <c r="D16" i="13"/>
  <c r="J16" i="13" s="1"/>
  <c r="D16" i="14"/>
  <c r="J16" i="14" s="1"/>
  <c r="D22" i="13"/>
  <c r="J22" i="13" s="1"/>
  <c r="D22" i="14"/>
  <c r="J22" i="14" s="1"/>
  <c r="D28" i="13"/>
  <c r="J28" i="13" s="1"/>
  <c r="D28" i="14"/>
  <c r="J28" i="14" s="1"/>
  <c r="D34" i="13"/>
  <c r="J34" i="13" s="1"/>
  <c r="D34" i="14"/>
  <c r="J34" i="14" s="1"/>
  <c r="D41" i="13"/>
  <c r="J41" i="13" s="1"/>
  <c r="D41" i="14"/>
  <c r="J41" i="14" s="1"/>
  <c r="D47" i="13"/>
  <c r="J47" i="13" s="1"/>
  <c r="D47" i="14"/>
  <c r="J47" i="14" s="1"/>
  <c r="D53" i="13"/>
  <c r="J53" i="13" s="1"/>
  <c r="D53" i="14"/>
  <c r="J53" i="14" s="1"/>
  <c r="D59" i="13"/>
  <c r="J59" i="13" s="1"/>
  <c r="D59" i="14"/>
  <c r="J59" i="14" s="1"/>
  <c r="F71" i="13"/>
  <c r="L71" i="13" s="1"/>
  <c r="F70" i="14"/>
  <c r="L70" i="14" s="1"/>
  <c r="E17" i="13"/>
  <c r="K17" i="13" s="1"/>
  <c r="E17" i="14"/>
  <c r="K17" i="14" s="1"/>
  <c r="E48" i="13"/>
  <c r="K48" i="13" s="1"/>
  <c r="E48" i="14"/>
  <c r="K48" i="14" s="1"/>
  <c r="D13" i="13"/>
  <c r="J13" i="13" s="1"/>
  <c r="D13" i="14"/>
  <c r="J13" i="14" s="1"/>
  <c r="D38" i="13"/>
  <c r="J38" i="13" s="1"/>
  <c r="D38" i="14"/>
  <c r="J38" i="14" s="1"/>
  <c r="E19" i="13"/>
  <c r="K19" i="13" s="1"/>
  <c r="E19" i="14"/>
  <c r="K19" i="14" s="1"/>
  <c r="E38" i="13"/>
  <c r="K38" i="13" s="1"/>
  <c r="E38" i="14"/>
  <c r="K38" i="14" s="1"/>
  <c r="E62" i="13"/>
  <c r="K62" i="13" s="1"/>
  <c r="E62" i="14"/>
  <c r="K62" i="14" s="1"/>
  <c r="D20" i="13"/>
  <c r="J20" i="13" s="1"/>
  <c r="D20" i="14"/>
  <c r="J20" i="14" s="1"/>
  <c r="D51" i="13"/>
  <c r="J51" i="13" s="1"/>
  <c r="D51" i="14"/>
  <c r="J51" i="14" s="1"/>
  <c r="E39" i="13"/>
  <c r="K39" i="13" s="1"/>
  <c r="E39" i="14"/>
  <c r="K39" i="14" s="1"/>
  <c r="D27" i="13"/>
  <c r="J27" i="13" s="1"/>
  <c r="D27" i="14"/>
  <c r="J27" i="14" s="1"/>
  <c r="D52" i="13"/>
  <c r="J52" i="13" s="1"/>
  <c r="D52" i="14"/>
  <c r="J52" i="14" s="1"/>
  <c r="E10" i="13"/>
  <c r="K10" i="13" s="1"/>
  <c r="E10" i="14"/>
  <c r="K10" i="14" s="1"/>
  <c r="E16" i="13"/>
  <c r="K16" i="13" s="1"/>
  <c r="E16" i="14"/>
  <c r="K16" i="14" s="1"/>
  <c r="E22" i="13"/>
  <c r="K22" i="13" s="1"/>
  <c r="E22" i="14"/>
  <c r="K22" i="14" s="1"/>
  <c r="E28" i="13"/>
  <c r="K28" i="13" s="1"/>
  <c r="E28" i="14"/>
  <c r="K28" i="14" s="1"/>
  <c r="E34" i="13"/>
  <c r="K34" i="13" s="1"/>
  <c r="E34" i="14"/>
  <c r="K34" i="14" s="1"/>
  <c r="E41" i="13"/>
  <c r="K41" i="13" s="1"/>
  <c r="E41" i="14"/>
  <c r="K41" i="14" s="1"/>
  <c r="E47" i="13"/>
  <c r="K47" i="13" s="1"/>
  <c r="E47" i="14"/>
  <c r="K47" i="14" s="1"/>
  <c r="E53" i="13"/>
  <c r="K53" i="13" s="1"/>
  <c r="E53" i="14"/>
  <c r="K53" i="14" s="1"/>
  <c r="E59" i="13"/>
  <c r="K59" i="13" s="1"/>
  <c r="E59" i="14"/>
  <c r="K59" i="14" s="1"/>
  <c r="I65" i="14"/>
  <c r="D62" i="13"/>
  <c r="J62" i="13" s="1"/>
  <c r="D62" i="14"/>
  <c r="J62" i="14" s="1"/>
  <c r="E50" i="13"/>
  <c r="K50" i="13" s="1"/>
  <c r="E50" i="14"/>
  <c r="K50" i="14" s="1"/>
  <c r="D39" i="13"/>
  <c r="J39" i="13" s="1"/>
  <c r="D39" i="14"/>
  <c r="J39" i="14" s="1"/>
  <c r="E32" i="13"/>
  <c r="K32" i="13" s="1"/>
  <c r="E32" i="14"/>
  <c r="K32" i="14" s="1"/>
  <c r="D9" i="13"/>
  <c r="D9" i="14"/>
  <c r="D11" i="13"/>
  <c r="J11" i="13" s="1"/>
  <c r="D11" i="14"/>
  <c r="J11" i="14" s="1"/>
  <c r="D17" i="13"/>
  <c r="J17" i="13" s="1"/>
  <c r="D17" i="14"/>
  <c r="J17" i="14" s="1"/>
  <c r="D23" i="13"/>
  <c r="J23" i="13" s="1"/>
  <c r="D23" i="14"/>
  <c r="J23" i="14" s="1"/>
  <c r="D29" i="13"/>
  <c r="J29" i="13" s="1"/>
  <c r="D29" i="14"/>
  <c r="J29" i="14" s="1"/>
  <c r="D42" i="13"/>
  <c r="J42" i="13" s="1"/>
  <c r="D42" i="14"/>
  <c r="J42" i="14" s="1"/>
  <c r="D48" i="13"/>
  <c r="J48" i="13" s="1"/>
  <c r="D48" i="14"/>
  <c r="J48" i="14" s="1"/>
  <c r="D54" i="13"/>
  <c r="J54" i="13" s="1"/>
  <c r="D54" i="14"/>
  <c r="J54" i="14" s="1"/>
  <c r="D60" i="13"/>
  <c r="J60" i="13" s="1"/>
  <c r="D60" i="14"/>
  <c r="J60" i="14" s="1"/>
  <c r="H66" i="14"/>
  <c r="E42" i="13"/>
  <c r="K42" i="13" s="1"/>
  <c r="E42" i="14"/>
  <c r="K42" i="14" s="1"/>
  <c r="E60" i="13"/>
  <c r="K60" i="13" s="1"/>
  <c r="E60" i="14"/>
  <c r="K60" i="14" s="1"/>
  <c r="G66" i="14"/>
  <c r="D12" i="13"/>
  <c r="J12" i="13" s="1"/>
  <c r="D12" i="14"/>
  <c r="J12" i="14" s="1"/>
  <c r="D18" i="13"/>
  <c r="J18" i="13" s="1"/>
  <c r="D18" i="14"/>
  <c r="J18" i="14" s="1"/>
  <c r="D24" i="13"/>
  <c r="J24" i="13" s="1"/>
  <c r="D24" i="14"/>
  <c r="J24" i="14" s="1"/>
  <c r="D30" i="13"/>
  <c r="J30" i="13" s="1"/>
  <c r="D30" i="14"/>
  <c r="J30" i="14" s="1"/>
  <c r="D43" i="13"/>
  <c r="J43" i="13" s="1"/>
  <c r="D43" i="14"/>
  <c r="J43" i="14" s="1"/>
  <c r="D49" i="13"/>
  <c r="J49" i="13" s="1"/>
  <c r="D49" i="14"/>
  <c r="J49" i="14" s="1"/>
  <c r="D55" i="13"/>
  <c r="J55" i="13" s="1"/>
  <c r="D55" i="14"/>
  <c r="J55" i="14" s="1"/>
  <c r="D61" i="13"/>
  <c r="J61" i="13" s="1"/>
  <c r="D61" i="14"/>
  <c r="J61" i="14" s="1"/>
  <c r="E12" i="13"/>
  <c r="K12" i="13" s="1"/>
  <c r="E12" i="14"/>
  <c r="K12" i="14" s="1"/>
  <c r="E18" i="13"/>
  <c r="K18" i="13" s="1"/>
  <c r="E18" i="14"/>
  <c r="K18" i="14" s="1"/>
  <c r="E24" i="13"/>
  <c r="K24" i="13" s="1"/>
  <c r="E24" i="14"/>
  <c r="K24" i="14" s="1"/>
  <c r="E30" i="13"/>
  <c r="K30" i="13" s="1"/>
  <c r="E30" i="14"/>
  <c r="K30" i="14" s="1"/>
  <c r="E43" i="13"/>
  <c r="K43" i="13" s="1"/>
  <c r="E43" i="14"/>
  <c r="K43" i="14" s="1"/>
  <c r="E49" i="13"/>
  <c r="K49" i="13" s="1"/>
  <c r="E49" i="14"/>
  <c r="K49" i="14" s="1"/>
  <c r="E55" i="13"/>
  <c r="K55" i="13" s="1"/>
  <c r="E55" i="14"/>
  <c r="K55" i="14" s="1"/>
  <c r="E61" i="13"/>
  <c r="K61" i="13" s="1"/>
  <c r="E61" i="14"/>
  <c r="K61" i="14" s="1"/>
  <c r="J9" i="13"/>
  <c r="I66" i="13"/>
  <c r="E56" i="15" l="1"/>
  <c r="E57" i="15" s="1"/>
  <c r="K57" i="15" s="1"/>
  <c r="D56" i="16"/>
  <c r="J56" i="16" s="1"/>
  <c r="J55" i="16"/>
  <c r="K9" i="15"/>
  <c r="D56" i="15"/>
  <c r="J56" i="15" s="1"/>
  <c r="E56" i="16"/>
  <c r="K56" i="16" s="1"/>
  <c r="K55" i="16"/>
  <c r="J9" i="15"/>
  <c r="E65" i="14"/>
  <c r="K9" i="14"/>
  <c r="I66" i="14"/>
  <c r="D65" i="14"/>
  <c r="J9" i="14"/>
  <c r="I67" i="13"/>
  <c r="D57" i="15" l="1"/>
  <c r="J57" i="15" s="1"/>
  <c r="K56" i="15"/>
  <c r="E66" i="14"/>
  <c r="K66" i="14" s="1"/>
  <c r="K65" i="14"/>
  <c r="D66" i="14"/>
  <c r="J66" i="14" s="1"/>
  <c r="J65" i="14"/>
  <c r="I69" i="14"/>
  <c r="I70" i="13"/>
  <c r="I71" i="14" l="1"/>
  <c r="I72" i="13"/>
  <c r="L59" i="8" l="1"/>
  <c r="L60" i="8"/>
  <c r="L62" i="8"/>
  <c r="L69" i="1" l="1"/>
  <c r="L68" i="1"/>
  <c r="L71" i="1"/>
  <c r="A9" i="13" l="1"/>
  <c r="A29" i="13"/>
  <c r="A36" i="13"/>
  <c r="A37" i="13"/>
  <c r="A44" i="13"/>
  <c r="A47" i="13"/>
  <c r="A57" i="13"/>
  <c r="A23" i="8"/>
  <c r="A24" i="8" s="1"/>
  <c r="A25" i="8" s="1"/>
  <c r="A26" i="8" s="1"/>
  <c r="E37" i="13" l="1"/>
  <c r="K37" i="13" s="1"/>
  <c r="E36" i="13" l="1"/>
  <c r="D37" i="13"/>
  <c r="J37" i="13" s="1"/>
  <c r="D36" i="13"/>
  <c r="G3" i="8"/>
  <c r="A49" i="1"/>
  <c r="A48" i="14" l="1"/>
  <c r="A48" i="13" s="1"/>
  <c r="J36" i="13"/>
  <c r="D66" i="13"/>
  <c r="K36" i="13"/>
  <c r="E66" i="13"/>
  <c r="F31" i="8"/>
  <c r="F29" i="16" s="1"/>
  <c r="L29" i="16" s="1"/>
  <c r="E57" i="8"/>
  <c r="E58" i="8" s="1"/>
  <c r="F28" i="8"/>
  <c r="F28" i="16" s="1"/>
  <c r="L28" i="16" s="1"/>
  <c r="K51" i="8"/>
  <c r="K32" i="8"/>
  <c r="K31" i="8"/>
  <c r="F28" i="15" l="1"/>
  <c r="L28" i="15" s="1"/>
  <c r="F29" i="15"/>
  <c r="L29" i="15" s="1"/>
  <c r="D67" i="13"/>
  <c r="J67" i="13" s="1"/>
  <c r="J66" i="13"/>
  <c r="E67" i="13"/>
  <c r="K67" i="13" s="1"/>
  <c r="K66" i="13"/>
  <c r="D57" i="8"/>
  <c r="D58" i="8" s="1"/>
  <c r="K41" i="8"/>
  <c r="K40" i="8"/>
  <c r="K53" i="8"/>
  <c r="K52" i="8"/>
  <c r="K36" i="8"/>
  <c r="K44" i="8"/>
  <c r="K49" i="8"/>
  <c r="K33" i="8"/>
  <c r="K45" i="8"/>
  <c r="K50" i="8"/>
  <c r="K48" i="8"/>
  <c r="K47" i="8"/>
  <c r="K46" i="8"/>
  <c r="K43" i="8"/>
  <c r="K42" i="8"/>
  <c r="K39" i="8"/>
  <c r="K37" i="8"/>
  <c r="K35" i="8"/>
  <c r="K34" i="8"/>
  <c r="K38" i="8"/>
  <c r="F36" i="8"/>
  <c r="F34" i="16" s="1"/>
  <c r="L34" i="16" s="1"/>
  <c r="F12" i="8"/>
  <c r="F12" i="16" s="1"/>
  <c r="L12" i="16" s="1"/>
  <c r="F34" i="8"/>
  <c r="F32" i="16" s="1"/>
  <c r="L32" i="16" s="1"/>
  <c r="F46" i="8"/>
  <c r="F44" i="16" s="1"/>
  <c r="L44" i="16" s="1"/>
  <c r="F51" i="8"/>
  <c r="F49" i="16" s="1"/>
  <c r="L49" i="16" s="1"/>
  <c r="F33" i="8"/>
  <c r="F31" i="16" s="1"/>
  <c r="L31" i="16" s="1"/>
  <c r="F13" i="8"/>
  <c r="F13" i="16" s="1"/>
  <c r="L13" i="16" s="1"/>
  <c r="F25" i="8"/>
  <c r="F25" i="16" s="1"/>
  <c r="L25" i="16" s="1"/>
  <c r="F21" i="8"/>
  <c r="F21" i="16" s="1"/>
  <c r="L21" i="16" s="1"/>
  <c r="F37" i="8"/>
  <c r="F35" i="16" s="1"/>
  <c r="L35" i="16" s="1"/>
  <c r="F15" i="8"/>
  <c r="F15" i="16" s="1"/>
  <c r="L15" i="16" s="1"/>
  <c r="F18" i="8"/>
  <c r="F18" i="16" s="1"/>
  <c r="L18" i="16" s="1"/>
  <c r="F50" i="8"/>
  <c r="F48" i="16" s="1"/>
  <c r="L48" i="16" s="1"/>
  <c r="F44" i="8"/>
  <c r="F42" i="16" s="1"/>
  <c r="L42" i="16" s="1"/>
  <c r="F17" i="8"/>
  <c r="F17" i="16" s="1"/>
  <c r="L17" i="16" s="1"/>
  <c r="F53" i="8"/>
  <c r="F51" i="16" s="1"/>
  <c r="L51" i="16" s="1"/>
  <c r="F9" i="8"/>
  <c r="F9" i="16" s="1"/>
  <c r="F19" i="8"/>
  <c r="F19" i="16" s="1"/>
  <c r="L19" i="16" s="1"/>
  <c r="F26" i="8"/>
  <c r="F26" i="16" s="1"/>
  <c r="L26" i="16" s="1"/>
  <c r="F35" i="8"/>
  <c r="F33" i="16" s="1"/>
  <c r="L33" i="16" s="1"/>
  <c r="F27" i="8"/>
  <c r="F27" i="16" s="1"/>
  <c r="L27" i="16" s="1"/>
  <c r="F14" i="8"/>
  <c r="F14" i="16" s="1"/>
  <c r="L14" i="16" s="1"/>
  <c r="F20" i="8"/>
  <c r="F20" i="16" s="1"/>
  <c r="L20" i="16" s="1"/>
  <c r="F45" i="8"/>
  <c r="F43" i="16" s="1"/>
  <c r="L43" i="16" s="1"/>
  <c r="F52" i="8"/>
  <c r="F50" i="16" s="1"/>
  <c r="L50" i="16" s="1"/>
  <c r="F49" i="8"/>
  <c r="F47" i="16" s="1"/>
  <c r="L47" i="16" s="1"/>
  <c r="F16" i="8"/>
  <c r="F16" i="16" s="1"/>
  <c r="L16" i="16" s="1"/>
  <c r="F48" i="8"/>
  <c r="F46" i="16" s="1"/>
  <c r="L46" i="16" s="1"/>
  <c r="F10" i="8"/>
  <c r="F10" i="16" s="1"/>
  <c r="L10" i="16" s="1"/>
  <c r="F22" i="8"/>
  <c r="F22" i="16" s="1"/>
  <c r="L22" i="16" s="1"/>
  <c r="F38" i="8"/>
  <c r="F36" i="16" s="1"/>
  <c r="L36" i="16" s="1"/>
  <c r="F47" i="8"/>
  <c r="F45" i="16" s="1"/>
  <c r="L45" i="16" s="1"/>
  <c r="F11" i="8"/>
  <c r="F11" i="16" s="1"/>
  <c r="L11" i="16" s="1"/>
  <c r="F23" i="8"/>
  <c r="F23" i="16" s="1"/>
  <c r="L23" i="16" s="1"/>
  <c r="F39" i="8"/>
  <c r="F37" i="16" s="1"/>
  <c r="L37" i="16" s="1"/>
  <c r="F24" i="8"/>
  <c r="F24" i="16" s="1"/>
  <c r="L24" i="16" s="1"/>
  <c r="F40" i="8"/>
  <c r="F38" i="16" s="1"/>
  <c r="L38" i="16" s="1"/>
  <c r="F41" i="8"/>
  <c r="F39" i="16" s="1"/>
  <c r="L39" i="16" s="1"/>
  <c r="F42" i="8"/>
  <c r="F40" i="16" s="1"/>
  <c r="L40" i="16" s="1"/>
  <c r="F43" i="8"/>
  <c r="F41" i="16" s="1"/>
  <c r="L41" i="16" s="1"/>
  <c r="F8" i="8"/>
  <c r="F8" i="16" s="1"/>
  <c r="L8" i="16" s="1"/>
  <c r="F55" i="16" l="1"/>
  <c r="L9" i="16"/>
  <c r="F8" i="15"/>
  <c r="L8" i="15" s="1"/>
  <c r="F31" i="15"/>
  <c r="L31" i="15" s="1"/>
  <c r="F26" i="15"/>
  <c r="L26" i="15" s="1"/>
  <c r="F44" i="15"/>
  <c r="L44" i="15" s="1"/>
  <c r="F13" i="15"/>
  <c r="L13" i="15" s="1"/>
  <c r="F9" i="15"/>
  <c r="F46" i="15"/>
  <c r="L46" i="15" s="1"/>
  <c r="F40" i="15"/>
  <c r="L40" i="15" s="1"/>
  <c r="F12" i="15"/>
  <c r="L12" i="15" s="1"/>
  <c r="F24" i="15"/>
  <c r="L24" i="15" s="1"/>
  <c r="F18" i="15"/>
  <c r="L18" i="15" s="1"/>
  <c r="F36" i="15"/>
  <c r="L36" i="15" s="1"/>
  <c r="F19" i="15"/>
  <c r="L19" i="15" s="1"/>
  <c r="F10" i="15"/>
  <c r="L10" i="15" s="1"/>
  <c r="F41" i="15"/>
  <c r="L41" i="15" s="1"/>
  <c r="F16" i="15"/>
  <c r="L16" i="15" s="1"/>
  <c r="F47" i="15"/>
  <c r="L47" i="15" s="1"/>
  <c r="F50" i="15"/>
  <c r="L50" i="15" s="1"/>
  <c r="F15" i="15"/>
  <c r="L15" i="15" s="1"/>
  <c r="F42" i="15"/>
  <c r="L42" i="15" s="1"/>
  <c r="F34" i="15"/>
  <c r="L34" i="15" s="1"/>
  <c r="F22" i="15"/>
  <c r="L22" i="15" s="1"/>
  <c r="F49" i="15"/>
  <c r="L49" i="15" s="1"/>
  <c r="F51" i="15"/>
  <c r="L51" i="15" s="1"/>
  <c r="F32" i="15"/>
  <c r="L32" i="15" s="1"/>
  <c r="F39" i="15"/>
  <c r="L39" i="15" s="1"/>
  <c r="F38" i="15"/>
  <c r="L38" i="15" s="1"/>
  <c r="F20" i="15"/>
  <c r="L20" i="15" s="1"/>
  <c r="F23" i="15"/>
  <c r="L23" i="15" s="1"/>
  <c r="F21" i="15"/>
  <c r="L21" i="15" s="1"/>
  <c r="F17" i="15"/>
  <c r="L17" i="15" s="1"/>
  <c r="F48" i="15"/>
  <c r="L48" i="15" s="1"/>
  <c r="F43" i="15"/>
  <c r="L43" i="15" s="1"/>
  <c r="F37" i="15"/>
  <c r="L37" i="15" s="1"/>
  <c r="F14" i="15"/>
  <c r="L14" i="15" s="1"/>
  <c r="F35" i="15"/>
  <c r="L35" i="15" s="1"/>
  <c r="F11" i="15"/>
  <c r="L11" i="15" s="1"/>
  <c r="F27" i="15"/>
  <c r="L27" i="15" s="1"/>
  <c r="F45" i="15"/>
  <c r="L45" i="15" s="1"/>
  <c r="F33" i="15"/>
  <c r="L33" i="15" s="1"/>
  <c r="F25" i="15"/>
  <c r="L25" i="15" s="1"/>
  <c r="F57" i="8"/>
  <c r="F58" i="8" s="1"/>
  <c r="F61" i="8" s="1"/>
  <c r="F59" i="16" s="1"/>
  <c r="L59" i="16" s="1"/>
  <c r="F56" i="15" l="1"/>
  <c r="F57" i="15" s="1"/>
  <c r="L57" i="15" s="1"/>
  <c r="L9" i="15"/>
  <c r="F56" i="16"/>
  <c r="L56" i="16" s="1"/>
  <c r="L55" i="16"/>
  <c r="F60" i="15"/>
  <c r="L60" i="15" s="1"/>
  <c r="F63" i="8"/>
  <c r="F61" i="16" s="1"/>
  <c r="L61" i="16" s="1"/>
  <c r="L56" i="15" l="1"/>
  <c r="F62" i="15"/>
  <c r="L62" i="15" s="1"/>
  <c r="F12" i="1"/>
  <c r="E66" i="1"/>
  <c r="F12" i="13" l="1"/>
  <c r="L12" i="13" s="1"/>
  <c r="F12" i="14"/>
  <c r="L12" i="14" s="1"/>
  <c r="F14" i="1"/>
  <c r="F15" i="1"/>
  <c r="F16" i="1"/>
  <c r="F30" i="1"/>
  <c r="F17" i="1"/>
  <c r="F31" i="1"/>
  <c r="F11" i="1"/>
  <c r="F24" i="1"/>
  <c r="F25" i="1"/>
  <c r="F18" i="1"/>
  <c r="F38" i="1"/>
  <c r="F37" i="14" s="1"/>
  <c r="L37" i="14" s="1"/>
  <c r="F37" i="1"/>
  <c r="F36" i="14" s="1"/>
  <c r="L36" i="14" s="1"/>
  <c r="F36" i="1"/>
  <c r="F35" i="1"/>
  <c r="F35" i="14" s="1"/>
  <c r="F40" i="1"/>
  <c r="F45" i="1"/>
  <c r="F9" i="1"/>
  <c r="F58" i="1"/>
  <c r="F48" i="1"/>
  <c r="F64" i="1"/>
  <c r="F57" i="1"/>
  <c r="F46" i="1"/>
  <c r="F62" i="1"/>
  <c r="F51" i="1"/>
  <c r="F54" i="1"/>
  <c r="F60" i="1"/>
  <c r="F50" i="1"/>
  <c r="F52" i="1"/>
  <c r="F53" i="1"/>
  <c r="F39" i="1"/>
  <c r="F43" i="1"/>
  <c r="F44" i="1"/>
  <c r="F47" i="1"/>
  <c r="F49" i="1"/>
  <c r="F63" i="1"/>
  <c r="F56" i="1"/>
  <c r="F59" i="1"/>
  <c r="F61" i="1"/>
  <c r="F55" i="1"/>
  <c r="F42" i="1"/>
  <c r="F41" i="1"/>
  <c r="F20" i="1"/>
  <c r="F32" i="1"/>
  <c r="F23" i="1"/>
  <c r="F13" i="1"/>
  <c r="F26" i="1"/>
  <c r="F27" i="1"/>
  <c r="F28" i="1"/>
  <c r="F29" i="1"/>
  <c r="F19" i="1"/>
  <c r="F21" i="1"/>
  <c r="F33" i="1"/>
  <c r="F10" i="1"/>
  <c r="F22" i="1"/>
  <c r="F34" i="1"/>
  <c r="E67" i="1"/>
  <c r="F8" i="1"/>
  <c r="D66" i="1"/>
  <c r="D67" i="1" s="1"/>
  <c r="F48" i="13" l="1"/>
  <c r="L48" i="13" s="1"/>
  <c r="F48" i="14"/>
  <c r="L48" i="14" s="1"/>
  <c r="F24" i="13"/>
  <c r="L24" i="13" s="1"/>
  <c r="F24" i="14"/>
  <c r="L24" i="14" s="1"/>
  <c r="F26" i="13"/>
  <c r="L26" i="13" s="1"/>
  <c r="F26" i="14"/>
  <c r="L26" i="14" s="1"/>
  <c r="F13" i="13"/>
  <c r="L13" i="13" s="1"/>
  <c r="F13" i="14"/>
  <c r="L13" i="14" s="1"/>
  <c r="F25" i="13"/>
  <c r="L25" i="13" s="1"/>
  <c r="F25" i="14"/>
  <c r="L25" i="14" s="1"/>
  <c r="F32" i="13"/>
  <c r="L32" i="13" s="1"/>
  <c r="F32" i="14"/>
  <c r="L32" i="14" s="1"/>
  <c r="F22" i="13"/>
  <c r="L22" i="13" s="1"/>
  <c r="F22" i="14"/>
  <c r="L22" i="14" s="1"/>
  <c r="F10" i="13"/>
  <c r="L10" i="13" s="1"/>
  <c r="F10" i="14"/>
  <c r="L10" i="14" s="1"/>
  <c r="F30" i="13"/>
  <c r="L30" i="13" s="1"/>
  <c r="F30" i="14"/>
  <c r="L30" i="14" s="1"/>
  <c r="F18" i="13"/>
  <c r="L18" i="13" s="1"/>
  <c r="F18" i="14"/>
  <c r="L18" i="14" s="1"/>
  <c r="F23" i="13"/>
  <c r="L23" i="13" s="1"/>
  <c r="F23" i="14"/>
  <c r="L23" i="14" s="1"/>
  <c r="F31" i="13"/>
  <c r="L31" i="13" s="1"/>
  <c r="F31" i="14"/>
  <c r="L31" i="14" s="1"/>
  <c r="F54" i="13"/>
  <c r="L54" i="13" s="1"/>
  <c r="F54" i="14"/>
  <c r="L54" i="14" s="1"/>
  <c r="F16" i="13"/>
  <c r="L16" i="13" s="1"/>
  <c r="F16" i="14"/>
  <c r="L16" i="14" s="1"/>
  <c r="F56" i="13"/>
  <c r="L56" i="13" s="1"/>
  <c r="F56" i="14"/>
  <c r="L56" i="14" s="1"/>
  <c r="F42" i="13"/>
  <c r="L42" i="13" s="1"/>
  <c r="F42" i="14"/>
  <c r="L42" i="14" s="1"/>
  <c r="F20" i="13"/>
  <c r="L20" i="13" s="1"/>
  <c r="F20" i="14"/>
  <c r="L20" i="14" s="1"/>
  <c r="F40" i="13"/>
  <c r="L40" i="13" s="1"/>
  <c r="F40" i="14"/>
  <c r="L40" i="14" s="1"/>
  <c r="F15" i="13"/>
  <c r="L15" i="13" s="1"/>
  <c r="F15" i="14"/>
  <c r="L15" i="14" s="1"/>
  <c r="F46" i="13"/>
  <c r="L46" i="13" s="1"/>
  <c r="F46" i="14"/>
  <c r="L46" i="14" s="1"/>
  <c r="F34" i="13"/>
  <c r="L34" i="13" s="1"/>
  <c r="F34" i="14"/>
  <c r="L34" i="14" s="1"/>
  <c r="F38" i="13"/>
  <c r="L38" i="13" s="1"/>
  <c r="F38" i="14"/>
  <c r="L38" i="14" s="1"/>
  <c r="F52" i="13"/>
  <c r="L52" i="13" s="1"/>
  <c r="F52" i="14"/>
  <c r="L52" i="14" s="1"/>
  <c r="F44" i="13"/>
  <c r="L44" i="13" s="1"/>
  <c r="F44" i="14"/>
  <c r="L44" i="14" s="1"/>
  <c r="F39" i="13"/>
  <c r="L39" i="13" s="1"/>
  <c r="F39" i="14"/>
  <c r="L39" i="14" s="1"/>
  <c r="F19" i="13"/>
  <c r="L19" i="13" s="1"/>
  <c r="F19" i="14"/>
  <c r="L19" i="14" s="1"/>
  <c r="F60" i="13"/>
  <c r="L60" i="13" s="1"/>
  <c r="F60" i="14"/>
  <c r="L60" i="14" s="1"/>
  <c r="F59" i="13"/>
  <c r="L59" i="13" s="1"/>
  <c r="F59" i="14"/>
  <c r="L59" i="14" s="1"/>
  <c r="F29" i="13"/>
  <c r="L29" i="13" s="1"/>
  <c r="F29" i="14"/>
  <c r="L29" i="14" s="1"/>
  <c r="F58" i="13"/>
  <c r="L58" i="13" s="1"/>
  <c r="F58" i="14"/>
  <c r="L58" i="14" s="1"/>
  <c r="F53" i="13"/>
  <c r="L53" i="13" s="1"/>
  <c r="F53" i="14"/>
  <c r="L53" i="14" s="1"/>
  <c r="F14" i="13"/>
  <c r="L14" i="13" s="1"/>
  <c r="F14" i="14"/>
  <c r="L14" i="14" s="1"/>
  <c r="F8" i="13"/>
  <c r="L8" i="13" s="1"/>
  <c r="F8" i="14"/>
  <c r="L8" i="14" s="1"/>
  <c r="F43" i="13"/>
  <c r="L43" i="13" s="1"/>
  <c r="F43" i="14"/>
  <c r="L43" i="14" s="1"/>
  <c r="F47" i="13"/>
  <c r="L47" i="13" s="1"/>
  <c r="F47" i="14"/>
  <c r="L47" i="14" s="1"/>
  <c r="F57" i="13"/>
  <c r="L57" i="13" s="1"/>
  <c r="F57" i="14"/>
  <c r="L57" i="14" s="1"/>
  <c r="F9" i="13"/>
  <c r="F9" i="14"/>
  <c r="F33" i="13"/>
  <c r="L33" i="13" s="1"/>
  <c r="F33" i="14"/>
  <c r="L33" i="14" s="1"/>
  <c r="F51" i="13"/>
  <c r="L51" i="13" s="1"/>
  <c r="F51" i="14"/>
  <c r="L51" i="14" s="1"/>
  <c r="F28" i="13"/>
  <c r="L28" i="13" s="1"/>
  <c r="F28" i="14"/>
  <c r="L28" i="14" s="1"/>
  <c r="F50" i="13"/>
  <c r="L50" i="13" s="1"/>
  <c r="F50" i="14"/>
  <c r="L50" i="14" s="1"/>
  <c r="F45" i="13"/>
  <c r="L45" i="13" s="1"/>
  <c r="F45" i="14"/>
  <c r="L45" i="14" s="1"/>
  <c r="F63" i="13"/>
  <c r="L63" i="13" s="1"/>
  <c r="F63" i="14"/>
  <c r="L63" i="14" s="1"/>
  <c r="F11" i="13"/>
  <c r="L11" i="13" s="1"/>
  <c r="F11" i="14"/>
  <c r="L11" i="14" s="1"/>
  <c r="F17" i="13"/>
  <c r="L17" i="13" s="1"/>
  <c r="F17" i="14"/>
  <c r="L17" i="14" s="1"/>
  <c r="F41" i="13"/>
  <c r="L41" i="13" s="1"/>
  <c r="F41" i="14"/>
  <c r="L41" i="14" s="1"/>
  <c r="F21" i="13"/>
  <c r="L21" i="13" s="1"/>
  <c r="F21" i="14"/>
  <c r="L21" i="14" s="1"/>
  <c r="F49" i="13"/>
  <c r="L49" i="13" s="1"/>
  <c r="F49" i="14"/>
  <c r="L49" i="14" s="1"/>
  <c r="F55" i="13"/>
  <c r="L55" i="13" s="1"/>
  <c r="F55" i="14"/>
  <c r="L55" i="14" s="1"/>
  <c r="F27" i="13"/>
  <c r="L27" i="13" s="1"/>
  <c r="F27" i="14"/>
  <c r="L27" i="14" s="1"/>
  <c r="F62" i="13"/>
  <c r="L62" i="13" s="1"/>
  <c r="F62" i="14"/>
  <c r="L62" i="14" s="1"/>
  <c r="F61" i="13"/>
  <c r="L61" i="13" s="1"/>
  <c r="F61" i="14"/>
  <c r="L61" i="14" s="1"/>
  <c r="L9" i="13"/>
  <c r="F37" i="13"/>
  <c r="L37" i="13" s="1"/>
  <c r="F36" i="13"/>
  <c r="L36" i="13" s="1"/>
  <c r="F66" i="1"/>
  <c r="F67" i="1" s="1"/>
  <c r="F70" i="1" s="1"/>
  <c r="F70" i="13" l="1"/>
  <c r="L70" i="13" s="1"/>
  <c r="F69" i="14"/>
  <c r="L69" i="14" s="1"/>
  <c r="F65" i="14"/>
  <c r="L9" i="14"/>
  <c r="F66" i="13"/>
  <c r="F72" i="1"/>
  <c r="F66" i="14" l="1"/>
  <c r="L66" i="14" s="1"/>
  <c r="L65" i="14"/>
  <c r="F72" i="13"/>
  <c r="L72" i="13" s="1"/>
  <c r="F71" i="14"/>
  <c r="L71" i="14" s="1"/>
  <c r="F67" i="13"/>
  <c r="L67" i="13" s="1"/>
  <c r="L66" i="13"/>
  <c r="J36" i="8"/>
  <c r="J53" i="8"/>
  <c r="J52" i="8"/>
  <c r="J51" i="8"/>
  <c r="J33" i="8"/>
  <c r="J32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5" i="8"/>
  <c r="J34" i="8"/>
  <c r="J31" i="8"/>
  <c r="K28" i="8"/>
  <c r="K27" i="8"/>
  <c r="K26" i="8"/>
  <c r="K25" i="8"/>
  <c r="K24" i="8"/>
  <c r="K23" i="8"/>
  <c r="K22" i="8"/>
  <c r="K21" i="8"/>
  <c r="K17" i="8"/>
  <c r="K16" i="8"/>
  <c r="K13" i="8"/>
  <c r="K11" i="8"/>
  <c r="K10" i="8"/>
  <c r="J28" i="8"/>
  <c r="J25" i="8"/>
  <c r="J23" i="8"/>
  <c r="J21" i="8"/>
  <c r="J20" i="8"/>
  <c r="J19" i="8"/>
  <c r="J18" i="8"/>
  <c r="J17" i="8"/>
  <c r="J16" i="8"/>
  <c r="J14" i="8"/>
  <c r="J13" i="8"/>
  <c r="J12" i="8"/>
  <c r="J11" i="8"/>
  <c r="J10" i="8"/>
  <c r="J9" i="8"/>
  <c r="K8" i="8"/>
  <c r="A44" i="8"/>
  <c r="A45" i="8" s="1"/>
  <c r="A46" i="8" s="1"/>
  <c r="A40" i="8"/>
  <c r="A41" i="8" s="1"/>
  <c r="A33" i="8"/>
  <c r="A31" i="16" s="1"/>
  <c r="A27" i="8"/>
  <c r="K19" i="8"/>
  <c r="A10" i="8"/>
  <c r="A47" i="8" l="1"/>
  <c r="A48" i="8" s="1"/>
  <c r="A49" i="8" s="1"/>
  <c r="A50" i="8" s="1"/>
  <c r="A51" i="8" s="1"/>
  <c r="I46" i="8"/>
  <c r="I42" i="8"/>
  <c r="H57" i="8"/>
  <c r="H58" i="8" s="1"/>
  <c r="K15" i="8"/>
  <c r="I17" i="8"/>
  <c r="L17" i="8" s="1"/>
  <c r="I27" i="8"/>
  <c r="I33" i="8"/>
  <c r="L33" i="8" s="1"/>
  <c r="I11" i="8"/>
  <c r="I44" i="8"/>
  <c r="I16" i="8"/>
  <c r="I21" i="8"/>
  <c r="L21" i="8" s="1"/>
  <c r="I10" i="8"/>
  <c r="I9" i="8"/>
  <c r="K9" i="8"/>
  <c r="J27" i="8"/>
  <c r="I28" i="8"/>
  <c r="L28" i="8" s="1"/>
  <c r="I49" i="8"/>
  <c r="K18" i="8"/>
  <c r="I18" i="8"/>
  <c r="L18" i="8" s="1"/>
  <c r="I47" i="8"/>
  <c r="I38" i="8"/>
  <c r="L38" i="8" s="1"/>
  <c r="J22" i="8"/>
  <c r="I22" i="8"/>
  <c r="L22" i="8" s="1"/>
  <c r="I25" i="8"/>
  <c r="L25" i="8" s="1"/>
  <c r="I31" i="8"/>
  <c r="I50" i="8"/>
  <c r="I53" i="8"/>
  <c r="I35" i="8"/>
  <c r="I39" i="8"/>
  <c r="J8" i="8"/>
  <c r="I8" i="8"/>
  <c r="I19" i="8"/>
  <c r="L19" i="8" s="1"/>
  <c r="J26" i="8"/>
  <c r="I26" i="8"/>
  <c r="I37" i="8"/>
  <c r="I43" i="8"/>
  <c r="I45" i="8"/>
  <c r="I48" i="8"/>
  <c r="I13" i="8"/>
  <c r="L13" i="8" s="1"/>
  <c r="I40" i="8"/>
  <c r="I34" i="8"/>
  <c r="I51" i="8"/>
  <c r="G57" i="8"/>
  <c r="K14" i="8"/>
  <c r="I14" i="8"/>
  <c r="L14" i="8" s="1"/>
  <c r="A34" i="8"/>
  <c r="A32" i="16" s="1"/>
  <c r="A11" i="8"/>
  <c r="A12" i="8" s="1"/>
  <c r="I36" i="8"/>
  <c r="I23" i="8"/>
  <c r="L23" i="8" s="1"/>
  <c r="I32" i="8"/>
  <c r="I41" i="8"/>
  <c r="K20" i="8"/>
  <c r="I20" i="8"/>
  <c r="L20" i="8" s="1"/>
  <c r="J15" i="8"/>
  <c r="I15" i="8"/>
  <c r="L15" i="8" s="1"/>
  <c r="J24" i="8"/>
  <c r="I24" i="8"/>
  <c r="L24" i="8" s="1"/>
  <c r="I52" i="8"/>
  <c r="K12" i="8"/>
  <c r="I12" i="8"/>
  <c r="L51" i="8" l="1"/>
  <c r="L8" i="8"/>
  <c r="L9" i="8"/>
  <c r="L34" i="8"/>
  <c r="L10" i="8"/>
  <c r="L48" i="8"/>
  <c r="L53" i="8"/>
  <c r="L16" i="8"/>
  <c r="L42" i="8"/>
  <c r="L41" i="8"/>
  <c r="L32" i="8"/>
  <c r="L36" i="8"/>
  <c r="L43" i="8"/>
  <c r="L50" i="8"/>
  <c r="L47" i="8"/>
  <c r="L44" i="8"/>
  <c r="L40" i="8"/>
  <c r="L37" i="8"/>
  <c r="L31" i="8"/>
  <c r="L11" i="8"/>
  <c r="L46" i="8"/>
  <c r="L26" i="8"/>
  <c r="L39" i="8"/>
  <c r="L12" i="8"/>
  <c r="L35" i="8"/>
  <c r="L27" i="8"/>
  <c r="L45" i="8"/>
  <c r="L52" i="8"/>
  <c r="L49" i="8"/>
  <c r="J57" i="8"/>
  <c r="J58" i="8" s="1"/>
  <c r="K57" i="8"/>
  <c r="K58" i="8" s="1"/>
  <c r="I57" i="8"/>
  <c r="G58" i="8"/>
  <c r="A13" i="8"/>
  <c r="A14" i="8" s="1"/>
  <c r="A15" i="8" s="1"/>
  <c r="A16" i="8" s="1"/>
  <c r="A17" i="8" s="1"/>
  <c r="A35" i="8"/>
  <c r="A33" i="16" s="1"/>
  <c r="L57" i="8" l="1"/>
  <c r="L58" i="8" s="1"/>
  <c r="A36" i="8"/>
  <c r="A34" i="16" s="1"/>
  <c r="A18" i="8"/>
  <c r="I58" i="8"/>
  <c r="I61" i="8" s="1"/>
  <c r="I63" i="8" l="1"/>
  <c r="L63" i="8" s="1"/>
  <c r="L61" i="8"/>
  <c r="A19" i="8"/>
  <c r="A20" i="8" s="1"/>
  <c r="A21" i="8" s="1"/>
  <c r="A37" i="8"/>
  <c r="A35" i="16" s="1"/>
  <c r="K64" i="1" l="1"/>
  <c r="J64" i="1"/>
  <c r="L65" i="1"/>
  <c r="K65" i="1"/>
  <c r="J65" i="1"/>
  <c r="K63" i="1"/>
  <c r="K62" i="1"/>
  <c r="K61" i="1"/>
  <c r="K60" i="1"/>
  <c r="K59" i="1"/>
  <c r="K58" i="1"/>
  <c r="K57" i="1"/>
  <c r="K56" i="1"/>
  <c r="K55" i="1"/>
  <c r="K54" i="1"/>
  <c r="K53" i="1"/>
  <c r="K51" i="1"/>
  <c r="K50" i="1"/>
  <c r="K49" i="1"/>
  <c r="K48" i="1"/>
  <c r="K47" i="1"/>
  <c r="K46" i="1"/>
  <c r="K45" i="1"/>
  <c r="K44" i="1"/>
  <c r="K43" i="1"/>
  <c r="K42" i="1"/>
  <c r="K41" i="1"/>
  <c r="K39" i="1"/>
  <c r="J63" i="1"/>
  <c r="J61" i="1"/>
  <c r="J60" i="1"/>
  <c r="J59" i="1"/>
  <c r="J58" i="1"/>
  <c r="J57" i="1"/>
  <c r="J56" i="1"/>
  <c r="J54" i="1"/>
  <c r="J53" i="1"/>
  <c r="J52" i="1"/>
  <c r="J51" i="1"/>
  <c r="J49" i="1"/>
  <c r="J48" i="1"/>
  <c r="J47" i="1"/>
  <c r="J46" i="1"/>
  <c r="J45" i="1"/>
  <c r="J43" i="1"/>
  <c r="J42" i="1"/>
  <c r="J41" i="1"/>
  <c r="J40" i="1"/>
  <c r="J39" i="1"/>
  <c r="J55" i="1" l="1"/>
  <c r="K40" i="1"/>
  <c r="K52" i="1"/>
  <c r="J44" i="1"/>
  <c r="J50" i="1"/>
  <c r="J62" i="1"/>
  <c r="K36" i="1" l="1"/>
  <c r="J36" i="1"/>
  <c r="K38" i="1" l="1"/>
  <c r="J38" i="1"/>
  <c r="K37" i="1"/>
  <c r="J37" i="1"/>
  <c r="K35" i="1"/>
  <c r="J35" i="1"/>
  <c r="K30" i="1"/>
  <c r="K34" i="1"/>
  <c r="K33" i="1"/>
  <c r="K32" i="1"/>
  <c r="K31" i="1"/>
  <c r="K29" i="1"/>
  <c r="K28" i="1"/>
  <c r="K26" i="1"/>
  <c r="K25" i="1"/>
  <c r="K24" i="1"/>
  <c r="K23" i="1"/>
  <c r="K22" i="1"/>
  <c r="K21" i="1"/>
  <c r="K20" i="1"/>
  <c r="K19" i="1"/>
  <c r="K18" i="1"/>
  <c r="K17" i="1"/>
  <c r="K16" i="1"/>
  <c r="K14" i="1"/>
  <c r="K13" i="1"/>
  <c r="K12" i="1"/>
  <c r="K11" i="1"/>
  <c r="K10" i="1"/>
  <c r="J34" i="1"/>
  <c r="J33" i="1"/>
  <c r="J30" i="1"/>
  <c r="J29" i="1"/>
  <c r="J28" i="1"/>
  <c r="J27" i="1"/>
  <c r="J26" i="1"/>
  <c r="J25" i="1"/>
  <c r="J24" i="1"/>
  <c r="J23" i="1"/>
  <c r="J22" i="1"/>
  <c r="J21" i="1"/>
  <c r="J17" i="1"/>
  <c r="J16" i="1"/>
  <c r="J15" i="1"/>
  <c r="J14" i="1"/>
  <c r="J13" i="1"/>
  <c r="J11" i="1"/>
  <c r="J10" i="1"/>
  <c r="K8" i="1"/>
  <c r="J8" i="1"/>
  <c r="J9" i="1" l="1"/>
  <c r="G66" i="1"/>
  <c r="J12" i="1"/>
  <c r="I12" i="1"/>
  <c r="K9" i="1"/>
  <c r="H66" i="1"/>
  <c r="I36" i="1"/>
  <c r="I63" i="1"/>
  <c r="I51" i="1"/>
  <c r="I39" i="1"/>
  <c r="I55" i="1"/>
  <c r="I62" i="1"/>
  <c r="I58" i="1"/>
  <c r="I46" i="1"/>
  <c r="I59" i="1"/>
  <c r="I60" i="1"/>
  <c r="L60" i="1" s="1"/>
  <c r="I64" i="1"/>
  <c r="I54" i="1"/>
  <c r="I50" i="1"/>
  <c r="I56" i="1"/>
  <c r="I47" i="1"/>
  <c r="I57" i="1"/>
  <c r="I44" i="1"/>
  <c r="L44" i="1" s="1"/>
  <c r="I41" i="1"/>
  <c r="I43" i="1"/>
  <c r="I53" i="1"/>
  <c r="I42" i="1"/>
  <c r="I49" i="1"/>
  <c r="I40" i="1"/>
  <c r="I52" i="1"/>
  <c r="I45" i="1"/>
  <c r="I48" i="1"/>
  <c r="I61" i="1"/>
  <c r="I10" i="1"/>
  <c r="I21" i="1"/>
  <c r="L21" i="1" s="1"/>
  <c r="I18" i="1"/>
  <c r="L18" i="1" s="1"/>
  <c r="I15" i="1"/>
  <c r="L15" i="1" s="1"/>
  <c r="I23" i="1"/>
  <c r="L23" i="1" s="1"/>
  <c r="I20" i="1"/>
  <c r="L20" i="1" s="1"/>
  <c r="I33" i="1"/>
  <c r="L33" i="1" s="1"/>
  <c r="I31" i="1"/>
  <c r="I34" i="1"/>
  <c r="I19" i="1"/>
  <c r="L19" i="1" s="1"/>
  <c r="I35" i="1"/>
  <c r="I27" i="1"/>
  <c r="I32" i="1"/>
  <c r="L32" i="1" s="1"/>
  <c r="I14" i="1"/>
  <c r="L14" i="1" s="1"/>
  <c r="I26" i="1"/>
  <c r="I37" i="1"/>
  <c r="I22" i="1"/>
  <c r="L22" i="1" s="1"/>
  <c r="I38" i="1"/>
  <c r="I11" i="1"/>
  <c r="I17" i="1"/>
  <c r="L17" i="1" s="1"/>
  <c r="I29" i="1"/>
  <c r="I9" i="1"/>
  <c r="I24" i="1"/>
  <c r="L24" i="1" s="1"/>
  <c r="I13" i="1"/>
  <c r="I25" i="1"/>
  <c r="L25" i="1" s="1"/>
  <c r="J19" i="1"/>
  <c r="J31" i="1"/>
  <c r="K15" i="1"/>
  <c r="K27" i="1"/>
  <c r="J18" i="1"/>
  <c r="I8" i="1"/>
  <c r="I16" i="1"/>
  <c r="I28" i="1"/>
  <c r="L28" i="1" s="1"/>
  <c r="J20" i="1"/>
  <c r="J32" i="1"/>
  <c r="I30" i="1"/>
  <c r="L30" i="1" s="1"/>
  <c r="L26" i="1" l="1"/>
  <c r="L62" i="1"/>
  <c r="L55" i="1"/>
  <c r="L41" i="1"/>
  <c r="L10" i="1"/>
  <c r="L57" i="1"/>
  <c r="L39" i="1"/>
  <c r="L35" i="1"/>
  <c r="L48" i="1"/>
  <c r="L56" i="1"/>
  <c r="L63" i="1"/>
  <c r="L47" i="1"/>
  <c r="L29" i="1"/>
  <c r="L34" i="1"/>
  <c r="L52" i="1"/>
  <c r="L54" i="1"/>
  <c r="L9" i="1"/>
  <c r="L16" i="1"/>
  <c r="L31" i="1"/>
  <c r="L40" i="1"/>
  <c r="L64" i="1"/>
  <c r="L61" i="1"/>
  <c r="L36" i="1"/>
  <c r="L8" i="1"/>
  <c r="L11" i="1"/>
  <c r="L49" i="1"/>
  <c r="L12" i="1"/>
  <c r="L50" i="1"/>
  <c r="L38" i="1"/>
  <c r="L42" i="1"/>
  <c r="L59" i="1"/>
  <c r="L27" i="1"/>
  <c r="L45" i="1"/>
  <c r="L53" i="1"/>
  <c r="L46" i="1"/>
  <c r="L51" i="1"/>
  <c r="L37" i="1"/>
  <c r="L43" i="1"/>
  <c r="L58" i="1"/>
  <c r="G67" i="1"/>
  <c r="J67" i="1" s="1"/>
  <c r="J66" i="1"/>
  <c r="H67" i="1"/>
  <c r="K67" i="1" s="1"/>
  <c r="K66" i="1"/>
  <c r="I66" i="1"/>
  <c r="L13" i="1"/>
  <c r="I67" i="1" l="1"/>
  <c r="L66" i="1"/>
  <c r="L67" i="1" l="1"/>
  <c r="I70" i="1"/>
  <c r="I72" i="1" l="1"/>
  <c r="L72" i="1" s="1"/>
  <c r="L70" i="1"/>
  <c r="A59" i="1"/>
  <c r="A58" i="14" s="1"/>
  <c r="A50" i="1"/>
  <c r="A49" i="14" s="1"/>
  <c r="A46" i="1"/>
  <c r="A45" i="14" s="1"/>
  <c r="A39" i="1"/>
  <c r="A30" i="1"/>
  <c r="A30" i="14" s="1"/>
  <c r="A10" i="1"/>
  <c r="A10" i="14" s="1"/>
  <c r="A38" i="14" l="1"/>
  <c r="A38" i="13" s="1"/>
  <c r="A31" i="1"/>
  <c r="A31" i="14" s="1"/>
  <c r="A30" i="13"/>
  <c r="A47" i="1"/>
  <c r="A45" i="13"/>
  <c r="A60" i="1"/>
  <c r="A58" i="13"/>
  <c r="A11" i="1"/>
  <c r="A11" i="14" s="1"/>
  <c r="A10" i="13"/>
  <c r="A51" i="1"/>
  <c r="A50" i="14" s="1"/>
  <c r="A49" i="13"/>
  <c r="A40" i="1"/>
  <c r="A59" i="14" l="1"/>
  <c r="A59" i="13" s="1"/>
  <c r="A46" i="14"/>
  <c r="A46" i="13" s="1"/>
  <c r="A39" i="14"/>
  <c r="A39" i="13" s="1"/>
  <c r="A61" i="1"/>
  <c r="A32" i="1"/>
  <c r="A32" i="14" s="1"/>
  <c r="A31" i="13"/>
  <c r="A52" i="1"/>
  <c r="A51" i="14" s="1"/>
  <c r="A50" i="13"/>
  <c r="A12" i="1"/>
  <c r="A12" i="14" s="1"/>
  <c r="A11" i="13"/>
  <c r="A60" i="14" l="1"/>
  <c r="A60" i="13" s="1"/>
  <c r="A62" i="1"/>
  <c r="A61" i="14" s="1"/>
  <c r="A61" i="13" s="1"/>
  <c r="A63" i="1"/>
  <c r="A62" i="14" s="1"/>
  <c r="A33" i="1"/>
  <c r="A33" i="14" s="1"/>
  <c r="A32" i="13"/>
  <c r="A12" i="13"/>
  <c r="A13" i="1"/>
  <c r="A13" i="14" s="1"/>
  <c r="A41" i="1"/>
  <c r="A53" i="1"/>
  <c r="A52" i="14" s="1"/>
  <c r="A51" i="13"/>
  <c r="A40" i="14" l="1"/>
  <c r="A40" i="13" s="1"/>
  <c r="A33" i="13"/>
  <c r="A34" i="1"/>
  <c r="A64" i="1"/>
  <c r="A62" i="13"/>
  <c r="A54" i="1"/>
  <c r="A53" i="14" s="1"/>
  <c r="A52" i="13"/>
  <c r="A14" i="1"/>
  <c r="A14" i="14" s="1"/>
  <c r="A13" i="13"/>
  <c r="A63" i="14" l="1"/>
  <c r="A63" i="13" s="1"/>
  <c r="A34" i="14"/>
  <c r="A34" i="13" s="1"/>
  <c r="A15" i="1"/>
  <c r="A15" i="14" s="1"/>
  <c r="A14" i="13"/>
  <c r="A55" i="1"/>
  <c r="A54" i="14" s="1"/>
  <c r="A53" i="13"/>
  <c r="A56" i="1" l="1"/>
  <c r="A55" i="14" s="1"/>
  <c r="A54" i="13"/>
  <c r="A16" i="1"/>
  <c r="A16" i="14" s="1"/>
  <c r="A15" i="13"/>
  <c r="A17" i="1" l="1"/>
  <c r="A17" i="14" s="1"/>
  <c r="A16" i="13"/>
  <c r="A57" i="1"/>
  <c r="A55" i="13"/>
  <c r="A56" i="14" l="1"/>
  <c r="A56" i="13" s="1"/>
  <c r="A17" i="13"/>
  <c r="A42" i="1"/>
  <c r="A18" i="1"/>
  <c r="A18" i="14" s="1"/>
  <c r="A41" i="14" l="1"/>
  <c r="A41" i="13" s="1"/>
  <c r="A18" i="13"/>
  <c r="A43" i="1"/>
  <c r="A19" i="1"/>
  <c r="A19" i="14" s="1"/>
  <c r="A42" i="14" l="1"/>
  <c r="A42" i="13" s="1"/>
  <c r="A20" i="1"/>
  <c r="A20" i="14" s="1"/>
  <c r="A19" i="13"/>
  <c r="A21" i="1" l="1"/>
  <c r="A21" i="14" s="1"/>
  <c r="A20" i="13"/>
  <c r="A21" i="13" l="1"/>
  <c r="A22" i="1"/>
  <c r="A22" i="14" s="1"/>
  <c r="A22" i="13" l="1"/>
  <c r="A44" i="1"/>
  <c r="A23" i="1"/>
  <c r="A23" i="14" s="1"/>
  <c r="A43" i="14" l="1"/>
  <c r="A43" i="13" s="1"/>
  <c r="A23" i="13"/>
  <c r="A24" i="1"/>
  <c r="A24" i="14" s="1"/>
  <c r="A25" i="1" l="1"/>
  <c r="A25" i="14" s="1"/>
  <c r="A24" i="13"/>
  <c r="A26" i="1" l="1"/>
  <c r="A26" i="14" s="1"/>
  <c r="A25" i="13"/>
  <c r="A27" i="1" l="1"/>
  <c r="A27" i="14" s="1"/>
  <c r="A26" i="13"/>
  <c r="A28" i="1" l="1"/>
  <c r="A27" i="13"/>
  <c r="A28" i="14" l="1"/>
  <c r="A28" i="13" s="1"/>
</calcChain>
</file>

<file path=xl/sharedStrings.xml><?xml version="1.0" encoding="utf-8"?>
<sst xmlns="http://schemas.openxmlformats.org/spreadsheetml/2006/main" count="779" uniqueCount="117">
  <si>
    <t>Rate Base</t>
  </si>
  <si>
    <t>Rev Req</t>
  </si>
  <si>
    <t>NOI</t>
  </si>
  <si>
    <t>Temperature Normalization</t>
  </si>
  <si>
    <t>Federal Income Tax</t>
  </si>
  <si>
    <t>Injuries &amp; Damages</t>
  </si>
  <si>
    <t>Bad Debts</t>
  </si>
  <si>
    <t>Incentive Pay</t>
  </si>
  <si>
    <t>Excise Tax &amp; Filing Fee</t>
  </si>
  <si>
    <t>D&amp;O Insurance</t>
  </si>
  <si>
    <t>Interest on Customer Deposits</t>
  </si>
  <si>
    <t>Rate Case Expense</t>
  </si>
  <si>
    <t>Pension Plan</t>
  </si>
  <si>
    <t>Wage &amp; Payroll Tax</t>
  </si>
  <si>
    <t>Investment Plan</t>
  </si>
  <si>
    <t>Employee Insurance</t>
  </si>
  <si>
    <t>AMA to EOP Rate Base</t>
  </si>
  <si>
    <t>AMA to EOP Depreciation</t>
  </si>
  <si>
    <t>Power Cost</t>
  </si>
  <si>
    <t>Montana Tax</t>
  </si>
  <si>
    <t>Wild Horse Solar</t>
  </si>
  <si>
    <t>ASC 815</t>
  </si>
  <si>
    <t>Storm Damage</t>
  </si>
  <si>
    <t>Colstrip Depreciation</t>
  </si>
  <si>
    <t>Tax Benefit of Interest</t>
  </si>
  <si>
    <t>Wage Increase</t>
  </si>
  <si>
    <t>AMI</t>
  </si>
  <si>
    <t>Public Improvement</t>
  </si>
  <si>
    <t>Contract Escalations</t>
  </si>
  <si>
    <t>HR Tops</t>
  </si>
  <si>
    <t>Remove EIM</t>
  </si>
  <si>
    <t>High Molecular Weight Cable</t>
  </si>
  <si>
    <t>Description</t>
  </si>
  <si>
    <t>AWEC-1</t>
  </si>
  <si>
    <t>8.01 GP</t>
  </si>
  <si>
    <t>Remove 2018 CRM</t>
  </si>
  <si>
    <t>8.02 GP</t>
  </si>
  <si>
    <t>COMPARISON OF PSE REBUTTAL AND STAFF RESPONSE (ELECTRIC)</t>
  </si>
  <si>
    <t>COMPARISON OF PSE REBUTTAL AND STAFF RESPONSE (GAS)</t>
  </si>
  <si>
    <t>ROR</t>
  </si>
  <si>
    <t>PSE Rebuttal</t>
  </si>
  <si>
    <t>Staff Response Filing</t>
  </si>
  <si>
    <t>Staff &gt; PSE / (Staff &lt; PSE)</t>
  </si>
  <si>
    <t>Adj No</t>
  </si>
  <si>
    <t>Contested</t>
  </si>
  <si>
    <t>(a)</t>
  </si>
  <si>
    <t>(b)</t>
  </si>
  <si>
    <t xml:space="preserve">(c) 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</si>
  <si>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</si>
  <si>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</si>
  <si>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</si>
  <si>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</si>
  <si>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</si>
  <si>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</si>
  <si>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</si>
  <si>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</si>
  <si>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</si>
  <si>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 xml:space="preserve">Rev Req </t>
  </si>
  <si>
    <t>Revenue &amp; Expenses</t>
  </si>
  <si>
    <t>Pass-Through Rev&amp;Exp</t>
  </si>
  <si>
    <t>Property &amp; Liab Insurance</t>
  </si>
  <si>
    <t>Annualize Rent Exp</t>
  </si>
  <si>
    <t>Power Costs</t>
  </si>
  <si>
    <t>Property &amp; Liability Ins</t>
  </si>
  <si>
    <t>Deferred G/L On Property Sales</t>
  </si>
  <si>
    <t>Environ Remediation</t>
  </si>
  <si>
    <t>GTZ Plant &amp; Dfrl</t>
  </si>
  <si>
    <t>Credit Card Amort</t>
  </si>
  <si>
    <t>Remove Unprotected DFIT</t>
  </si>
  <si>
    <t>Regulatory Assets &amp; Liab</t>
  </si>
  <si>
    <t>Energy Mgmt System (EMS)</t>
  </si>
  <si>
    <t>Total Adjustments</t>
  </si>
  <si>
    <t>COMPARISON OF PSE REBUTTAL AND PUBLIC COUNSEL RESPONSE (ELECTRIC)</t>
  </si>
  <si>
    <t>COMPARISON OF PSE REBUTTAL AND AWEC RESPONSE (ELECTRIC)</t>
  </si>
  <si>
    <t>AWEC Response Filing</t>
  </si>
  <si>
    <t>AWEC &gt; PSE / (AWEC &lt; PSE)</t>
  </si>
  <si>
    <t>PC Response Filing</t>
  </si>
  <si>
    <t>PC &gt; PSE / (PC &lt; PSE)</t>
  </si>
  <si>
    <t>Actual Results of Operations</t>
  </si>
  <si>
    <t>C</t>
  </si>
  <si>
    <t>Bothell Data Center</t>
  </si>
  <si>
    <t/>
  </si>
  <si>
    <t>Staff-12.01</t>
  </si>
  <si>
    <t>Staff-12.02</t>
  </si>
  <si>
    <t>Remove Smart Burn</t>
  </si>
  <si>
    <t>Remove Green Direct rate base</t>
  </si>
  <si>
    <t>Remove Colstrip outage related RB</t>
  </si>
  <si>
    <t>Remove Shuffleton depr &amp; rate base</t>
  </si>
  <si>
    <t>SCH. 149</t>
  </si>
  <si>
    <t>Tacoma LNG</t>
  </si>
  <si>
    <t>Staff-12.05</t>
  </si>
  <si>
    <t>PSE ROR</t>
  </si>
  <si>
    <t>20.30 ER</t>
  </si>
  <si>
    <t>21.11 EP</t>
  </si>
  <si>
    <t>20.30 GR</t>
  </si>
  <si>
    <t>Total Changes to Other Price Schedules (JAP-14)</t>
  </si>
  <si>
    <t>Attrition Adjustment</t>
  </si>
  <si>
    <t>Net Revenue Change After Attrition</t>
  </si>
  <si>
    <t>Reduction to Supported Amount</t>
  </si>
  <si>
    <t>Net Revenue Change Requested Exh. JAP-14</t>
  </si>
  <si>
    <t>Revenue Change Before Attrition and Riders</t>
  </si>
  <si>
    <t>Total Changes to Other Price Schedules (JAP-15)</t>
  </si>
  <si>
    <t>Net Revenue Change Requested Exh. JAP-15</t>
  </si>
  <si>
    <t>*PSE accepted Staff's position for temperature normalization but has not yet updated the revenue requirement impacts in its rebuttal filing.  These impacts will be incorporated in the compliance filing.</t>
  </si>
  <si>
    <t>STAFF ROR</t>
  </si>
  <si>
    <t>Conversion Factor</t>
  </si>
  <si>
    <t>PC ROR</t>
  </si>
  <si>
    <t>AWEC ROR</t>
  </si>
  <si>
    <t>COMPARISON OF PSE REBUTTAL AND PUBLIC COUNSEL RESPONSE (GAS)</t>
  </si>
  <si>
    <t>COMPARISON OF PSE REBUTTAL AND AWEC RESPONSE (GAS)</t>
  </si>
  <si>
    <t>*PSE accepts Staff's position regarding temperature normalization but has not updated the rebuttal revenue requirement - PSE will make the updates in its compliance filing.</t>
  </si>
  <si>
    <t>**Adjustments are not contested but differences exist because amounts used in calculating the adjustment are based on other contested adjustments.</t>
  </si>
  <si>
    <t>***Adjustment is not contested.  Difference is due to an update made by PSE after response testimonies filed.</t>
  </si>
  <si>
    <t>UC**</t>
  </si>
  <si>
    <t>UC***</t>
  </si>
  <si>
    <t>UC*</t>
  </si>
  <si>
    <t>UC***/ROR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</si>
</sst>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\ &quot;ER&quot;"/>
    <numFmt numFmtId="166" formatCode="0.00\ &quot;EP&quot;"/>
    <numFmt numFmtId="167" formatCode="0.00\ &quot;GR&quot;"/>
    <numFmt numFmtId="168" formatCode="0.00\ &quot;GP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9" fontId="4" fillId="0" borderId="0" applyFont="0" applyFill="0" applyBorder="0" applyAlignment="0" applyProtection="0"/>
  </cellStyleXfs>
  <cellXfs count="121">
    <xf numFmtId="0" fontId="0" fillId="0" borderId="0" xfId="0"/>
    <xf numFmtId="0" fontId="5" fillId="0" borderId="5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/>
    <xf numFmtId="0" fontId="5" fillId="0" borderId="7" xfId="0" applyNumberFormat="1" applyFont="1" applyFill="1" applyBorder="1" applyAlignment="1"/>
    <xf numFmtId="0" fontId="5" fillId="0" borderId="2" xfId="0" applyNumberFormat="1" applyFont="1" applyFill="1" applyBorder="1" applyAlignment="1">
      <alignment horizontal="centerContinuous"/>
    </xf>
    <xf numFmtId="0" fontId="5" fillId="0" borderId="8" xfId="0" applyNumberFormat="1" applyFont="1" applyFill="1" applyBorder="1" applyAlignment="1">
      <alignment horizontal="centerContinuous"/>
    </xf>
    <xf numFmtId="0" fontId="5" fillId="0" borderId="9" xfId="0" applyNumberFormat="1" applyFont="1" applyFill="1" applyBorder="1" applyAlignment="1">
      <alignment horizontal="centerContinuous"/>
    </xf>
    <xf numFmtId="0" fontId="5" fillId="0" borderId="3" xfId="0" applyNumberFormat="1" applyFont="1" applyFill="1" applyBorder="1" applyAlignment="1">
      <alignment horizontal="center"/>
    </xf>
    <xf numFmtId="0" fontId="5" fillId="0" borderId="10" xfId="0" applyNumberFormat="1" applyFont="1" applyFill="1" applyBorder="1" applyAlignment="1">
      <alignment horizontal="center"/>
    </xf>
    <xf numFmtId="0" fontId="5" fillId="0" borderId="11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5" fillId="0" borderId="7" xfId="0" applyNumberFormat="1" applyFont="1" applyFill="1" applyBorder="1" applyAlignment="1">
      <alignment horizontal="center"/>
    </xf>
    <xf numFmtId="0" fontId="5" fillId="0" borderId="12" xfId="0" applyNumberFormat="1" applyFont="1" applyFill="1" applyBorder="1" applyAlignment="1">
      <alignment horizontal="center"/>
    </xf>
    <xf numFmtId="0" fontId="5" fillId="0" borderId="13" xfId="0" applyNumberFormat="1" applyFont="1" applyFill="1" applyBorder="1" applyAlignment="1">
      <alignment horizontal="center"/>
    </xf>
    <xf numFmtId="0" fontId="5" fillId="0" borderId="14" xfId="0" applyNumberFormat="1" applyFont="1" applyFill="1" applyBorder="1" applyAlignment="1">
      <alignment horizontal="center"/>
    </xf>
    <xf numFmtId="0" fontId="0" fillId="0" borderId="10" xfId="0" applyBorder="1"/>
    <xf numFmtId="0" fontId="0" fillId="0" borderId="1" xfId="0" applyBorder="1"/>
    <xf numFmtId="0" fontId="0" fillId="0" borderId="13" xfId="0" applyBorder="1"/>
    <xf numFmtId="0" fontId="8" fillId="0" borderId="7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/>
    <xf numFmtId="0" fontId="9" fillId="0" borderId="10" xfId="0" applyNumberFormat="1" applyFont="1" applyFill="1" applyBorder="1" applyAlignment="1"/>
    <xf numFmtId="0" fontId="8" fillId="0" borderId="0" xfId="0" applyNumberFormat="1" applyFont="1" applyFill="1" applyBorder="1" applyAlignment="1">
      <alignment horizontal="center"/>
    </xf>
    <xf numFmtId="41" fontId="8" fillId="0" borderId="0" xfId="0" applyNumberFormat="1" applyFont="1" applyFill="1" applyBorder="1" applyAlignment="1"/>
    <xf numFmtId="0" fontId="2" fillId="0" borderId="10" xfId="0" applyFont="1" applyBorder="1"/>
    <xf numFmtId="0" fontId="2" fillId="0" borderId="13" xfId="0" applyFont="1" applyBorder="1"/>
    <xf numFmtId="0" fontId="8" fillId="0" borderId="11" xfId="0" applyNumberFormat="1" applyFont="1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8" fillId="0" borderId="6" xfId="0" applyNumberFormat="1" applyFont="1" applyFill="1" applyBorder="1" applyAlignment="1">
      <alignment horizontal="center"/>
    </xf>
    <xf numFmtId="0" fontId="0" fillId="0" borderId="10" xfId="0" applyFont="1" applyBorder="1"/>
    <xf numFmtId="164" fontId="8" fillId="0" borderId="10" xfId="1" applyNumberFormat="1" applyFont="1" applyFill="1" applyBorder="1" applyAlignment="1"/>
    <xf numFmtId="41" fontId="10" fillId="0" borderId="2" xfId="0" applyNumberFormat="1" applyFont="1" applyFill="1" applyBorder="1" applyAlignment="1"/>
    <xf numFmtId="41" fontId="10" fillId="0" borderId="8" xfId="0" applyNumberFormat="1" applyFont="1" applyFill="1" applyBorder="1" applyAlignment="1"/>
    <xf numFmtId="42" fontId="10" fillId="0" borderId="15" xfId="1" applyNumberFormat="1" applyFont="1" applyFill="1" applyBorder="1" applyAlignment="1"/>
    <xf numFmtId="42" fontId="10" fillId="0" borderId="16" xfId="1" applyNumberFormat="1" applyFont="1" applyFill="1" applyBorder="1" applyAlignment="1"/>
    <xf numFmtId="0" fontId="8" fillId="0" borderId="1" xfId="0" applyNumberFormat="1" applyFont="1" applyFill="1" applyBorder="1" applyAlignment="1"/>
    <xf numFmtId="42" fontId="10" fillId="0" borderId="8" xfId="0" applyNumberFormat="1" applyFont="1" applyFill="1" applyBorder="1" applyAlignment="1"/>
    <xf numFmtId="42" fontId="10" fillId="0" borderId="13" xfId="0" applyNumberFormat="1" applyFont="1" applyFill="1" applyBorder="1" applyAlignment="1"/>
    <xf numFmtId="42" fontId="10" fillId="0" borderId="9" xfId="1" applyNumberFormat="1" applyFont="1" applyFill="1" applyBorder="1" applyAlignment="1"/>
    <xf numFmtId="42" fontId="10" fillId="0" borderId="2" xfId="1" applyNumberFormat="1" applyFont="1" applyFill="1" applyBorder="1" applyAlignment="1"/>
    <xf numFmtId="164" fontId="0" fillId="0" borderId="0" xfId="1" applyNumberFormat="1" applyFont="1" applyBorder="1"/>
    <xf numFmtId="164" fontId="0" fillId="0" borderId="10" xfId="1" applyNumberFormat="1" applyFont="1" applyBorder="1"/>
    <xf numFmtId="0" fontId="11" fillId="0" borderId="11" xfId="0" applyNumberFormat="1" applyFont="1" applyFill="1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4" xfId="0" applyBorder="1"/>
    <xf numFmtId="5" fontId="10" fillId="0" borderId="2" xfId="1" applyNumberFormat="1" applyFont="1" applyFill="1" applyBorder="1" applyAlignment="1"/>
    <xf numFmtId="42" fontId="0" fillId="0" borderId="10" xfId="0" applyNumberFormat="1" applyFont="1" applyBorder="1"/>
    <xf numFmtId="42" fontId="0" fillId="0" borderId="10" xfId="0" applyNumberFormat="1" applyBorder="1"/>
    <xf numFmtId="164" fontId="8" fillId="0" borderId="0" xfId="1" applyNumberFormat="1" applyFont="1" applyFill="1" applyBorder="1" applyAlignment="1"/>
    <xf numFmtId="164" fontId="0" fillId="0" borderId="10" xfId="0" applyNumberFormat="1" applyFont="1" applyBorder="1"/>
    <xf numFmtId="164" fontId="0" fillId="0" borderId="10" xfId="0" applyNumberFormat="1" applyBorder="1"/>
    <xf numFmtId="42" fontId="10" fillId="0" borderId="0" xfId="1" applyNumberFormat="1" applyFont="1" applyFill="1" applyBorder="1" applyAlignment="1"/>
    <xf numFmtId="42" fontId="10" fillId="0" borderId="10" xfId="1" applyNumberFormat="1" applyFont="1" applyFill="1" applyBorder="1" applyAlignment="1"/>
    <xf numFmtId="0" fontId="0" fillId="0" borderId="0" xfId="0" applyBorder="1"/>
    <xf numFmtId="0" fontId="8" fillId="0" borderId="0" xfId="0" applyNumberFormat="1" applyFont="1" applyFill="1" applyBorder="1" applyAlignment="1"/>
    <xf numFmtId="164" fontId="8" fillId="0" borderId="18" xfId="1" applyNumberFormat="1" applyFont="1" applyFill="1" applyBorder="1" applyAlignment="1"/>
    <xf numFmtId="42" fontId="10" fillId="0" borderId="8" xfId="1" applyNumberFormat="1" applyFont="1" applyFill="1" applyBorder="1" applyAlignment="1"/>
    <xf numFmtId="42" fontId="8" fillId="0" borderId="10" xfId="1" applyNumberFormat="1" applyFont="1" applyFill="1" applyBorder="1" applyAlignment="1"/>
    <xf numFmtId="0" fontId="5" fillId="0" borderId="1" xfId="0" applyNumberFormat="1" applyFont="1" applyFill="1" applyBorder="1" applyAlignment="1"/>
    <xf numFmtId="10" fontId="5" fillId="0" borderId="0" xfId="0" applyNumberFormat="1" applyFont="1" applyFill="1" applyBorder="1" applyAlignment="1">
      <alignment horizontal="left"/>
    </xf>
    <xf numFmtId="164" fontId="0" fillId="0" borderId="0" xfId="0" applyNumberFormat="1" applyBorder="1"/>
    <xf numFmtId="0" fontId="10" fillId="0" borderId="1" xfId="0" applyNumberFormat="1" applyFont="1" applyFill="1" applyBorder="1" applyAlignment="1"/>
    <xf numFmtId="164" fontId="0" fillId="0" borderId="10" xfId="1" applyNumberFormat="1" applyFont="1" applyFill="1" applyBorder="1"/>
    <xf numFmtId="0" fontId="0" fillId="0" borderId="10" xfId="0" applyFill="1" applyBorder="1"/>
    <xf numFmtId="0" fontId="2" fillId="0" borderId="0" xfId="0" applyFont="1" applyBorder="1"/>
    <xf numFmtId="0" fontId="0" fillId="0" borderId="3" xfId="0" applyBorder="1"/>
    <xf numFmtId="0" fontId="2" fillId="0" borderId="1" xfId="0" applyFont="1" applyBorder="1"/>
    <xf numFmtId="42" fontId="10" fillId="0" borderId="1" xfId="0" applyNumberFormat="1" applyFont="1" applyFill="1" applyBorder="1" applyAlignment="1"/>
    <xf numFmtId="0" fontId="5" fillId="0" borderId="3" xfId="0" applyNumberFormat="1" applyFont="1" applyFill="1" applyBorder="1" applyAlignment="1"/>
    <xf numFmtId="165" fontId="7" fillId="0" borderId="3" xfId="0" applyNumberFormat="1" applyFont="1" applyFill="1" applyBorder="1" applyAlignment="1" applyProtection="1">
      <alignment horizontal="center"/>
      <protection locked="0"/>
    </xf>
    <xf numFmtId="0" fontId="0" fillId="0" borderId="3" xfId="0" applyBorder="1" applyAlignment="1">
      <alignment horizontal="center"/>
    </xf>
    <xf numFmtId="166" fontId="7" fillId="0" borderId="3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Border="1"/>
    <xf numFmtId="0" fontId="0" fillId="0" borderId="3" xfId="0" applyFont="1" applyFill="1" applyBorder="1"/>
    <xf numFmtId="0" fontId="2" fillId="0" borderId="3" xfId="0" applyFont="1" applyFill="1" applyBorder="1"/>
    <xf numFmtId="0" fontId="0" fillId="0" borderId="12" xfId="0" applyBorder="1"/>
    <xf numFmtId="42" fontId="8" fillId="0" borderId="1" xfId="1" applyNumberFormat="1" applyFont="1" applyFill="1" applyBorder="1" applyAlignment="1"/>
    <xf numFmtId="0" fontId="5" fillId="0" borderId="8" xfId="0" applyNumberFormat="1" applyFont="1" applyFill="1" applyBorder="1" applyAlignment="1">
      <alignment horizontal="center"/>
    </xf>
    <xf numFmtId="164" fontId="8" fillId="0" borderId="19" xfId="1" applyNumberFormat="1" applyFont="1" applyFill="1" applyBorder="1" applyAlignment="1"/>
    <xf numFmtId="42" fontId="8" fillId="0" borderId="0" xfId="1" applyNumberFormat="1" applyFont="1" applyFill="1" applyBorder="1" applyAlignment="1"/>
    <xf numFmtId="42" fontId="10" fillId="0" borderId="20" xfId="1" applyNumberFormat="1" applyFont="1" applyFill="1" applyBorder="1" applyAlignment="1"/>
    <xf numFmtId="0" fontId="5" fillId="0" borderId="5" xfId="0" applyNumberFormat="1" applyFont="1" applyFill="1" applyBorder="1" applyAlignment="1"/>
    <xf numFmtId="0" fontId="5" fillId="0" borderId="4" xfId="0" applyNumberFormat="1" applyFont="1" applyFill="1" applyBorder="1" applyAlignment="1"/>
    <xf numFmtId="0" fontId="6" fillId="0" borderId="6" xfId="0" applyNumberFormat="1" applyFont="1" applyFill="1" applyBorder="1" applyAlignment="1">
      <alignment horizontal="right"/>
    </xf>
    <xf numFmtId="0" fontId="6" fillId="0" borderId="3" xfId="0" applyNumberFormat="1" applyFont="1" applyFill="1" applyBorder="1" applyAlignment="1"/>
    <xf numFmtId="0" fontId="5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left"/>
    </xf>
    <xf numFmtId="0" fontId="6" fillId="0" borderId="10" xfId="0" applyNumberFormat="1" applyFont="1" applyFill="1" applyBorder="1" applyAlignment="1">
      <alignment horizontal="right"/>
    </xf>
    <xf numFmtId="41" fontId="5" fillId="0" borderId="0" xfId="1" applyNumberFormat="1" applyFont="1" applyFill="1" applyBorder="1" applyAlignment="1"/>
    <xf numFmtId="41" fontId="5" fillId="0" borderId="0" xfId="1" applyNumberFormat="1" applyFont="1" applyFill="1" applyBorder="1" applyAlignment="1">
      <alignment horizontal="right"/>
    </xf>
    <xf numFmtId="10" fontId="5" fillId="0" borderId="0" xfId="2" applyNumberFormat="1" applyFont="1" applyFill="1" applyBorder="1" applyAlignment="1">
      <alignment horizontal="left"/>
    </xf>
    <xf numFmtId="10" fontId="5" fillId="0" borderId="0" xfId="2" applyNumberFormat="1" applyFont="1" applyFill="1" applyBorder="1" applyAlignment="1"/>
    <xf numFmtId="10" fontId="5" fillId="0" borderId="10" xfId="2" applyNumberFormat="1" applyFont="1" applyFill="1" applyBorder="1" applyAlignment="1"/>
    <xf numFmtId="0" fontId="0" fillId="0" borderId="0" xfId="0" applyFont="1" applyBorder="1"/>
    <xf numFmtId="41" fontId="0" fillId="0" borderId="0" xfId="0" applyNumberFormat="1" applyFont="1" applyBorder="1"/>
    <xf numFmtId="42" fontId="0" fillId="0" borderId="0" xfId="0" applyNumberFormat="1" applyFont="1" applyBorder="1"/>
    <xf numFmtId="42" fontId="0" fillId="0" borderId="0" xfId="0" applyNumberFormat="1" applyBorder="1"/>
    <xf numFmtId="164" fontId="5" fillId="0" borderId="0" xfId="1" applyNumberFormat="1" applyFont="1" applyFill="1" applyBorder="1" applyAlignment="1">
      <alignment horizontal="right"/>
    </xf>
    <xf numFmtId="0" fontId="0" fillId="0" borderId="7" xfId="0" applyBorder="1"/>
    <xf numFmtId="42" fontId="10" fillId="0" borderId="17" xfId="1" applyNumberFormat="1" applyFont="1" applyFill="1" applyBorder="1" applyAlignment="1"/>
    <xf numFmtId="0" fontId="0" fillId="0" borderId="4" xfId="0" applyBorder="1"/>
    <xf numFmtId="10" fontId="5" fillId="0" borderId="0" xfId="1" applyNumberFormat="1" applyFont="1" applyFill="1" applyBorder="1" applyAlignment="1">
      <alignment horizontal="left"/>
    </xf>
    <xf numFmtId="167" fontId="7" fillId="0" borderId="3" xfId="0" applyNumberFormat="1" applyFont="1" applyFill="1" applyBorder="1" applyAlignment="1" applyProtection="1">
      <alignment horizontal="center"/>
      <protection locked="0"/>
    </xf>
    <xf numFmtId="164" fontId="0" fillId="0" borderId="0" xfId="0" applyNumberFormat="1" applyFont="1" applyBorder="1"/>
    <xf numFmtId="168" fontId="7" fillId="0" borderId="3" xfId="0" applyNumberFormat="1" applyFont="1" applyFill="1" applyBorder="1" applyAlignment="1" applyProtection="1">
      <alignment horizontal="center"/>
      <protection locked="0"/>
    </xf>
    <xf numFmtId="42" fontId="10" fillId="0" borderId="1" xfId="1" applyNumberFormat="1" applyFont="1" applyFill="1" applyBorder="1" applyAlignment="1"/>
    <xf numFmtId="42" fontId="8" fillId="0" borderId="13" xfId="1" applyNumberFormat="1" applyFont="1" applyFill="1" applyBorder="1" applyAlignment="1"/>
    <xf numFmtId="0" fontId="0" fillId="0" borderId="21" xfId="0" applyBorder="1"/>
    <xf numFmtId="41" fontId="10" fillId="0" borderId="1" xfId="0" applyNumberFormat="1" applyFont="1" applyFill="1" applyBorder="1" applyAlignment="1"/>
    <xf numFmtId="41" fontId="10" fillId="0" borderId="13" xfId="0" applyNumberFormat="1" applyFont="1" applyFill="1" applyBorder="1" applyAlignment="1"/>
    <xf numFmtId="0" fontId="5" fillId="0" borderId="12" xfId="0" applyNumberFormat="1" applyFont="1" applyFill="1" applyBorder="1" applyAlignment="1"/>
    <xf numFmtId="41" fontId="5" fillId="0" borderId="1" xfId="1" applyNumberFormat="1" applyFont="1" applyFill="1" applyBorder="1" applyAlignment="1"/>
    <xf numFmtId="41" fontId="5" fillId="0" borderId="1" xfId="1" applyNumberFormat="1" applyFont="1" applyFill="1" applyBorder="1" applyAlignment="1">
      <alignment horizontal="right"/>
    </xf>
    <xf numFmtId="10" fontId="5" fillId="0" borderId="1" xfId="1" applyNumberFormat="1" applyFont="1" applyFill="1" applyBorder="1" applyAlignment="1">
      <alignment horizontal="left"/>
    </xf>
    <xf numFmtId="10" fontId="5" fillId="0" borderId="1" xfId="2" applyNumberFormat="1" applyFont="1" applyFill="1" applyBorder="1" applyAlignment="1"/>
    <xf numFmtId="10" fontId="5" fillId="0" borderId="13" xfId="2" applyNumberFormat="1" applyFont="1" applyFill="1" applyBorder="1" applyAlignment="1"/>
    <xf numFmtId="42" fontId="10" fillId="0" borderId="0" xfId="0" applyNumberFormat="1" applyFont="1" applyFill="1" applyBorder="1" applyAlignment="1"/>
    <xf numFmtId="42" fontId="10" fillId="0" borderId="10" xfId="0" applyNumberFormat="1" applyFont="1" applyFill="1" applyBorder="1" applyAlignment="1"/>
    <xf numFmtId="0" fontId="12" fillId="0" borderId="6" xfId="0" applyNumberFormat="1" applyFont="1" applyFill="1" applyBorder="1" applyAlignment="1">
      <alignment horizontal="right"/>
    </xf>
    <xf numFmtId="0" fontId="12" fillId="0" borderId="10" xfId="0" applyNumberFormat="1" applyFont="1" applyFill="1" applyBorder="1" applyAlignment="1">
      <alignment horizontal="right"/>
    </xf>
  </cellXfs>
  <cellStyles count="6">
    <cellStyle name="Comma" xfId="1" builtinId="3"/>
    <cellStyle name="Normal" xfId="0" builtinId="0"/>
    <cellStyle name="Normal 2" xfId="3"/>
    <cellStyle name="Normal 2 2" xfId="4"/>
    <cellStyle name="Percent" xfId="2" builtinId="5"/>
    <cellStyle name="Percent 2" xfId="5"/>
  </cellStyles>
  <dxfs count="6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9%20GRC/Original%20Filing/Dirty%20Workpapers%202019%20GRC/NEW-PSE-WP-SEF-4.00E-ELECTRIC-MODEL-19GRC-06-2019%20-%20Cop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Interveners%20Response\%23Staff\Jing%20Liu\WP%20review%20MI\MI%20SEF-14.00E-ELECTRIC-MODEL-SUPPLEMENTAL-19GRC-09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lfwd"/>
      <sheetName val="COC, Def, ConvF"/>
      <sheetName val="Summary"/>
      <sheetName val="Detailed Summary"/>
      <sheetName val="COC-Restating"/>
      <sheetName val="Common Adj"/>
      <sheetName val="Electric Adj"/>
      <sheetName val="Named Ranges"/>
      <sheetName val="ETR GRC vs CBR TBPI 100%"/>
      <sheetName val="ETR GRC vs CBR"/>
      <sheetName val="ETR"/>
      <sheetName val="Check ETR"/>
      <sheetName val="Dirty only==&gt;"/>
      <sheetName val="FIT Plug Temp Adj"/>
      <sheetName val="Verify"/>
      <sheetName val="ARAM"/>
      <sheetName val="Matri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  <row r="6">
          <cell r="C6" t="str">
            <v>UE-__________</v>
          </cell>
        </row>
        <row r="8">
          <cell r="C8" t="str">
            <v>PUGET SOUND ENERGY - ELECTRIC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lfwd"/>
      <sheetName val="COC, Def, ConvF"/>
      <sheetName val="Summary"/>
      <sheetName val="Detailed Summary"/>
      <sheetName val="COC-Restating"/>
      <sheetName val="Common Adj"/>
      <sheetName val="Electric Adj"/>
      <sheetName val="Power Cost Bridge to A-1"/>
      <sheetName val="Named Ranges 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  <row r="6">
          <cell r="C6" t="str">
            <v>UE-__________</v>
          </cell>
        </row>
        <row r="8">
          <cell r="C8" t="str">
            <v>PUGET SOUND ENERGY - ELECTRIC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tabSelected="1" zoomScale="75" zoomScaleNormal="7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H25" sqref="H25"/>
    </sheetView>
  </sheetViews>
  <sheetFormatPr defaultRowHeight="15" x14ac:dyDescent="0.25"/>
  <cols>
    <col min="1" max="1" width="10" customWidth="1"/>
    <col min="2" max="2" width="31" bestFit="1" customWidth="1"/>
    <col min="3" max="3" width="10.5703125" bestFit="1" customWidth="1"/>
    <col min="4" max="4" width="15.140625" bestFit="1" customWidth="1"/>
    <col min="5" max="5" width="16.85546875" customWidth="1"/>
    <col min="6" max="7" width="15.140625" bestFit="1" customWidth="1"/>
    <col min="8" max="8" width="20" bestFit="1" customWidth="1"/>
    <col min="9" max="9" width="14.42578125" bestFit="1" customWidth="1"/>
    <col min="10" max="10" width="13.85546875" bestFit="1" customWidth="1"/>
    <col min="11" max="11" width="23.7109375" bestFit="1" customWidth="1"/>
    <col min="12" max="12" width="14.42578125" bestFit="1" customWidth="1"/>
  </cols>
  <sheetData>
    <row r="1" spans="1:12" ht="15.75" x14ac:dyDescent="0.25">
      <c r="A1" s="82"/>
      <c r="B1" s="83"/>
      <c r="C1" s="83"/>
      <c r="D1" s="83"/>
      <c r="E1" s="83"/>
      <c r="F1" s="83"/>
      <c r="G1" s="83"/>
      <c r="H1" s="83"/>
      <c r="I1" s="83"/>
      <c r="J1" s="83"/>
      <c r="K1" s="101"/>
      <c r="L1" s="119"/>
    </row>
    <row r="2" spans="1:12" ht="15.75" x14ac:dyDescent="0.25">
      <c r="A2" s="85" t="s">
        <v>37</v>
      </c>
      <c r="B2" s="20"/>
      <c r="C2" s="20"/>
      <c r="D2" s="20"/>
      <c r="E2" s="20"/>
      <c r="F2" s="86" t="s">
        <v>104</v>
      </c>
      <c r="G2" s="60">
        <v>7.3300000000000004E-2</v>
      </c>
      <c r="H2" s="86" t="s">
        <v>105</v>
      </c>
      <c r="I2" s="87">
        <v>0.75138099999999997</v>
      </c>
      <c r="J2" s="20"/>
      <c r="K2" s="54"/>
      <c r="L2" s="120"/>
    </row>
    <row r="3" spans="1:12" ht="15.75" x14ac:dyDescent="0.25">
      <c r="A3" s="111"/>
      <c r="B3" s="59"/>
      <c r="C3" s="59"/>
      <c r="D3" s="112"/>
      <c r="E3" s="112"/>
      <c r="F3" s="113" t="s">
        <v>91</v>
      </c>
      <c r="G3" s="114">
        <v>7.5700000000000003E-2</v>
      </c>
      <c r="H3" s="112"/>
      <c r="I3" s="112"/>
      <c r="J3" s="115"/>
      <c r="K3" s="115"/>
      <c r="L3" s="116"/>
    </row>
    <row r="4" spans="1:12" ht="15.75" x14ac:dyDescent="0.25">
      <c r="A4" s="1"/>
      <c r="B4" s="2"/>
      <c r="C4" s="3"/>
      <c r="D4" s="4" t="s">
        <v>40</v>
      </c>
      <c r="E4" s="4"/>
      <c r="F4" s="5"/>
      <c r="G4" s="6" t="s">
        <v>41</v>
      </c>
      <c r="H4" s="4"/>
      <c r="I4" s="5"/>
      <c r="J4" s="6" t="s">
        <v>42</v>
      </c>
      <c r="K4" s="4"/>
      <c r="L4" s="5"/>
    </row>
    <row r="5" spans="1:12" ht="15.75" x14ac:dyDescent="0.25">
      <c r="A5" s="7" t="s">
        <v>43</v>
      </c>
      <c r="B5" s="8" t="s">
        <v>32</v>
      </c>
      <c r="C5" s="9" t="s">
        <v>44</v>
      </c>
      <c r="D5" s="10" t="s">
        <v>2</v>
      </c>
      <c r="E5" s="11" t="s">
        <v>0</v>
      </c>
      <c r="F5" s="11" t="s">
        <v>1</v>
      </c>
      <c r="G5" s="11" t="s">
        <v>2</v>
      </c>
      <c r="H5" s="11" t="s">
        <v>0</v>
      </c>
      <c r="I5" s="11" t="s">
        <v>57</v>
      </c>
      <c r="J5" s="11" t="s">
        <v>2</v>
      </c>
      <c r="K5" s="11" t="s">
        <v>0</v>
      </c>
      <c r="L5" s="11" t="s">
        <v>1</v>
      </c>
    </row>
    <row r="6" spans="1:12" ht="15.75" x14ac:dyDescent="0.25">
      <c r="A6" s="12" t="s">
        <v>45</v>
      </c>
      <c r="B6" s="13" t="s">
        <v>46</v>
      </c>
      <c r="C6" s="14" t="s">
        <v>47</v>
      </c>
      <c r="D6" s="13" t="s">
        <v>48</v>
      </c>
      <c r="E6" s="14" t="s">
        <v>49</v>
      </c>
      <c r="F6" s="14" t="s">
        <v>50</v>
      </c>
      <c r="G6" s="14" t="s">
        <v>51</v>
      </c>
      <c r="H6" s="14" t="s">
        <v>52</v>
      </c>
      <c r="I6" s="14" t="s">
        <v>53</v>
      </c>
      <c r="J6" s="14" t="s">
        <v>54</v>
      </c>
      <c r="K6" s="14" t="s">
        <v>55</v>
      </c>
      <c r="L6" s="14" t="s">
        <v>56</v>
      </c>
    </row>
    <row r="7" spans="1:12" ht="15.75" x14ac:dyDescent="0.25">
      <c r="A7" s="7"/>
      <c r="B7" s="8"/>
      <c r="C7" s="9"/>
      <c r="D7" s="19"/>
      <c r="E7" s="19"/>
      <c r="F7" s="78"/>
      <c r="G7" s="19"/>
      <c r="H7" s="19"/>
      <c r="I7" s="78"/>
      <c r="J7" s="19"/>
      <c r="K7" s="19"/>
      <c r="L7" s="78"/>
    </row>
    <row r="8" spans="1:12" ht="15.75" x14ac:dyDescent="0.25">
      <c r="A8" s="69"/>
      <c r="B8" s="21" t="s">
        <v>78</v>
      </c>
      <c r="C8" s="26" t="s">
        <v>39</v>
      </c>
      <c r="D8" s="38">
        <v>391140691.10000062</v>
      </c>
      <c r="E8" s="39">
        <v>5208778506.3049917</v>
      </c>
      <c r="F8" s="36">
        <f>(-D8+(E8*$G$3))/$I$2</f>
        <v>4210702.4629146289</v>
      </c>
      <c r="G8" s="38">
        <v>391140691.10000062</v>
      </c>
      <c r="H8" s="39">
        <v>5208778506.3049917</v>
      </c>
      <c r="I8" s="36">
        <f>(-G8+(H8*$G$2))/$I$2</f>
        <v>-12426753.654730063</v>
      </c>
      <c r="J8" s="38">
        <f t="shared" ref="J8:J39" si="0">G8-D8</f>
        <v>0</v>
      </c>
      <c r="K8" s="39">
        <f t="shared" ref="K8:K39" si="1">H8-E8</f>
        <v>0</v>
      </c>
      <c r="L8" s="36">
        <f t="shared" ref="L8:L39" si="2">I8-F8</f>
        <v>-16637456.117644692</v>
      </c>
    </row>
    <row r="9" spans="1:12" x14ac:dyDescent="0.25">
      <c r="A9" s="70">
        <v>20.010000000000002</v>
      </c>
      <c r="B9" s="15" t="s">
        <v>58</v>
      </c>
      <c r="C9" s="26" t="s">
        <v>81</v>
      </c>
      <c r="D9" s="23">
        <v>8327800.1577338427</v>
      </c>
      <c r="E9" s="23">
        <v>0</v>
      </c>
      <c r="F9" s="30">
        <f>(-D9+(E9*$G$3))/$I$2</f>
        <v>-11083325.44705528</v>
      </c>
      <c r="G9" s="23">
        <v>8327800.1577338427</v>
      </c>
      <c r="H9" s="23">
        <v>0</v>
      </c>
      <c r="I9" s="30">
        <f>(-G9+(H9*$G$2))/$I$2</f>
        <v>-11083325.44705528</v>
      </c>
      <c r="J9" s="40">
        <f t="shared" si="0"/>
        <v>0</v>
      </c>
      <c r="K9" s="40">
        <f t="shared" si="1"/>
        <v>0</v>
      </c>
      <c r="L9" s="41">
        <f t="shared" si="2"/>
        <v>0</v>
      </c>
    </row>
    <row r="10" spans="1:12" x14ac:dyDescent="0.25">
      <c r="A10" s="70">
        <f t="shared" ref="A10:A28" si="3">+A9+0.01</f>
        <v>20.020000000000003</v>
      </c>
      <c r="B10" s="15" t="s">
        <v>3</v>
      </c>
      <c r="C10" s="26" t="s">
        <v>115</v>
      </c>
      <c r="D10" s="23">
        <v>3965156.9663860002</v>
      </c>
      <c r="E10" s="23">
        <v>0</v>
      </c>
      <c r="F10" s="30">
        <f>(-D10+(E10*$G$3))/$I$2</f>
        <v>-5277158.9465078311</v>
      </c>
      <c r="G10" s="23">
        <v>4922912.8320278507</v>
      </c>
      <c r="H10" s="23">
        <v>0</v>
      </c>
      <c r="I10" s="30">
        <f>(-G10+(H10*$G$2))/$I$2</f>
        <v>-6551819.6920441836</v>
      </c>
      <c r="J10" s="40">
        <f t="shared" si="0"/>
        <v>957755.86564185051</v>
      </c>
      <c r="K10" s="40">
        <f t="shared" si="1"/>
        <v>0</v>
      </c>
      <c r="L10" s="41">
        <f t="shared" si="2"/>
        <v>-1274660.7455363525</v>
      </c>
    </row>
    <row r="11" spans="1:12" x14ac:dyDescent="0.25">
      <c r="A11" s="70">
        <f t="shared" si="3"/>
        <v>20.030000000000005</v>
      </c>
      <c r="B11" s="15" t="s">
        <v>4</v>
      </c>
      <c r="C11" s="26" t="s">
        <v>81</v>
      </c>
      <c r="D11" s="23">
        <v>-14935653.446827501</v>
      </c>
      <c r="E11" s="23">
        <v>0</v>
      </c>
      <c r="F11" s="30">
        <f>(-D11+(E11*$G$3))/$I$2</f>
        <v>19877603.302222844</v>
      </c>
      <c r="G11" s="23">
        <v>-14935653.446827501</v>
      </c>
      <c r="H11" s="23">
        <v>0</v>
      </c>
      <c r="I11" s="30">
        <f>(-G11+(H11*$G$2))/$I$2</f>
        <v>19877603.302222844</v>
      </c>
      <c r="J11" s="40">
        <f t="shared" si="0"/>
        <v>0</v>
      </c>
      <c r="K11" s="40">
        <f t="shared" si="1"/>
        <v>0</v>
      </c>
      <c r="L11" s="41">
        <f t="shared" si="2"/>
        <v>0</v>
      </c>
    </row>
    <row r="12" spans="1:12" x14ac:dyDescent="0.25">
      <c r="A12" s="70">
        <f t="shared" si="3"/>
        <v>20.040000000000006</v>
      </c>
      <c r="B12" s="15" t="s">
        <v>24</v>
      </c>
      <c r="C12" s="26" t="s">
        <v>113</v>
      </c>
      <c r="D12" s="23">
        <v>33152988.38277762</v>
      </c>
      <c r="E12" s="23">
        <v>0</v>
      </c>
      <c r="F12" s="30">
        <f>(-D12+(E12*7.6%))/$I$2</f>
        <v>-44122739.838747084</v>
      </c>
      <c r="G12" s="23">
        <v>33118422.164963614</v>
      </c>
      <c r="H12" s="23">
        <v>0</v>
      </c>
      <c r="I12" s="30">
        <f>(-G12+(H12*7.6%))/$I$2</f>
        <v>-44076736.256258294</v>
      </c>
      <c r="J12" s="40">
        <f t="shared" si="0"/>
        <v>-34566.217814005911</v>
      </c>
      <c r="K12" s="40">
        <f t="shared" si="1"/>
        <v>0</v>
      </c>
      <c r="L12" s="41">
        <f t="shared" si="2"/>
        <v>46003.582488790154</v>
      </c>
    </row>
    <row r="13" spans="1:12" x14ac:dyDescent="0.25">
      <c r="A13" s="70">
        <f t="shared" si="3"/>
        <v>20.050000000000008</v>
      </c>
      <c r="B13" s="15" t="s">
        <v>59</v>
      </c>
      <c r="C13" s="26" t="s">
        <v>81</v>
      </c>
      <c r="D13" s="23">
        <v>-1955986.2286396027</v>
      </c>
      <c r="E13" s="23">
        <v>0</v>
      </c>
      <c r="F13" s="30">
        <f t="shared" ref="F13:F44" si="4">(-D13+(E13*$G$3))/$I$2</f>
        <v>2603188.30079494</v>
      </c>
      <c r="G13" s="23">
        <v>-1955986.2286396027</v>
      </c>
      <c r="H13" s="23">
        <v>0</v>
      </c>
      <c r="I13" s="30">
        <f t="shared" ref="I13:I44" si="5">(-G13+(H13*$G$2))/$I$2</f>
        <v>2603188.30079494</v>
      </c>
      <c r="J13" s="40">
        <f t="shared" si="0"/>
        <v>0</v>
      </c>
      <c r="K13" s="40">
        <f t="shared" si="1"/>
        <v>0</v>
      </c>
      <c r="L13" s="41">
        <f t="shared" si="2"/>
        <v>0</v>
      </c>
    </row>
    <row r="14" spans="1:12" x14ac:dyDescent="0.25">
      <c r="A14" s="70">
        <f t="shared" si="3"/>
        <v>20.060000000000009</v>
      </c>
      <c r="B14" s="15" t="s">
        <v>5</v>
      </c>
      <c r="C14" s="26" t="s">
        <v>81</v>
      </c>
      <c r="D14" s="23">
        <v>66597.374865170947</v>
      </c>
      <c r="E14" s="23">
        <v>0</v>
      </c>
      <c r="F14" s="30">
        <f t="shared" si="4"/>
        <v>-88633.296377165447</v>
      </c>
      <c r="G14" s="23">
        <v>66597.374865170947</v>
      </c>
      <c r="H14" s="23">
        <v>0</v>
      </c>
      <c r="I14" s="30">
        <f t="shared" si="5"/>
        <v>-88633.296377165447</v>
      </c>
      <c r="J14" s="40">
        <f t="shared" si="0"/>
        <v>0</v>
      </c>
      <c r="K14" s="40">
        <f t="shared" si="1"/>
        <v>0</v>
      </c>
      <c r="L14" s="41">
        <f t="shared" si="2"/>
        <v>0</v>
      </c>
    </row>
    <row r="15" spans="1:12" x14ac:dyDescent="0.25">
      <c r="A15" s="70">
        <f t="shared" si="3"/>
        <v>20.070000000000011</v>
      </c>
      <c r="B15" s="15" t="s">
        <v>6</v>
      </c>
      <c r="C15" s="26" t="s">
        <v>81</v>
      </c>
      <c r="D15" s="23">
        <v>303153.75903630909</v>
      </c>
      <c r="E15" s="23">
        <v>0</v>
      </c>
      <c r="F15" s="30">
        <f t="shared" si="4"/>
        <v>-403462.10382789705</v>
      </c>
      <c r="G15" s="23">
        <v>303153.75903630909</v>
      </c>
      <c r="H15" s="23">
        <v>0</v>
      </c>
      <c r="I15" s="30">
        <f t="shared" si="5"/>
        <v>-403462.10382789705</v>
      </c>
      <c r="J15" s="40">
        <f t="shared" si="0"/>
        <v>0</v>
      </c>
      <c r="K15" s="40">
        <f t="shared" si="1"/>
        <v>0</v>
      </c>
      <c r="L15" s="41">
        <f t="shared" si="2"/>
        <v>0</v>
      </c>
    </row>
    <row r="16" spans="1:12" x14ac:dyDescent="0.25">
      <c r="A16" s="70">
        <f t="shared" si="3"/>
        <v>20.080000000000013</v>
      </c>
      <c r="B16" s="15" t="s">
        <v>7</v>
      </c>
      <c r="C16" s="26" t="s">
        <v>81</v>
      </c>
      <c r="D16" s="23">
        <v>184145.16401528011</v>
      </c>
      <c r="E16" s="23">
        <v>0</v>
      </c>
      <c r="F16" s="30">
        <f t="shared" si="4"/>
        <v>-245075.6194464328</v>
      </c>
      <c r="G16" s="23">
        <v>184145.16401528011</v>
      </c>
      <c r="H16" s="23">
        <v>0</v>
      </c>
      <c r="I16" s="30">
        <f t="shared" si="5"/>
        <v>-245075.6194464328</v>
      </c>
      <c r="J16" s="40">
        <f t="shared" si="0"/>
        <v>0</v>
      </c>
      <c r="K16" s="40">
        <f t="shared" si="1"/>
        <v>0</v>
      </c>
      <c r="L16" s="41">
        <f t="shared" si="2"/>
        <v>0</v>
      </c>
    </row>
    <row r="17" spans="1:12" x14ac:dyDescent="0.25">
      <c r="A17" s="70">
        <f t="shared" si="3"/>
        <v>20.090000000000014</v>
      </c>
      <c r="B17" s="15" t="s">
        <v>8</v>
      </c>
      <c r="C17" s="26" t="s">
        <v>81</v>
      </c>
      <c r="D17" s="23">
        <v>71834.764841626398</v>
      </c>
      <c r="E17" s="23">
        <v>0</v>
      </c>
      <c r="F17" s="30">
        <f t="shared" si="4"/>
        <v>-95603.64827115192</v>
      </c>
      <c r="G17" s="23">
        <v>71834.764841626398</v>
      </c>
      <c r="H17" s="23">
        <v>0</v>
      </c>
      <c r="I17" s="30">
        <f t="shared" si="5"/>
        <v>-95603.64827115192</v>
      </c>
      <c r="J17" s="40">
        <f t="shared" si="0"/>
        <v>0</v>
      </c>
      <c r="K17" s="40">
        <f t="shared" si="1"/>
        <v>0</v>
      </c>
      <c r="L17" s="41">
        <f t="shared" si="2"/>
        <v>0</v>
      </c>
    </row>
    <row r="18" spans="1:12" x14ac:dyDescent="0.25">
      <c r="A18" s="70">
        <f t="shared" si="3"/>
        <v>20.100000000000016</v>
      </c>
      <c r="B18" s="15" t="s">
        <v>9</v>
      </c>
      <c r="C18" s="26" t="s">
        <v>81</v>
      </c>
      <c r="D18" s="23">
        <v>5301.3344264041589</v>
      </c>
      <c r="E18" s="23">
        <v>0</v>
      </c>
      <c r="F18" s="30">
        <f t="shared" si="4"/>
        <v>-7055.4544583961524</v>
      </c>
      <c r="G18" s="23">
        <v>5301.3344264041589</v>
      </c>
      <c r="H18" s="23">
        <v>0</v>
      </c>
      <c r="I18" s="30">
        <f t="shared" si="5"/>
        <v>-7055.4544583961524</v>
      </c>
      <c r="J18" s="40">
        <f t="shared" si="0"/>
        <v>0</v>
      </c>
      <c r="K18" s="40">
        <f t="shared" si="1"/>
        <v>0</v>
      </c>
      <c r="L18" s="41">
        <f t="shared" si="2"/>
        <v>0</v>
      </c>
    </row>
    <row r="19" spans="1:12" x14ac:dyDescent="0.25">
      <c r="A19" s="70">
        <f t="shared" si="3"/>
        <v>20.110000000000017</v>
      </c>
      <c r="B19" s="15" t="s">
        <v>10</v>
      </c>
      <c r="C19" s="26" t="s">
        <v>81</v>
      </c>
      <c r="D19" s="23">
        <v>-803909.33835699933</v>
      </c>
      <c r="E19" s="23">
        <v>0</v>
      </c>
      <c r="F19" s="30">
        <f t="shared" si="4"/>
        <v>1069909.0585961042</v>
      </c>
      <c r="G19" s="23">
        <v>-803909.33835699933</v>
      </c>
      <c r="H19" s="23">
        <v>0</v>
      </c>
      <c r="I19" s="30">
        <f t="shared" si="5"/>
        <v>1069909.0585961042</v>
      </c>
      <c r="J19" s="40">
        <f t="shared" si="0"/>
        <v>0</v>
      </c>
      <c r="K19" s="40">
        <f t="shared" si="1"/>
        <v>0</v>
      </c>
      <c r="L19" s="41">
        <f t="shared" si="2"/>
        <v>0</v>
      </c>
    </row>
    <row r="20" spans="1:12" x14ac:dyDescent="0.25">
      <c r="A20" s="70">
        <f t="shared" si="3"/>
        <v>20.120000000000019</v>
      </c>
      <c r="B20" s="15" t="s">
        <v>11</v>
      </c>
      <c r="C20" s="26" t="s">
        <v>81</v>
      </c>
      <c r="D20" s="23">
        <v>-496557.58700637007</v>
      </c>
      <c r="E20" s="23">
        <v>0</v>
      </c>
      <c r="F20" s="30">
        <f t="shared" si="4"/>
        <v>660859.91927713121</v>
      </c>
      <c r="G20" s="23">
        <v>-496557.58700637007</v>
      </c>
      <c r="H20" s="23">
        <v>0</v>
      </c>
      <c r="I20" s="30">
        <f t="shared" si="5"/>
        <v>660859.91927713121</v>
      </c>
      <c r="J20" s="40">
        <f t="shared" si="0"/>
        <v>0</v>
      </c>
      <c r="K20" s="40">
        <f t="shared" si="1"/>
        <v>0</v>
      </c>
      <c r="L20" s="41">
        <f t="shared" si="2"/>
        <v>0</v>
      </c>
    </row>
    <row r="21" spans="1:12" x14ac:dyDescent="0.25">
      <c r="A21" s="70">
        <f t="shared" si="3"/>
        <v>20.13000000000002</v>
      </c>
      <c r="B21" s="15" t="s">
        <v>12</v>
      </c>
      <c r="C21" s="26" t="s">
        <v>81</v>
      </c>
      <c r="D21" s="23">
        <v>-1726149.211916219</v>
      </c>
      <c r="E21" s="23">
        <v>0</v>
      </c>
      <c r="F21" s="30">
        <f t="shared" si="4"/>
        <v>2297302.1834678003</v>
      </c>
      <c r="G21" s="23">
        <v>-1726149.211916219</v>
      </c>
      <c r="H21" s="23">
        <v>0</v>
      </c>
      <c r="I21" s="30">
        <f t="shared" si="5"/>
        <v>2297302.1834678003</v>
      </c>
      <c r="J21" s="40">
        <f t="shared" si="0"/>
        <v>0</v>
      </c>
      <c r="K21" s="40">
        <f t="shared" si="1"/>
        <v>0</v>
      </c>
      <c r="L21" s="41">
        <f t="shared" si="2"/>
        <v>0</v>
      </c>
    </row>
    <row r="22" spans="1:12" x14ac:dyDescent="0.25">
      <c r="A22" s="70">
        <f t="shared" si="3"/>
        <v>20.140000000000022</v>
      </c>
      <c r="B22" s="15" t="s">
        <v>60</v>
      </c>
      <c r="C22" s="26" t="s">
        <v>81</v>
      </c>
      <c r="D22" s="23">
        <v>319951.38960871822</v>
      </c>
      <c r="E22" s="23">
        <v>0</v>
      </c>
      <c r="F22" s="30">
        <f t="shared" si="4"/>
        <v>-425817.78033876052</v>
      </c>
      <c r="G22" s="23">
        <v>319951.38960871822</v>
      </c>
      <c r="H22" s="23">
        <v>0</v>
      </c>
      <c r="I22" s="30">
        <f t="shared" si="5"/>
        <v>-425817.78033876052</v>
      </c>
      <c r="J22" s="40">
        <f t="shared" si="0"/>
        <v>0</v>
      </c>
      <c r="K22" s="40">
        <f t="shared" si="1"/>
        <v>0</v>
      </c>
      <c r="L22" s="41">
        <f t="shared" si="2"/>
        <v>0</v>
      </c>
    </row>
    <row r="23" spans="1:12" x14ac:dyDescent="0.25">
      <c r="A23" s="70">
        <f t="shared" si="3"/>
        <v>20.150000000000023</v>
      </c>
      <c r="B23" s="15" t="s">
        <v>13</v>
      </c>
      <c r="C23" s="26" t="s">
        <v>81</v>
      </c>
      <c r="D23" s="23">
        <v>-61810.425156236211</v>
      </c>
      <c r="E23" s="23">
        <v>0</v>
      </c>
      <c r="F23" s="30">
        <f t="shared" si="4"/>
        <v>82262.427658187007</v>
      </c>
      <c r="G23" s="23">
        <v>-61810.425156236211</v>
      </c>
      <c r="H23" s="23">
        <v>0</v>
      </c>
      <c r="I23" s="30">
        <f t="shared" si="5"/>
        <v>82262.427658187007</v>
      </c>
      <c r="J23" s="40">
        <f t="shared" si="0"/>
        <v>0</v>
      </c>
      <c r="K23" s="40">
        <f t="shared" si="1"/>
        <v>0</v>
      </c>
      <c r="L23" s="41">
        <f t="shared" si="2"/>
        <v>0</v>
      </c>
    </row>
    <row r="24" spans="1:12" x14ac:dyDescent="0.25">
      <c r="A24" s="70">
        <f t="shared" si="3"/>
        <v>20.160000000000025</v>
      </c>
      <c r="B24" s="15" t="s">
        <v>14</v>
      </c>
      <c r="C24" s="26" t="s">
        <v>81</v>
      </c>
      <c r="D24" s="23">
        <v>-13156.595940416744</v>
      </c>
      <c r="E24" s="23">
        <v>0</v>
      </c>
      <c r="F24" s="30">
        <f t="shared" si="4"/>
        <v>17509.886383095585</v>
      </c>
      <c r="G24" s="23">
        <v>-13156.595940416744</v>
      </c>
      <c r="H24" s="23">
        <v>0</v>
      </c>
      <c r="I24" s="30">
        <f t="shared" si="5"/>
        <v>17509.886383095585</v>
      </c>
      <c r="J24" s="40">
        <f t="shared" si="0"/>
        <v>0</v>
      </c>
      <c r="K24" s="40">
        <f t="shared" si="1"/>
        <v>0</v>
      </c>
      <c r="L24" s="41">
        <f t="shared" si="2"/>
        <v>0</v>
      </c>
    </row>
    <row r="25" spans="1:12" x14ac:dyDescent="0.25">
      <c r="A25" s="70">
        <f t="shared" si="3"/>
        <v>20.170000000000027</v>
      </c>
      <c r="B25" s="15" t="s">
        <v>15</v>
      </c>
      <c r="C25" s="26" t="s">
        <v>81</v>
      </c>
      <c r="D25" s="23">
        <v>-23850.252119969373</v>
      </c>
      <c r="E25" s="23">
        <v>0</v>
      </c>
      <c r="F25" s="30">
        <f t="shared" si="4"/>
        <v>31741.888762118517</v>
      </c>
      <c r="G25" s="23">
        <v>-23850.252119969373</v>
      </c>
      <c r="H25" s="23">
        <v>0</v>
      </c>
      <c r="I25" s="30">
        <f t="shared" si="5"/>
        <v>31741.888762118517</v>
      </c>
      <c r="J25" s="40">
        <f t="shared" si="0"/>
        <v>0</v>
      </c>
      <c r="K25" s="40">
        <f t="shared" si="1"/>
        <v>0</v>
      </c>
      <c r="L25" s="41">
        <f t="shared" si="2"/>
        <v>0</v>
      </c>
    </row>
    <row r="26" spans="1:12" x14ac:dyDescent="0.25">
      <c r="A26" s="70">
        <f t="shared" si="3"/>
        <v>20.180000000000028</v>
      </c>
      <c r="B26" s="15" t="s">
        <v>16</v>
      </c>
      <c r="C26" s="26" t="s">
        <v>39</v>
      </c>
      <c r="D26" s="23">
        <v>0</v>
      </c>
      <c r="E26" s="23">
        <v>190746231.15314114</v>
      </c>
      <c r="F26" s="30">
        <f t="shared" si="4"/>
        <v>19217267.535767853</v>
      </c>
      <c r="G26" s="23">
        <v>0</v>
      </c>
      <c r="H26" s="23">
        <v>190746231.15314114</v>
      </c>
      <c r="I26" s="30">
        <f t="shared" si="5"/>
        <v>18608001.458015636</v>
      </c>
      <c r="J26" s="40">
        <f t="shared" si="0"/>
        <v>0</v>
      </c>
      <c r="K26" s="40">
        <f t="shared" si="1"/>
        <v>0</v>
      </c>
      <c r="L26" s="41">
        <f t="shared" si="2"/>
        <v>-609266.07775221765</v>
      </c>
    </row>
    <row r="27" spans="1:12" x14ac:dyDescent="0.25">
      <c r="A27" s="70">
        <f t="shared" si="3"/>
        <v>20.19000000000003</v>
      </c>
      <c r="B27" s="15" t="s">
        <v>17</v>
      </c>
      <c r="C27" s="26" t="s">
        <v>39</v>
      </c>
      <c r="D27" s="23">
        <v>-16904953.479322143</v>
      </c>
      <c r="E27" s="23">
        <v>-16904953.479322143</v>
      </c>
      <c r="F27" s="30">
        <f t="shared" si="4"/>
        <v>20795373.453597385</v>
      </c>
      <c r="G27" s="23">
        <v>-16904953.479322143</v>
      </c>
      <c r="H27" s="23">
        <v>-16904953.479322143</v>
      </c>
      <c r="I27" s="30">
        <f t="shared" si="5"/>
        <v>20849369.879312664</v>
      </c>
      <c r="J27" s="40">
        <f t="shared" si="0"/>
        <v>0</v>
      </c>
      <c r="K27" s="40">
        <f t="shared" si="1"/>
        <v>0</v>
      </c>
      <c r="L27" s="41">
        <f t="shared" si="2"/>
        <v>53996.425715278834</v>
      </c>
    </row>
    <row r="28" spans="1:12" x14ac:dyDescent="0.25">
      <c r="A28" s="70">
        <f t="shared" si="3"/>
        <v>20.200000000000031</v>
      </c>
      <c r="B28" s="15" t="s">
        <v>61</v>
      </c>
      <c r="C28" s="26" t="s">
        <v>81</v>
      </c>
      <c r="D28" s="23">
        <v>340892.94246068329</v>
      </c>
      <c r="E28" s="23">
        <v>0</v>
      </c>
      <c r="F28" s="30">
        <f t="shared" si="4"/>
        <v>-453688.53146497358</v>
      </c>
      <c r="G28" s="23">
        <v>340892.94246068329</v>
      </c>
      <c r="H28" s="23">
        <v>0</v>
      </c>
      <c r="I28" s="30">
        <f t="shared" si="5"/>
        <v>-453688.53146497358</v>
      </c>
      <c r="J28" s="40">
        <f t="shared" si="0"/>
        <v>0</v>
      </c>
      <c r="K28" s="40">
        <f t="shared" si="1"/>
        <v>0</v>
      </c>
      <c r="L28" s="41">
        <f t="shared" si="2"/>
        <v>0</v>
      </c>
    </row>
    <row r="29" spans="1:12" x14ac:dyDescent="0.25">
      <c r="A29" s="70">
        <v>21.01</v>
      </c>
      <c r="B29" s="15" t="s">
        <v>62</v>
      </c>
      <c r="C29" s="26" t="s">
        <v>79</v>
      </c>
      <c r="D29" s="23">
        <v>-7589560.1894254955</v>
      </c>
      <c r="E29" s="23">
        <v>0</v>
      </c>
      <c r="F29" s="30">
        <f t="shared" si="4"/>
        <v>10100814.619248418</v>
      </c>
      <c r="G29" s="23">
        <v>-8047883.1010393854</v>
      </c>
      <c r="H29" s="23">
        <v>0</v>
      </c>
      <c r="I29" s="30">
        <f t="shared" si="5"/>
        <v>10710788.669182992</v>
      </c>
      <c r="J29" s="40">
        <f t="shared" si="0"/>
        <v>-458322.91161388997</v>
      </c>
      <c r="K29" s="40">
        <f t="shared" si="1"/>
        <v>0</v>
      </c>
      <c r="L29" s="41">
        <f t="shared" si="2"/>
        <v>609974.04993457347</v>
      </c>
    </row>
    <row r="30" spans="1:12" x14ac:dyDescent="0.25">
      <c r="A30" s="70">
        <f>+A29+0.01</f>
        <v>21.020000000000003</v>
      </c>
      <c r="B30" s="15" t="s">
        <v>19</v>
      </c>
      <c r="C30" s="26" t="s">
        <v>81</v>
      </c>
      <c r="D30" s="23">
        <v>-68620.043849999958</v>
      </c>
      <c r="E30" s="23">
        <v>0</v>
      </c>
      <c r="F30" s="30">
        <f t="shared" si="4"/>
        <v>91325.231606867834</v>
      </c>
      <c r="G30" s="23">
        <v>-68620.043849999958</v>
      </c>
      <c r="H30" s="23">
        <v>0</v>
      </c>
      <c r="I30" s="30">
        <f t="shared" si="5"/>
        <v>91325.231606867834</v>
      </c>
      <c r="J30" s="40">
        <f t="shared" si="0"/>
        <v>0</v>
      </c>
      <c r="K30" s="40">
        <f t="shared" si="1"/>
        <v>0</v>
      </c>
      <c r="L30" s="41">
        <f t="shared" si="2"/>
        <v>0</v>
      </c>
    </row>
    <row r="31" spans="1:12" x14ac:dyDescent="0.25">
      <c r="A31" s="70">
        <f>+A30+0.01</f>
        <v>21.030000000000005</v>
      </c>
      <c r="B31" s="15" t="s">
        <v>20</v>
      </c>
      <c r="C31" s="26" t="s">
        <v>39</v>
      </c>
      <c r="D31" s="23">
        <v>167530.56</v>
      </c>
      <c r="E31" s="23">
        <v>-1615371.4300000002</v>
      </c>
      <c r="F31" s="30">
        <f t="shared" si="4"/>
        <v>-385708.68474315963</v>
      </c>
      <c r="G31" s="23">
        <v>167530.56</v>
      </c>
      <c r="H31" s="23">
        <v>-1615371.4300000002</v>
      </c>
      <c r="I31" s="30">
        <f t="shared" si="5"/>
        <v>-380548.99687242555</v>
      </c>
      <c r="J31" s="40">
        <f t="shared" si="0"/>
        <v>0</v>
      </c>
      <c r="K31" s="40">
        <f t="shared" si="1"/>
        <v>0</v>
      </c>
      <c r="L31" s="41">
        <f t="shared" si="2"/>
        <v>5159.6878707340802</v>
      </c>
    </row>
    <row r="32" spans="1:12" x14ac:dyDescent="0.25">
      <c r="A32" s="70">
        <f>+A31+0.01</f>
        <v>21.040000000000006</v>
      </c>
      <c r="B32" s="15" t="s">
        <v>21</v>
      </c>
      <c r="C32" s="26" t="s">
        <v>81</v>
      </c>
      <c r="D32" s="23">
        <v>-32912585.679400001</v>
      </c>
      <c r="E32" s="23">
        <v>0</v>
      </c>
      <c r="F32" s="30">
        <f t="shared" si="4"/>
        <v>43802792.03147272</v>
      </c>
      <c r="G32" s="23">
        <v>-32912585.679400001</v>
      </c>
      <c r="H32" s="23">
        <v>0</v>
      </c>
      <c r="I32" s="30">
        <f t="shared" si="5"/>
        <v>43802792.03147272</v>
      </c>
      <c r="J32" s="40">
        <f t="shared" si="0"/>
        <v>0</v>
      </c>
      <c r="K32" s="40">
        <f t="shared" si="1"/>
        <v>0</v>
      </c>
      <c r="L32" s="41">
        <f t="shared" si="2"/>
        <v>0</v>
      </c>
    </row>
    <row r="33" spans="1:12" x14ac:dyDescent="0.25">
      <c r="A33" s="70">
        <f>+A32+0.01</f>
        <v>21.050000000000008</v>
      </c>
      <c r="B33" s="15" t="s">
        <v>22</v>
      </c>
      <c r="C33" s="26" t="s">
        <v>81</v>
      </c>
      <c r="D33" s="23">
        <v>-11000.8474333339</v>
      </c>
      <c r="E33" s="23">
        <v>0</v>
      </c>
      <c r="F33" s="30">
        <f t="shared" si="4"/>
        <v>14640.837914897902</v>
      </c>
      <c r="G33" s="23">
        <v>-11000.8474333339</v>
      </c>
      <c r="H33" s="23">
        <v>0</v>
      </c>
      <c r="I33" s="30">
        <f t="shared" si="5"/>
        <v>14640.837914897902</v>
      </c>
      <c r="J33" s="40">
        <f t="shared" si="0"/>
        <v>0</v>
      </c>
      <c r="K33" s="40">
        <f t="shared" si="1"/>
        <v>0</v>
      </c>
      <c r="L33" s="41">
        <f t="shared" si="2"/>
        <v>0</v>
      </c>
    </row>
    <row r="34" spans="1:12" x14ac:dyDescent="0.25">
      <c r="A34" s="70">
        <f>A33+0.02</f>
        <v>21.070000000000007</v>
      </c>
      <c r="B34" s="15" t="s">
        <v>23</v>
      </c>
      <c r="C34" s="26" t="s">
        <v>39</v>
      </c>
      <c r="D34" s="23">
        <v>1668426.4785019332</v>
      </c>
      <c r="E34" s="23">
        <v>-11018406.688827798</v>
      </c>
      <c r="F34" s="30">
        <f t="shared" si="4"/>
        <v>-3330560.4810957392</v>
      </c>
      <c r="G34" s="23">
        <v>1668426.4785019332</v>
      </c>
      <c r="H34" s="23">
        <v>-11018406.688827798</v>
      </c>
      <c r="I34" s="30">
        <f t="shared" si="5"/>
        <v>-3295366.3837560588</v>
      </c>
      <c r="J34" s="40">
        <f t="shared" si="0"/>
        <v>0</v>
      </c>
      <c r="K34" s="40">
        <f t="shared" si="1"/>
        <v>0</v>
      </c>
      <c r="L34" s="41">
        <f t="shared" si="2"/>
        <v>35194.097339680418</v>
      </c>
    </row>
    <row r="35" spans="1:12" x14ac:dyDescent="0.25">
      <c r="A35" s="70" t="s">
        <v>82</v>
      </c>
      <c r="B35" s="15" t="s">
        <v>84</v>
      </c>
      <c r="C35" s="26" t="s">
        <v>79</v>
      </c>
      <c r="D35" s="23">
        <v>0</v>
      </c>
      <c r="E35" s="23">
        <v>0</v>
      </c>
      <c r="F35" s="30">
        <f t="shared" si="4"/>
        <v>0</v>
      </c>
      <c r="G35" s="23">
        <v>431824.68063823192</v>
      </c>
      <c r="H35" s="23">
        <v>-5272400.7298989873</v>
      </c>
      <c r="I35" s="30">
        <f t="shared" si="5"/>
        <v>-1089050.2343549114</v>
      </c>
      <c r="J35" s="40">
        <f t="shared" si="0"/>
        <v>431824.68063823192</v>
      </c>
      <c r="K35" s="40">
        <f t="shared" si="1"/>
        <v>-5272400.7298989873</v>
      </c>
      <c r="L35" s="41">
        <f t="shared" si="2"/>
        <v>-1089050.2343549114</v>
      </c>
    </row>
    <row r="36" spans="1:12" x14ac:dyDescent="0.25">
      <c r="A36" s="70" t="s">
        <v>83</v>
      </c>
      <c r="B36" s="15" t="s">
        <v>86</v>
      </c>
      <c r="C36" s="26" t="s">
        <v>79</v>
      </c>
      <c r="D36" s="23">
        <v>0</v>
      </c>
      <c r="E36" s="23">
        <v>0</v>
      </c>
      <c r="F36" s="30">
        <f t="shared" si="4"/>
        <v>0</v>
      </c>
      <c r="G36" s="23">
        <v>0</v>
      </c>
      <c r="H36" s="23">
        <v>-326274</v>
      </c>
      <c r="I36" s="30">
        <f t="shared" si="5"/>
        <v>-31829.237364266599</v>
      </c>
      <c r="J36" s="40">
        <f t="shared" si="0"/>
        <v>0</v>
      </c>
      <c r="K36" s="40">
        <f t="shared" si="1"/>
        <v>-326274</v>
      </c>
      <c r="L36" s="41">
        <f t="shared" si="2"/>
        <v>-31829.237364266599</v>
      </c>
    </row>
    <row r="37" spans="1:12" x14ac:dyDescent="0.25">
      <c r="A37" s="71" t="s">
        <v>92</v>
      </c>
      <c r="B37" s="15" t="s">
        <v>85</v>
      </c>
      <c r="C37" s="26" t="s">
        <v>39</v>
      </c>
      <c r="D37" s="23">
        <v>0</v>
      </c>
      <c r="E37" s="23">
        <v>-211405.47488111624</v>
      </c>
      <c r="F37" s="30">
        <f t="shared" si="4"/>
        <v>-21298.641366364733</v>
      </c>
      <c r="G37" s="23">
        <v>0</v>
      </c>
      <c r="H37" s="23">
        <v>-211405</v>
      </c>
      <c r="I37" s="30">
        <f t="shared" si="5"/>
        <v>-20623.340888310991</v>
      </c>
      <c r="J37" s="40">
        <f t="shared" si="0"/>
        <v>0</v>
      </c>
      <c r="K37" s="40">
        <f t="shared" si="1"/>
        <v>0.47488111624261364</v>
      </c>
      <c r="L37" s="41">
        <f t="shared" si="2"/>
        <v>675.30047805374124</v>
      </c>
    </row>
    <row r="38" spans="1:12" x14ac:dyDescent="0.25">
      <c r="A38" s="71" t="s">
        <v>93</v>
      </c>
      <c r="B38" s="15" t="s">
        <v>87</v>
      </c>
      <c r="C38" s="26" t="s">
        <v>39</v>
      </c>
      <c r="D38" s="23">
        <v>45030</v>
      </c>
      <c r="E38" s="23">
        <v>-550000</v>
      </c>
      <c r="F38" s="30">
        <f t="shared" si="4"/>
        <v>-115340.9521933613</v>
      </c>
      <c r="G38" s="23">
        <v>45030</v>
      </c>
      <c r="H38" s="23">
        <v>-550155</v>
      </c>
      <c r="I38" s="30">
        <f t="shared" si="5"/>
        <v>-113599.30780788974</v>
      </c>
      <c r="J38" s="40">
        <f t="shared" si="0"/>
        <v>0</v>
      </c>
      <c r="K38" s="40">
        <f t="shared" si="1"/>
        <v>-155</v>
      </c>
      <c r="L38" s="41">
        <f t="shared" si="2"/>
        <v>1741.6443854715617</v>
      </c>
    </row>
    <row r="39" spans="1:12" x14ac:dyDescent="0.25">
      <c r="A39" s="72">
        <f>+A9</f>
        <v>20.010000000000002</v>
      </c>
      <c r="B39" s="15" t="s">
        <v>58</v>
      </c>
      <c r="C39" s="26" t="s">
        <v>115</v>
      </c>
      <c r="D39" s="95">
        <v>-25687973.340135377</v>
      </c>
      <c r="E39" s="95">
        <v>0</v>
      </c>
      <c r="F39" s="30">
        <f t="shared" si="4"/>
        <v>34187680.205029644</v>
      </c>
      <c r="G39" s="95">
        <v>-25679089.012964979</v>
      </c>
      <c r="H39" s="95">
        <v>0</v>
      </c>
      <c r="I39" s="30">
        <f t="shared" si="5"/>
        <v>34175856.2073901</v>
      </c>
      <c r="J39" s="40">
        <f t="shared" si="0"/>
        <v>8884.3271703980863</v>
      </c>
      <c r="K39" s="40">
        <f t="shared" si="1"/>
        <v>0</v>
      </c>
      <c r="L39" s="41">
        <f t="shared" si="2"/>
        <v>-11823.997639544308</v>
      </c>
    </row>
    <row r="40" spans="1:12" x14ac:dyDescent="0.25">
      <c r="A40" s="72">
        <f>+A10</f>
        <v>20.020000000000003</v>
      </c>
      <c r="B40" s="15" t="s">
        <v>3</v>
      </c>
      <c r="C40" s="26" t="s">
        <v>115</v>
      </c>
      <c r="D40" s="95">
        <v>6844287.5880840775</v>
      </c>
      <c r="E40" s="95">
        <v>0</v>
      </c>
      <c r="F40" s="30">
        <f t="shared" si="4"/>
        <v>-9108944.1815591268</v>
      </c>
      <c r="G40" s="95">
        <v>8570014.0415132064</v>
      </c>
      <c r="H40" s="95">
        <v>0</v>
      </c>
      <c r="I40" s="30">
        <f t="shared" si="5"/>
        <v>-11405683.723055556</v>
      </c>
      <c r="J40" s="40">
        <f t="shared" ref="J40:J67" si="6">G40-D40</f>
        <v>1725726.453429129</v>
      </c>
      <c r="K40" s="40">
        <f t="shared" ref="K40:K67" si="7">H40-E40</f>
        <v>0</v>
      </c>
      <c r="L40" s="41">
        <f t="shared" ref="L40:L67" si="8">I40-F40</f>
        <v>-2296739.5414964296</v>
      </c>
    </row>
    <row r="41" spans="1:12" x14ac:dyDescent="0.25">
      <c r="A41" s="72">
        <f>+A12</f>
        <v>20.040000000000006</v>
      </c>
      <c r="B41" s="15" t="s">
        <v>24</v>
      </c>
      <c r="C41" s="26" t="s">
        <v>113</v>
      </c>
      <c r="D41" s="95">
        <v>-390109.21111976978</v>
      </c>
      <c r="E41" s="95">
        <v>0</v>
      </c>
      <c r="F41" s="30">
        <f t="shared" si="4"/>
        <v>519189.61368436227</v>
      </c>
      <c r="G41" s="95">
        <v>-659022.41484294983</v>
      </c>
      <c r="H41" s="95">
        <v>0</v>
      </c>
      <c r="I41" s="30">
        <f t="shared" si="5"/>
        <v>877081.55362319492</v>
      </c>
      <c r="J41" s="40">
        <f t="shared" si="6"/>
        <v>-268913.20372318005</v>
      </c>
      <c r="K41" s="40">
        <f t="shared" si="7"/>
        <v>0</v>
      </c>
      <c r="L41" s="41">
        <f t="shared" si="8"/>
        <v>357891.93993883266</v>
      </c>
    </row>
    <row r="42" spans="1:12" x14ac:dyDescent="0.25">
      <c r="A42" s="72">
        <f>+A17</f>
        <v>20.090000000000014</v>
      </c>
      <c r="B42" s="15" t="s">
        <v>8</v>
      </c>
      <c r="C42" s="26" t="s">
        <v>81</v>
      </c>
      <c r="D42" s="95">
        <v>-71834.764841627039</v>
      </c>
      <c r="E42" s="95">
        <v>0</v>
      </c>
      <c r="F42" s="30">
        <f t="shared" si="4"/>
        <v>95603.648271152779</v>
      </c>
      <c r="G42" s="95">
        <v>-71834.764841627039</v>
      </c>
      <c r="H42" s="95">
        <v>0</v>
      </c>
      <c r="I42" s="30">
        <f t="shared" si="5"/>
        <v>95603.648271152779</v>
      </c>
      <c r="J42" s="40">
        <f t="shared" si="6"/>
        <v>0</v>
      </c>
      <c r="K42" s="40">
        <f t="shared" si="7"/>
        <v>0</v>
      </c>
      <c r="L42" s="41">
        <f t="shared" si="8"/>
        <v>0</v>
      </c>
    </row>
    <row r="43" spans="1:12" x14ac:dyDescent="0.25">
      <c r="A43" s="72">
        <f>+A18</f>
        <v>20.100000000000016</v>
      </c>
      <c r="B43" s="15" t="s">
        <v>9</v>
      </c>
      <c r="C43" s="26" t="s">
        <v>81</v>
      </c>
      <c r="D43" s="95">
        <v>-5301.3344264041589</v>
      </c>
      <c r="E43" s="95">
        <v>0</v>
      </c>
      <c r="F43" s="30">
        <f t="shared" si="4"/>
        <v>7055.4544583961524</v>
      </c>
      <c r="G43" s="95">
        <v>-5301.3344264041589</v>
      </c>
      <c r="H43" s="95">
        <v>0</v>
      </c>
      <c r="I43" s="30">
        <f t="shared" si="5"/>
        <v>7055.4544583961524</v>
      </c>
      <c r="J43" s="40">
        <f t="shared" si="6"/>
        <v>0</v>
      </c>
      <c r="K43" s="40">
        <f t="shared" si="7"/>
        <v>0</v>
      </c>
      <c r="L43" s="41">
        <f t="shared" si="8"/>
        <v>0</v>
      </c>
    </row>
    <row r="44" spans="1:12" x14ac:dyDescent="0.25">
      <c r="A44" s="72">
        <f>+A22</f>
        <v>20.140000000000022</v>
      </c>
      <c r="B44" s="15" t="s">
        <v>63</v>
      </c>
      <c r="C44" s="26" t="s">
        <v>81</v>
      </c>
      <c r="D44" s="95">
        <v>-442588.00130389305</v>
      </c>
      <c r="E44" s="95">
        <v>0</v>
      </c>
      <c r="F44" s="30">
        <f t="shared" si="4"/>
        <v>589032.7294726551</v>
      </c>
      <c r="G44" s="95">
        <v>-442588.00130389305</v>
      </c>
      <c r="H44" s="95">
        <v>0</v>
      </c>
      <c r="I44" s="30">
        <f t="shared" si="5"/>
        <v>589032.7294726551</v>
      </c>
      <c r="J44" s="40">
        <f t="shared" si="6"/>
        <v>0</v>
      </c>
      <c r="K44" s="40">
        <f t="shared" si="7"/>
        <v>0</v>
      </c>
      <c r="L44" s="41">
        <f t="shared" si="8"/>
        <v>0</v>
      </c>
    </row>
    <row r="45" spans="1:12" x14ac:dyDescent="0.25">
      <c r="A45" s="72">
        <v>20.149999999999999</v>
      </c>
      <c r="B45" s="15" t="s">
        <v>25</v>
      </c>
      <c r="C45" s="26" t="s">
        <v>81</v>
      </c>
      <c r="D45" s="95">
        <v>-3003557.1583568119</v>
      </c>
      <c r="E45" s="95">
        <v>0</v>
      </c>
      <c r="F45" s="30">
        <f t="shared" ref="F45:F64" si="9">(-D45+(E45*$G$3))/$I$2</f>
        <v>3997382.3644154058</v>
      </c>
      <c r="G45" s="95">
        <v>-3003557.1583568119</v>
      </c>
      <c r="H45" s="95">
        <v>0</v>
      </c>
      <c r="I45" s="30">
        <f t="shared" ref="I45:I64" si="10">(-G45+(H45*$G$2))/$I$2</f>
        <v>3997382.3644154058</v>
      </c>
      <c r="J45" s="40">
        <f t="shared" si="6"/>
        <v>0</v>
      </c>
      <c r="K45" s="40">
        <f t="shared" si="7"/>
        <v>0</v>
      </c>
      <c r="L45" s="41">
        <f t="shared" si="8"/>
        <v>0</v>
      </c>
    </row>
    <row r="46" spans="1:12" x14ac:dyDescent="0.25">
      <c r="A46" s="72">
        <f>+A45+0.01</f>
        <v>20.16</v>
      </c>
      <c r="B46" s="15" t="s">
        <v>14</v>
      </c>
      <c r="C46" s="26" t="s">
        <v>81</v>
      </c>
      <c r="D46" s="95">
        <v>-208177.32402600534</v>
      </c>
      <c r="E46" s="95">
        <v>0</v>
      </c>
      <c r="F46" s="30">
        <f t="shared" si="9"/>
        <v>277059.60627964424</v>
      </c>
      <c r="G46" s="95">
        <v>-208177.32402600534</v>
      </c>
      <c r="H46" s="95">
        <v>0</v>
      </c>
      <c r="I46" s="30">
        <f t="shared" si="10"/>
        <v>277059.60627964424</v>
      </c>
      <c r="J46" s="40">
        <f t="shared" si="6"/>
        <v>0</v>
      </c>
      <c r="K46" s="40">
        <f t="shared" si="7"/>
        <v>0</v>
      </c>
      <c r="L46" s="41">
        <f t="shared" si="8"/>
        <v>0</v>
      </c>
    </row>
    <row r="47" spans="1:12" x14ac:dyDescent="0.25">
      <c r="A47" s="72">
        <f>+A46+0.01</f>
        <v>20.170000000000002</v>
      </c>
      <c r="B47" s="15" t="s">
        <v>15</v>
      </c>
      <c r="C47" s="26" t="s">
        <v>81</v>
      </c>
      <c r="D47" s="95">
        <v>-691246.88851637836</v>
      </c>
      <c r="E47" s="95">
        <v>0</v>
      </c>
      <c r="F47" s="30">
        <f t="shared" si="9"/>
        <v>919968.54926645523</v>
      </c>
      <c r="G47" s="95">
        <v>-691246.88851637836</v>
      </c>
      <c r="H47" s="95">
        <v>0</v>
      </c>
      <c r="I47" s="30">
        <f t="shared" si="10"/>
        <v>919968.54926645523</v>
      </c>
      <c r="J47" s="40">
        <f t="shared" si="6"/>
        <v>0</v>
      </c>
      <c r="K47" s="40">
        <f t="shared" si="7"/>
        <v>0</v>
      </c>
      <c r="L47" s="41">
        <f t="shared" si="8"/>
        <v>0</v>
      </c>
    </row>
    <row r="48" spans="1:12" x14ac:dyDescent="0.25">
      <c r="A48" s="72">
        <v>20.2</v>
      </c>
      <c r="B48" s="15" t="s">
        <v>64</v>
      </c>
      <c r="C48" s="26" t="s">
        <v>81</v>
      </c>
      <c r="D48" s="95">
        <v>2791831.5547333327</v>
      </c>
      <c r="E48" s="95">
        <v>0</v>
      </c>
      <c r="F48" s="30">
        <f t="shared" si="9"/>
        <v>-3715600.4140819809</v>
      </c>
      <c r="G48" s="95">
        <v>2791831.5547333327</v>
      </c>
      <c r="H48" s="95">
        <v>0</v>
      </c>
      <c r="I48" s="30">
        <f t="shared" si="10"/>
        <v>-3715600.4140819809</v>
      </c>
      <c r="J48" s="40">
        <f t="shared" si="6"/>
        <v>0</v>
      </c>
      <c r="K48" s="40">
        <f t="shared" si="7"/>
        <v>0</v>
      </c>
      <c r="L48" s="41">
        <f t="shared" si="8"/>
        <v>0</v>
      </c>
    </row>
    <row r="49" spans="1:12" x14ac:dyDescent="0.25">
      <c r="A49" s="72">
        <f t="shared" ref="A49:A57" si="11">+A48+0.01</f>
        <v>20.21</v>
      </c>
      <c r="B49" s="15" t="s">
        <v>65</v>
      </c>
      <c r="C49" s="26" t="s">
        <v>81</v>
      </c>
      <c r="D49" s="95">
        <v>-120117.65165375613</v>
      </c>
      <c r="E49" s="95">
        <v>0</v>
      </c>
      <c r="F49" s="30">
        <f t="shared" si="9"/>
        <v>159862.50870564484</v>
      </c>
      <c r="G49" s="95">
        <v>-120117.65165375613</v>
      </c>
      <c r="H49" s="95">
        <v>0</v>
      </c>
      <c r="I49" s="30">
        <f t="shared" si="10"/>
        <v>159862.50870564484</v>
      </c>
      <c r="J49" s="40">
        <f t="shared" si="6"/>
        <v>0</v>
      </c>
      <c r="K49" s="40">
        <f t="shared" si="7"/>
        <v>0</v>
      </c>
      <c r="L49" s="41">
        <f t="shared" si="8"/>
        <v>0</v>
      </c>
    </row>
    <row r="50" spans="1:12" x14ac:dyDescent="0.25">
      <c r="A50" s="72">
        <f t="shared" si="11"/>
        <v>20.220000000000002</v>
      </c>
      <c r="B50" s="15" t="s">
        <v>26</v>
      </c>
      <c r="C50" s="26" t="s">
        <v>39</v>
      </c>
      <c r="D50" s="95">
        <v>-4864376.4922224488</v>
      </c>
      <c r="E50" s="95">
        <v>28244978.592898086</v>
      </c>
      <c r="F50" s="30">
        <f t="shared" si="9"/>
        <v>9319534.7922090571</v>
      </c>
      <c r="G50" s="95">
        <v>-4864376.4922224488</v>
      </c>
      <c r="H50" s="95">
        <v>28244978.592898086</v>
      </c>
      <c r="I50" s="30">
        <f t="shared" si="10"/>
        <v>9229316.9817734007</v>
      </c>
      <c r="J50" s="40">
        <f t="shared" si="6"/>
        <v>0</v>
      </c>
      <c r="K50" s="40">
        <f t="shared" si="7"/>
        <v>0</v>
      </c>
      <c r="L50" s="41">
        <f t="shared" si="8"/>
        <v>-90217.810435656458</v>
      </c>
    </row>
    <row r="51" spans="1:12" x14ac:dyDescent="0.25">
      <c r="A51" s="72">
        <f t="shared" si="11"/>
        <v>20.230000000000004</v>
      </c>
      <c r="B51" s="15" t="s">
        <v>61</v>
      </c>
      <c r="C51" s="26" t="s">
        <v>81</v>
      </c>
      <c r="D51" s="95">
        <v>394548.96938773646</v>
      </c>
      <c r="E51" s="95">
        <v>0</v>
      </c>
      <c r="F51" s="30">
        <f t="shared" si="9"/>
        <v>-525098.41130895843</v>
      </c>
      <c r="G51" s="95">
        <v>394548.96938773646</v>
      </c>
      <c r="H51" s="95">
        <v>0</v>
      </c>
      <c r="I51" s="30">
        <f t="shared" si="10"/>
        <v>-525098.41130895843</v>
      </c>
      <c r="J51" s="40">
        <f t="shared" si="6"/>
        <v>0</v>
      </c>
      <c r="K51" s="40">
        <f t="shared" si="7"/>
        <v>0</v>
      </c>
      <c r="L51" s="41">
        <f t="shared" si="8"/>
        <v>0</v>
      </c>
    </row>
    <row r="52" spans="1:12" x14ac:dyDescent="0.25">
      <c r="A52" s="72">
        <f t="shared" si="11"/>
        <v>20.240000000000006</v>
      </c>
      <c r="B52" s="15" t="s">
        <v>66</v>
      </c>
      <c r="C52" s="26" t="s">
        <v>79</v>
      </c>
      <c r="D52" s="95">
        <v>-9704032.895832032</v>
      </c>
      <c r="E52" s="95">
        <v>25877605.564484786</v>
      </c>
      <c r="F52" s="30">
        <f t="shared" si="9"/>
        <v>15522042.262265788</v>
      </c>
      <c r="G52" s="95">
        <v>-5181410.1925229533</v>
      </c>
      <c r="H52" s="95">
        <v>11359234.266798822</v>
      </c>
      <c r="I52" s="30">
        <f t="shared" si="10"/>
        <v>8003984.7484555868</v>
      </c>
      <c r="J52" s="40">
        <f t="shared" si="6"/>
        <v>4522622.7033090787</v>
      </c>
      <c r="K52" s="40">
        <f t="shared" si="7"/>
        <v>-14518371.297685964</v>
      </c>
      <c r="L52" s="41">
        <f t="shared" si="8"/>
        <v>-7518057.5138102015</v>
      </c>
    </row>
    <row r="53" spans="1:12" x14ac:dyDescent="0.25">
      <c r="A53" s="72">
        <f t="shared" si="11"/>
        <v>20.250000000000007</v>
      </c>
      <c r="B53" s="15" t="s">
        <v>67</v>
      </c>
      <c r="C53" s="26" t="s">
        <v>81</v>
      </c>
      <c r="D53" s="95">
        <v>477330.77329275</v>
      </c>
      <c r="E53" s="95">
        <v>0</v>
      </c>
      <c r="F53" s="30">
        <f t="shared" si="9"/>
        <v>-635271.28486446955</v>
      </c>
      <c r="G53" s="95">
        <v>477330.77329275</v>
      </c>
      <c r="H53" s="95">
        <v>0</v>
      </c>
      <c r="I53" s="30">
        <f t="shared" si="10"/>
        <v>-635271.28486446955</v>
      </c>
      <c r="J53" s="40">
        <f t="shared" si="6"/>
        <v>0</v>
      </c>
      <c r="K53" s="40">
        <f t="shared" si="7"/>
        <v>0</v>
      </c>
      <c r="L53" s="41">
        <f t="shared" si="8"/>
        <v>0</v>
      </c>
    </row>
    <row r="54" spans="1:12" x14ac:dyDescent="0.25">
      <c r="A54" s="72">
        <f t="shared" si="11"/>
        <v>20.260000000000009</v>
      </c>
      <c r="B54" s="15" t="s">
        <v>68</v>
      </c>
      <c r="C54" s="26" t="s">
        <v>39</v>
      </c>
      <c r="D54" s="95">
        <v>9006372.2399999984</v>
      </c>
      <c r="E54" s="95">
        <v>4503186.1200000085</v>
      </c>
      <c r="F54" s="30">
        <f t="shared" si="9"/>
        <v>-11532739.117326627</v>
      </c>
      <c r="G54" s="95">
        <v>9006372.2399999984</v>
      </c>
      <c r="H54" s="95">
        <v>4503186.1200000085</v>
      </c>
      <c r="I54" s="30">
        <f t="shared" si="10"/>
        <v>-11547122.827705249</v>
      </c>
      <c r="J54" s="40">
        <f t="shared" si="6"/>
        <v>0</v>
      </c>
      <c r="K54" s="40">
        <f t="shared" si="7"/>
        <v>0</v>
      </c>
      <c r="L54" s="41">
        <f t="shared" si="8"/>
        <v>-14383.710378622636</v>
      </c>
    </row>
    <row r="55" spans="1:12" x14ac:dyDescent="0.25">
      <c r="A55" s="72">
        <f t="shared" si="11"/>
        <v>20.27000000000001</v>
      </c>
      <c r="B55" s="15" t="s">
        <v>27</v>
      </c>
      <c r="C55" s="26" t="s">
        <v>79</v>
      </c>
      <c r="D55" s="95">
        <v>-296261.05729127157</v>
      </c>
      <c r="E55" s="95">
        <v>12855303.339327645</v>
      </c>
      <c r="F55" s="30">
        <f t="shared" si="9"/>
        <v>1689432.5516327594</v>
      </c>
      <c r="G55" s="95">
        <v>0</v>
      </c>
      <c r="H55" s="95">
        <v>0</v>
      </c>
      <c r="I55" s="30">
        <f t="shared" si="10"/>
        <v>0</v>
      </c>
      <c r="J55" s="40">
        <f t="shared" si="6"/>
        <v>296261.05729127157</v>
      </c>
      <c r="K55" s="40">
        <f t="shared" si="7"/>
        <v>-12855303.339327645</v>
      </c>
      <c r="L55" s="41">
        <f t="shared" si="8"/>
        <v>-1689432.5516327594</v>
      </c>
    </row>
    <row r="56" spans="1:12" x14ac:dyDescent="0.25">
      <c r="A56" s="72">
        <f t="shared" si="11"/>
        <v>20.280000000000012</v>
      </c>
      <c r="B56" s="15" t="s">
        <v>28</v>
      </c>
      <c r="C56" s="26" t="s">
        <v>81</v>
      </c>
      <c r="D56" s="95">
        <v>-1330725.9543599267</v>
      </c>
      <c r="E56" s="95">
        <v>0</v>
      </c>
      <c r="F56" s="30">
        <f t="shared" si="9"/>
        <v>1771040.1971302533</v>
      </c>
      <c r="G56" s="95">
        <v>-1330725.9543599267</v>
      </c>
      <c r="H56" s="95">
        <v>0</v>
      </c>
      <c r="I56" s="30">
        <f t="shared" si="10"/>
        <v>1771040.1971302533</v>
      </c>
      <c r="J56" s="40">
        <f t="shared" si="6"/>
        <v>0</v>
      </c>
      <c r="K56" s="40">
        <f t="shared" si="7"/>
        <v>0</v>
      </c>
      <c r="L56" s="41">
        <f t="shared" si="8"/>
        <v>0</v>
      </c>
    </row>
    <row r="57" spans="1:12" x14ac:dyDescent="0.25">
      <c r="A57" s="72">
        <f t="shared" si="11"/>
        <v>20.290000000000013</v>
      </c>
      <c r="B57" s="15" t="s">
        <v>29</v>
      </c>
      <c r="C57" s="26" t="s">
        <v>79</v>
      </c>
      <c r="D57" s="95">
        <v>-538588.03</v>
      </c>
      <c r="E57" s="95">
        <v>5481049.5432116631</v>
      </c>
      <c r="F57" s="30">
        <f t="shared" si="9"/>
        <v>1269001.3194652551</v>
      </c>
      <c r="G57" s="95">
        <v>0</v>
      </c>
      <c r="H57" s="95">
        <v>0</v>
      </c>
      <c r="I57" s="30">
        <f t="shared" si="10"/>
        <v>0</v>
      </c>
      <c r="J57" s="40">
        <f t="shared" si="6"/>
        <v>538588.03</v>
      </c>
      <c r="K57" s="40">
        <f t="shared" si="7"/>
        <v>-5481049.5432116631</v>
      </c>
      <c r="L57" s="41">
        <f t="shared" si="8"/>
        <v>-1269001.3194652551</v>
      </c>
    </row>
    <row r="58" spans="1:12" x14ac:dyDescent="0.25">
      <c r="A58" s="72">
        <v>21.01</v>
      </c>
      <c r="B58" s="15" t="s">
        <v>18</v>
      </c>
      <c r="C58" s="26" t="s">
        <v>79</v>
      </c>
      <c r="D58" s="95">
        <v>-16882505.595469624</v>
      </c>
      <c r="E58" s="95">
        <v>0</v>
      </c>
      <c r="F58" s="30">
        <f t="shared" si="9"/>
        <v>22468635.21365276</v>
      </c>
      <c r="G58" s="95">
        <v>11720466.173961133</v>
      </c>
      <c r="H58" s="95">
        <v>0</v>
      </c>
      <c r="I58" s="30">
        <f t="shared" si="10"/>
        <v>-15598566.072287073</v>
      </c>
      <c r="J58" s="40">
        <f t="shared" si="6"/>
        <v>28602971.769430757</v>
      </c>
      <c r="K58" s="40">
        <f t="shared" si="7"/>
        <v>0</v>
      </c>
      <c r="L58" s="41">
        <f t="shared" si="8"/>
        <v>-38067201.285939835</v>
      </c>
    </row>
    <row r="59" spans="1:12" x14ac:dyDescent="0.25">
      <c r="A59" s="72">
        <f>+A58+0.01</f>
        <v>21.020000000000003</v>
      </c>
      <c r="B59" s="15" t="s">
        <v>19</v>
      </c>
      <c r="C59" s="26" t="s">
        <v>113</v>
      </c>
      <c r="D59" s="95">
        <v>526903.32847884053</v>
      </c>
      <c r="E59" s="95">
        <v>0</v>
      </c>
      <c r="F59" s="30">
        <f t="shared" si="9"/>
        <v>-701246.54267121549</v>
      </c>
      <c r="G59" s="95">
        <v>549761.45894175186</v>
      </c>
      <c r="H59" s="95">
        <v>0</v>
      </c>
      <c r="I59" s="30">
        <f t="shared" si="10"/>
        <v>-731668.03384934121</v>
      </c>
      <c r="J59" s="40">
        <f t="shared" si="6"/>
        <v>22858.130462911329</v>
      </c>
      <c r="K59" s="40">
        <f t="shared" si="7"/>
        <v>0</v>
      </c>
      <c r="L59" s="41">
        <f t="shared" si="8"/>
        <v>-30421.491178125725</v>
      </c>
    </row>
    <row r="60" spans="1:12" x14ac:dyDescent="0.25">
      <c r="A60" s="72">
        <f>+A59+0.03</f>
        <v>21.050000000000004</v>
      </c>
      <c r="B60" s="15" t="s">
        <v>22</v>
      </c>
      <c r="C60" s="26" t="s">
        <v>81</v>
      </c>
      <c r="D60" s="95">
        <v>-10681804.722000003</v>
      </c>
      <c r="E60" s="95">
        <v>0</v>
      </c>
      <c r="F60" s="30">
        <f t="shared" si="9"/>
        <v>14216229.4787864</v>
      </c>
      <c r="G60" s="95">
        <v>-10681804.722000003</v>
      </c>
      <c r="H60" s="95">
        <v>0</v>
      </c>
      <c r="I60" s="30">
        <f t="shared" si="10"/>
        <v>14216229.4787864</v>
      </c>
      <c r="J60" s="40">
        <f t="shared" si="6"/>
        <v>0</v>
      </c>
      <c r="K60" s="40">
        <f t="shared" si="7"/>
        <v>0</v>
      </c>
      <c r="L60" s="41">
        <f t="shared" si="8"/>
        <v>0</v>
      </c>
    </row>
    <row r="61" spans="1:12" x14ac:dyDescent="0.25">
      <c r="A61" s="72">
        <f>+A60+0.01</f>
        <v>21.060000000000006</v>
      </c>
      <c r="B61" s="15" t="s">
        <v>69</v>
      </c>
      <c r="C61" s="26" t="s">
        <v>39</v>
      </c>
      <c r="D61" s="95">
        <v>9100115.4800387621</v>
      </c>
      <c r="E61" s="95">
        <v>-23391891.903797138</v>
      </c>
      <c r="F61" s="30">
        <f t="shared" si="9"/>
        <v>-14467868.760530552</v>
      </c>
      <c r="G61" s="95">
        <v>9100115.4800387621</v>
      </c>
      <c r="H61" s="95">
        <v>-23391891.903797138</v>
      </c>
      <c r="I61" s="30">
        <f t="shared" si="10"/>
        <v>-14393152.284376491</v>
      </c>
      <c r="J61" s="40">
        <f t="shared" si="6"/>
        <v>0</v>
      </c>
      <c r="K61" s="40">
        <f t="shared" si="7"/>
        <v>0</v>
      </c>
      <c r="L61" s="41">
        <f t="shared" si="8"/>
        <v>74716.476154061034</v>
      </c>
    </row>
    <row r="62" spans="1:12" x14ac:dyDescent="0.25">
      <c r="A62" s="72">
        <f>+A61+0.02</f>
        <v>21.080000000000005</v>
      </c>
      <c r="B62" s="15" t="s">
        <v>30</v>
      </c>
      <c r="C62" s="26" t="s">
        <v>39</v>
      </c>
      <c r="D62" s="95">
        <v>4478733.8338600006</v>
      </c>
      <c r="E62" s="95">
        <v>-3321469.9169705859</v>
      </c>
      <c r="F62" s="30">
        <f t="shared" si="9"/>
        <v>-6295300.3956377311</v>
      </c>
      <c r="G62" s="95">
        <v>4478733.8338600006</v>
      </c>
      <c r="H62" s="95">
        <v>-3321469.9169705859</v>
      </c>
      <c r="I62" s="30">
        <f t="shared" si="10"/>
        <v>-6284691.2269194257</v>
      </c>
      <c r="J62" s="40">
        <f t="shared" si="6"/>
        <v>0</v>
      </c>
      <c r="K62" s="40">
        <f t="shared" si="7"/>
        <v>0</v>
      </c>
      <c r="L62" s="41">
        <f t="shared" si="8"/>
        <v>10609.168718305416</v>
      </c>
    </row>
    <row r="63" spans="1:12" x14ac:dyDescent="0.25">
      <c r="A63" s="72">
        <f>A62+0.01</f>
        <v>21.090000000000007</v>
      </c>
      <c r="B63" s="15" t="s">
        <v>31</v>
      </c>
      <c r="C63" s="26" t="s">
        <v>79</v>
      </c>
      <c r="D63" s="95">
        <v>-292768.03540266951</v>
      </c>
      <c r="E63" s="95">
        <v>11899759.55273651</v>
      </c>
      <c r="F63" s="30">
        <f t="shared" si="9"/>
        <v>1588514.7928212497</v>
      </c>
      <c r="G63" s="95">
        <v>0</v>
      </c>
      <c r="H63" s="95">
        <v>0</v>
      </c>
      <c r="I63" s="30">
        <f t="shared" si="10"/>
        <v>0</v>
      </c>
      <c r="J63" s="40">
        <f t="shared" si="6"/>
        <v>292768.03540266951</v>
      </c>
      <c r="K63" s="40">
        <f t="shared" si="7"/>
        <v>-11899759.55273651</v>
      </c>
      <c r="L63" s="41">
        <f t="shared" si="8"/>
        <v>-1588514.7928212497</v>
      </c>
    </row>
    <row r="64" spans="1:12" x14ac:dyDescent="0.25">
      <c r="A64" s="72">
        <f>A63+0.01</f>
        <v>21.100000000000009</v>
      </c>
      <c r="B64" s="15" t="s">
        <v>70</v>
      </c>
      <c r="C64" s="26" t="s">
        <v>39</v>
      </c>
      <c r="D64" s="95">
        <v>-2441144.5204499997</v>
      </c>
      <c r="E64" s="95">
        <v>4644660.6473233327</v>
      </c>
      <c r="F64" s="30">
        <f t="shared" si="9"/>
        <v>3716816.5437406274</v>
      </c>
      <c r="G64" s="95">
        <v>-2441144.5204499997</v>
      </c>
      <c r="H64" s="95">
        <v>4644660.6473233327</v>
      </c>
      <c r="I64" s="30">
        <f t="shared" si="10"/>
        <v>3701980.9469480864</v>
      </c>
      <c r="J64" s="40">
        <f t="shared" si="6"/>
        <v>0</v>
      </c>
      <c r="K64" s="40">
        <f t="shared" si="7"/>
        <v>0</v>
      </c>
      <c r="L64" s="41">
        <f t="shared" si="8"/>
        <v>-14835.596792540979</v>
      </c>
    </row>
    <row r="65" spans="1:12" x14ac:dyDescent="0.25">
      <c r="A65" s="70"/>
      <c r="B65" s="15"/>
      <c r="C65" s="43"/>
      <c r="D65" s="94"/>
      <c r="E65" s="94"/>
      <c r="F65" s="29"/>
      <c r="G65" s="94"/>
      <c r="H65" s="94"/>
      <c r="I65" s="29"/>
      <c r="J65" s="40">
        <f t="shared" si="6"/>
        <v>0</v>
      </c>
      <c r="K65" s="40">
        <f t="shared" si="7"/>
        <v>0</v>
      </c>
      <c r="L65" s="41">
        <f t="shared" si="8"/>
        <v>0</v>
      </c>
    </row>
    <row r="66" spans="1:12" x14ac:dyDescent="0.25">
      <c r="A66" s="73" t="s">
        <v>71</v>
      </c>
      <c r="B66" s="54"/>
      <c r="C66" s="43"/>
      <c r="D66" s="31">
        <f t="shared" ref="D66:I66" si="12">SUM(D9:D64)</f>
        <v>-72917973.260273188</v>
      </c>
      <c r="E66" s="31">
        <f t="shared" si="12"/>
        <v>227239275.61932436</v>
      </c>
      <c r="F66" s="32">
        <f t="shared" si="12"/>
        <v>119939133.97418357</v>
      </c>
      <c r="G66" s="31">
        <f t="shared" si="12"/>
        <v>-36279514.540647969</v>
      </c>
      <c r="H66" s="31">
        <f t="shared" si="12"/>
        <v>176885962.63134471</v>
      </c>
      <c r="I66" s="32">
        <f t="shared" si="12"/>
        <v>65539660.440609433</v>
      </c>
      <c r="J66" s="31">
        <f t="shared" si="6"/>
        <v>36638458.71962522</v>
      </c>
      <c r="K66" s="31">
        <f t="shared" si="7"/>
        <v>-50353312.98797965</v>
      </c>
      <c r="L66" s="32">
        <f t="shared" si="8"/>
        <v>-54399473.533574142</v>
      </c>
    </row>
    <row r="67" spans="1:12" ht="15.75" thickBot="1" x14ac:dyDescent="0.3">
      <c r="A67" s="73" t="s">
        <v>100</v>
      </c>
      <c r="B67" s="54"/>
      <c r="C67" s="100"/>
      <c r="D67" s="33">
        <f t="shared" ref="D67:I67" si="13">D66+D8</f>
        <v>318222717.8397274</v>
      </c>
      <c r="E67" s="33">
        <f t="shared" si="13"/>
        <v>5436017781.9243164</v>
      </c>
      <c r="F67" s="34">
        <f t="shared" si="13"/>
        <v>124149836.43709821</v>
      </c>
      <c r="G67" s="33">
        <f t="shared" si="13"/>
        <v>354861176.55935264</v>
      </c>
      <c r="H67" s="33">
        <f t="shared" si="13"/>
        <v>5385664468.9363365</v>
      </c>
      <c r="I67" s="34">
        <f t="shared" si="13"/>
        <v>53112906.785879374</v>
      </c>
      <c r="J67" s="33">
        <f t="shared" si="6"/>
        <v>36638458.719625235</v>
      </c>
      <c r="K67" s="33">
        <f t="shared" si="7"/>
        <v>-50353312.987979889</v>
      </c>
      <c r="L67" s="34">
        <f t="shared" si="8"/>
        <v>-71036929.651218832</v>
      </c>
    </row>
    <row r="68" spans="1:12" ht="15.75" thickTop="1" x14ac:dyDescent="0.25">
      <c r="A68" s="66" t="s">
        <v>95</v>
      </c>
      <c r="B68" s="65"/>
      <c r="C68" s="99"/>
      <c r="D68" s="52"/>
      <c r="E68" s="52"/>
      <c r="F68" s="79">
        <v>-3117000</v>
      </c>
      <c r="G68" s="52"/>
      <c r="H68" s="52"/>
      <c r="I68" s="79">
        <v>-3124000</v>
      </c>
      <c r="J68" s="52"/>
      <c r="K68" s="52"/>
      <c r="L68" s="56">
        <f>I68-F68</f>
        <v>-7000</v>
      </c>
    </row>
    <row r="69" spans="1:12" x14ac:dyDescent="0.25">
      <c r="A69" s="66" t="s">
        <v>96</v>
      </c>
      <c r="B69" s="65"/>
      <c r="C69" s="43"/>
      <c r="D69" s="52"/>
      <c r="E69" s="52"/>
      <c r="F69" s="49">
        <v>23883816.480417013</v>
      </c>
      <c r="G69" s="52"/>
      <c r="H69" s="52"/>
      <c r="I69" s="49">
        <v>0</v>
      </c>
      <c r="J69" s="52"/>
      <c r="K69" s="52"/>
      <c r="L69" s="30">
        <f>I69-F69</f>
        <v>-23883816.480417013</v>
      </c>
    </row>
    <row r="70" spans="1:12" x14ac:dyDescent="0.25">
      <c r="A70" s="73" t="s">
        <v>97</v>
      </c>
      <c r="B70" s="65"/>
      <c r="C70" s="43"/>
      <c r="D70" s="52"/>
      <c r="E70" s="52"/>
      <c r="F70" s="39">
        <f>SUM(F67:F69)</f>
        <v>144916652.91751522</v>
      </c>
      <c r="G70" s="52"/>
      <c r="H70" s="52"/>
      <c r="I70" s="39">
        <f>SUM(I67:I69)</f>
        <v>49988906.785879374</v>
      </c>
      <c r="J70" s="52"/>
      <c r="K70" s="52"/>
      <c r="L70" s="57">
        <f>I70-F70</f>
        <v>-94927746.131635845</v>
      </c>
    </row>
    <row r="71" spans="1:12" x14ac:dyDescent="0.25">
      <c r="A71" s="74" t="s">
        <v>98</v>
      </c>
      <c r="B71" s="65"/>
      <c r="C71" s="43"/>
      <c r="D71" s="52"/>
      <c r="E71" s="52"/>
      <c r="F71" s="49">
        <v>-5034893.5909852982</v>
      </c>
      <c r="G71" s="52"/>
      <c r="H71" s="52"/>
      <c r="I71" s="49">
        <v>0</v>
      </c>
      <c r="J71" s="52"/>
      <c r="K71" s="52"/>
      <c r="L71" s="30">
        <f>I71-F71</f>
        <v>5034893.5909852982</v>
      </c>
    </row>
    <row r="72" spans="1:12" ht="15.75" thickBot="1" x14ac:dyDescent="0.3">
      <c r="A72" s="75" t="s">
        <v>99</v>
      </c>
      <c r="B72" s="65"/>
      <c r="C72" s="43"/>
      <c r="D72" s="52"/>
      <c r="E72" s="52"/>
      <c r="F72" s="33">
        <f>F70+F71</f>
        <v>139881759.32652992</v>
      </c>
      <c r="G72" s="52"/>
      <c r="H72" s="52"/>
      <c r="I72" s="33">
        <f>I70+I71</f>
        <v>49988906.785879374</v>
      </c>
      <c r="J72" s="52"/>
      <c r="K72" s="52"/>
      <c r="L72" s="34">
        <f>I72-F72</f>
        <v>-89892852.540650547</v>
      </c>
    </row>
    <row r="73" spans="1:12" ht="15.75" thickTop="1" x14ac:dyDescent="0.25">
      <c r="A73" s="66"/>
      <c r="B73" s="65"/>
      <c r="C73" s="43"/>
      <c r="D73" s="52"/>
      <c r="E73" s="52"/>
      <c r="F73" s="80"/>
      <c r="G73" s="52"/>
      <c r="H73" s="52"/>
      <c r="I73" s="52"/>
      <c r="J73" s="52"/>
      <c r="K73" s="52"/>
      <c r="L73" s="53"/>
    </row>
    <row r="74" spans="1:12" x14ac:dyDescent="0.25">
      <c r="A74" s="66"/>
      <c r="B74" s="65"/>
      <c r="C74" s="43"/>
      <c r="D74" s="55"/>
      <c r="E74" s="55"/>
      <c r="F74" s="117"/>
      <c r="G74" s="55"/>
      <c r="H74" s="55"/>
      <c r="I74" s="117"/>
      <c r="J74" s="55"/>
      <c r="K74" s="55"/>
      <c r="L74" s="118"/>
    </row>
    <row r="75" spans="1:12" x14ac:dyDescent="0.25">
      <c r="A75" s="66" t="s">
        <v>103</v>
      </c>
      <c r="B75" s="65"/>
      <c r="C75" s="54"/>
      <c r="D75" s="55"/>
      <c r="E75" s="55"/>
      <c r="F75" s="117"/>
      <c r="G75" s="55"/>
      <c r="H75" s="55"/>
      <c r="I75" s="117"/>
      <c r="J75" s="55"/>
      <c r="K75" s="55"/>
      <c r="L75" s="118"/>
    </row>
    <row r="76" spans="1:12" x14ac:dyDescent="0.25">
      <c r="A76" s="76" t="s">
        <v>111</v>
      </c>
      <c r="B76" s="67"/>
      <c r="C76" s="16"/>
      <c r="D76" s="35"/>
      <c r="E76" s="35"/>
      <c r="F76" s="68"/>
      <c r="G76" s="35"/>
      <c r="H76" s="35"/>
      <c r="I76" s="68"/>
      <c r="J76" s="35"/>
      <c r="K76" s="35"/>
      <c r="L76" s="37"/>
    </row>
  </sheetData>
  <autoFilter ref="A6:L72"/>
  <conditionalFormatting sqref="D3:E3 H3:I3">
    <cfRule type="cellIs" dxfId="5" priority="3" operator="notEqual">
      <formula>0</formula>
    </cfRule>
  </conditionalFormatting>
  <pageMargins left="0.25" right="0.25" top="0.75" bottom="0.75" header="0.3" footer="0.3"/>
  <pageSetup scale="67" fitToHeight="2" orientation="landscape" r:id="rId1"/>
  <headerFooter>
    <oddHeader>&amp;RDocket UE - 190529
Exhibit No. SEF-24
Page &amp;P of 6</oddHeader>
  </headerFooter>
  <rowBreaks count="1" manualBreakCount="1">
    <brk id="76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F15" sqref="F15"/>
    </sheetView>
  </sheetViews>
  <sheetFormatPr defaultRowHeight="15" x14ac:dyDescent="0.25"/>
  <cols>
    <col min="1" max="1" width="10" customWidth="1"/>
    <col min="2" max="2" width="31" bestFit="1" customWidth="1"/>
    <col min="3" max="3" width="10.5703125" bestFit="1" customWidth="1"/>
    <col min="4" max="4" width="14" customWidth="1"/>
    <col min="5" max="5" width="16.140625" bestFit="1" customWidth="1"/>
    <col min="6" max="6" width="14" customWidth="1"/>
    <col min="7" max="7" width="16.7109375" bestFit="1" customWidth="1"/>
    <col min="8" max="8" width="17.85546875" customWidth="1"/>
    <col min="9" max="9" width="19.28515625" bestFit="1" customWidth="1"/>
    <col min="10" max="10" width="14" customWidth="1"/>
    <col min="11" max="11" width="15.7109375" bestFit="1" customWidth="1"/>
    <col min="12" max="12" width="14" customWidth="1"/>
  </cols>
  <sheetData>
    <row r="1" spans="1:12" ht="15.75" x14ac:dyDescent="0.25">
      <c r="A1" s="82"/>
      <c r="B1" s="83"/>
      <c r="C1" s="83"/>
      <c r="D1" s="83"/>
      <c r="E1" s="83"/>
      <c r="F1" s="83"/>
      <c r="G1" s="83"/>
      <c r="H1" s="83"/>
      <c r="I1" s="83"/>
      <c r="J1" s="83"/>
      <c r="K1" s="83"/>
      <c r="L1" s="84"/>
    </row>
    <row r="2" spans="1:12" ht="15.75" x14ac:dyDescent="0.25">
      <c r="A2" s="85" t="s">
        <v>72</v>
      </c>
      <c r="B2" s="20"/>
      <c r="C2" s="20"/>
      <c r="D2" s="20"/>
      <c r="E2" s="20"/>
      <c r="F2" s="86" t="s">
        <v>106</v>
      </c>
      <c r="G2" s="60">
        <v>7.0694099999999996E-2</v>
      </c>
      <c r="H2" s="86" t="s">
        <v>105</v>
      </c>
      <c r="I2" s="87">
        <v>0.75138099999999997</v>
      </c>
      <c r="J2" s="20"/>
      <c r="K2" s="20"/>
      <c r="L2" s="88"/>
    </row>
    <row r="3" spans="1:12" ht="15.75" x14ac:dyDescent="0.25">
      <c r="A3" s="69"/>
      <c r="B3" s="20"/>
      <c r="C3" s="20"/>
      <c r="D3" s="89"/>
      <c r="E3" s="89"/>
      <c r="F3" s="90" t="s">
        <v>91</v>
      </c>
      <c r="G3" s="91">
        <v>7.5700000000000003E-2</v>
      </c>
      <c r="H3" s="89"/>
      <c r="I3" s="89"/>
      <c r="J3" s="92"/>
      <c r="K3" s="92"/>
      <c r="L3" s="93"/>
    </row>
    <row r="4" spans="1:12" ht="15.75" x14ac:dyDescent="0.25">
      <c r="A4" s="1"/>
      <c r="B4" s="2"/>
      <c r="C4" s="3"/>
      <c r="D4" s="4" t="s">
        <v>40</v>
      </c>
      <c r="E4" s="4"/>
      <c r="F4" s="5"/>
      <c r="G4" s="6" t="s">
        <v>76</v>
      </c>
      <c r="H4" s="4"/>
      <c r="I4" s="5"/>
      <c r="J4" s="6" t="s">
        <v>77</v>
      </c>
      <c r="K4" s="4"/>
      <c r="L4" s="5"/>
    </row>
    <row r="5" spans="1:12" ht="15.75" x14ac:dyDescent="0.25">
      <c r="A5" s="7" t="s">
        <v>43</v>
      </c>
      <c r="B5" s="8" t="s">
        <v>32</v>
      </c>
      <c r="C5" s="9" t="s">
        <v>44</v>
      </c>
      <c r="D5" s="10" t="s">
        <v>2</v>
      </c>
      <c r="E5" s="11" t="s">
        <v>0</v>
      </c>
      <c r="F5" s="11" t="s">
        <v>1</v>
      </c>
      <c r="G5" s="11" t="s">
        <v>2</v>
      </c>
      <c r="H5" s="11" t="s">
        <v>0</v>
      </c>
      <c r="I5" s="11" t="s">
        <v>57</v>
      </c>
      <c r="J5" s="11" t="s">
        <v>2</v>
      </c>
      <c r="K5" s="11" t="s">
        <v>0</v>
      </c>
      <c r="L5" s="11" t="s">
        <v>1</v>
      </c>
    </row>
    <row r="6" spans="1:12" ht="15.75" x14ac:dyDescent="0.25">
      <c r="A6" s="12" t="s">
        <v>45</v>
      </c>
      <c r="B6" s="13" t="s">
        <v>46</v>
      </c>
      <c r="C6" s="14" t="s">
        <v>47</v>
      </c>
      <c r="D6" s="13" t="s">
        <v>48</v>
      </c>
      <c r="E6" s="14" t="s">
        <v>49</v>
      </c>
      <c r="F6" s="14" t="s">
        <v>50</v>
      </c>
      <c r="G6" s="14" t="s">
        <v>51</v>
      </c>
      <c r="H6" s="14" t="s">
        <v>52</v>
      </c>
      <c r="I6" s="14" t="s">
        <v>53</v>
      </c>
      <c r="J6" s="14" t="s">
        <v>54</v>
      </c>
      <c r="K6" s="14" t="s">
        <v>55</v>
      </c>
      <c r="L6" s="14" t="s">
        <v>56</v>
      </c>
    </row>
    <row r="7" spans="1:12" ht="15.75" x14ac:dyDescent="0.25">
      <c r="A7" s="7"/>
      <c r="B7" s="8"/>
      <c r="C7" s="18"/>
      <c r="D7" s="22"/>
      <c r="E7" s="22"/>
      <c r="F7" s="28"/>
      <c r="G7" s="22"/>
      <c r="H7" s="22"/>
      <c r="I7" s="28"/>
      <c r="J7" s="22"/>
      <c r="K7" s="22"/>
      <c r="L7" s="28"/>
    </row>
    <row r="8" spans="1:12" ht="15.75" x14ac:dyDescent="0.25">
      <c r="A8" s="69"/>
      <c r="B8" s="21" t="s">
        <v>78</v>
      </c>
      <c r="C8" s="26" t="s">
        <v>39</v>
      </c>
      <c r="D8" s="38">
        <f>ROUND('SEF-24 Page 1-2'!D8,0)</f>
        <v>391140691</v>
      </c>
      <c r="E8" s="38">
        <f>ROUND('SEF-24 Page 1-2'!E8,0)</f>
        <v>5208778506</v>
      </c>
      <c r="F8" s="36">
        <f>'SEF-24 Page 1-2'!F8</f>
        <v>4210702.4629146289</v>
      </c>
      <c r="G8" s="38">
        <v>391140691</v>
      </c>
      <c r="H8" s="39">
        <v>5208778506</v>
      </c>
      <c r="I8" s="36">
        <f t="shared" ref="I8:I21" si="0">ROUND((-G8+(H8*$G$2))/$I$2,0)</f>
        <v>-30491565</v>
      </c>
      <c r="J8" s="38">
        <f t="shared" ref="J8:J34" si="1">G8-D8</f>
        <v>0</v>
      </c>
      <c r="K8" s="39">
        <f t="shared" ref="K8:K34" si="2">H8-E8</f>
        <v>0</v>
      </c>
      <c r="L8" s="36">
        <f t="shared" ref="L8:L34" si="3">I8-F8</f>
        <v>-34702267.462914631</v>
      </c>
    </row>
    <row r="9" spans="1:12" x14ac:dyDescent="0.25">
      <c r="A9" s="70">
        <f>'SEF-24 Page 1-2'!A9</f>
        <v>20.010000000000002</v>
      </c>
      <c r="B9" s="15" t="s">
        <v>58</v>
      </c>
      <c r="C9" s="26" t="s">
        <v>81</v>
      </c>
      <c r="D9" s="40">
        <f>'SEF-24 Page 1-2'!D9</f>
        <v>8327800.1577338427</v>
      </c>
      <c r="E9" s="40">
        <f>'SEF-24 Page 1-2'!E9</f>
        <v>0</v>
      </c>
      <c r="F9" s="41">
        <f>ROUND('SEF-24 Page 1-2'!F9,0)</f>
        <v>-11083325</v>
      </c>
      <c r="G9" s="23">
        <v>8327800</v>
      </c>
      <c r="H9" s="23">
        <v>0</v>
      </c>
      <c r="I9" s="30">
        <f t="shared" si="0"/>
        <v>-11083325</v>
      </c>
      <c r="J9" s="40">
        <f t="shared" si="1"/>
        <v>-0.15773384273052216</v>
      </c>
      <c r="K9" s="40">
        <f t="shared" si="2"/>
        <v>0</v>
      </c>
      <c r="L9" s="41">
        <f t="shared" si="3"/>
        <v>0</v>
      </c>
    </row>
    <row r="10" spans="1:12" x14ac:dyDescent="0.25">
      <c r="A10" s="70">
        <f>'SEF-24 Page 1-2'!A10</f>
        <v>20.020000000000003</v>
      </c>
      <c r="B10" s="15" t="s">
        <v>3</v>
      </c>
      <c r="C10" s="26" t="s">
        <v>81</v>
      </c>
      <c r="D10" s="40">
        <f>'SEF-24 Page 1-2'!D10</f>
        <v>3965156.9663860002</v>
      </c>
      <c r="E10" s="40">
        <f>'SEF-24 Page 1-2'!E10</f>
        <v>0</v>
      </c>
      <c r="F10" s="41">
        <f>ROUND('SEF-24 Page 1-2'!F10,0)</f>
        <v>-5277159</v>
      </c>
      <c r="G10" s="23">
        <v>3965157</v>
      </c>
      <c r="H10" s="23">
        <v>0</v>
      </c>
      <c r="I10" s="30">
        <f t="shared" si="0"/>
        <v>-5277159</v>
      </c>
      <c r="J10" s="40">
        <f t="shared" si="1"/>
        <v>3.3613999839872122E-2</v>
      </c>
      <c r="K10" s="40">
        <f t="shared" si="2"/>
        <v>0</v>
      </c>
      <c r="L10" s="41">
        <f t="shared" si="3"/>
        <v>0</v>
      </c>
    </row>
    <row r="11" spans="1:12" x14ac:dyDescent="0.25">
      <c r="A11" s="70">
        <f>'SEF-24 Page 1-2'!A11</f>
        <v>20.030000000000005</v>
      </c>
      <c r="B11" s="15" t="s">
        <v>4</v>
      </c>
      <c r="C11" s="26" t="s">
        <v>79</v>
      </c>
      <c r="D11" s="40">
        <f>'SEF-24 Page 1-2'!D11</f>
        <v>-14935653.446827501</v>
      </c>
      <c r="E11" s="40">
        <f>'SEF-24 Page 1-2'!E11</f>
        <v>0</v>
      </c>
      <c r="F11" s="41">
        <f>ROUND('SEF-24 Page 1-2'!F11,0)</f>
        <v>19877603</v>
      </c>
      <c r="G11" s="23">
        <v>-1471359.1260273978</v>
      </c>
      <c r="H11" s="23">
        <v>-22532936.180555556</v>
      </c>
      <c r="I11" s="30">
        <f t="shared" si="0"/>
        <v>-161817</v>
      </c>
      <c r="J11" s="40">
        <f t="shared" si="1"/>
        <v>13464294.320800103</v>
      </c>
      <c r="K11" s="40">
        <f t="shared" si="2"/>
        <v>-22532936.180555556</v>
      </c>
      <c r="L11" s="41">
        <f t="shared" si="3"/>
        <v>-20039420</v>
      </c>
    </row>
    <row r="12" spans="1:12" x14ac:dyDescent="0.25">
      <c r="A12" s="70">
        <f>'SEF-24 Page 1-2'!A12</f>
        <v>20.040000000000006</v>
      </c>
      <c r="B12" s="15" t="s">
        <v>24</v>
      </c>
      <c r="C12" s="26" t="s">
        <v>113</v>
      </c>
      <c r="D12" s="40">
        <f>'SEF-24 Page 1-2'!D12</f>
        <v>33152988.38277762</v>
      </c>
      <c r="E12" s="40">
        <f>'SEF-24 Page 1-2'!E12</f>
        <v>0</v>
      </c>
      <c r="F12" s="41">
        <f>ROUND('SEF-24 Page 1-2'!F12,0)</f>
        <v>-44122740</v>
      </c>
      <c r="G12" s="23">
        <v>33105346</v>
      </c>
      <c r="H12" s="23">
        <v>0</v>
      </c>
      <c r="I12" s="30">
        <f t="shared" si="0"/>
        <v>-44059333</v>
      </c>
      <c r="J12" s="40">
        <f t="shared" si="1"/>
        <v>-47642.382777620107</v>
      </c>
      <c r="K12" s="40">
        <f t="shared" si="2"/>
        <v>0</v>
      </c>
      <c r="L12" s="41">
        <f t="shared" si="3"/>
        <v>63407</v>
      </c>
    </row>
    <row r="13" spans="1:12" x14ac:dyDescent="0.25">
      <c r="A13" s="70">
        <f>'SEF-24 Page 1-2'!A13</f>
        <v>20.050000000000008</v>
      </c>
      <c r="B13" s="15" t="s">
        <v>59</v>
      </c>
      <c r="C13" s="26" t="s">
        <v>81</v>
      </c>
      <c r="D13" s="40">
        <f>'SEF-24 Page 1-2'!D13</f>
        <v>-1955986.2286396027</v>
      </c>
      <c r="E13" s="40">
        <f>'SEF-24 Page 1-2'!E13</f>
        <v>0</v>
      </c>
      <c r="F13" s="41">
        <f>ROUND('SEF-24 Page 1-2'!F13,0)</f>
        <v>2603188</v>
      </c>
      <c r="G13" s="23">
        <v>-1955986</v>
      </c>
      <c r="H13" s="23">
        <v>0</v>
      </c>
      <c r="I13" s="30">
        <f t="shared" si="0"/>
        <v>2603188</v>
      </c>
      <c r="J13" s="40">
        <f t="shared" si="1"/>
        <v>0.22863960266113281</v>
      </c>
      <c r="K13" s="40">
        <f t="shared" si="2"/>
        <v>0</v>
      </c>
      <c r="L13" s="41">
        <f t="shared" si="3"/>
        <v>0</v>
      </c>
    </row>
    <row r="14" spans="1:12" x14ac:dyDescent="0.25">
      <c r="A14" s="70">
        <f>'SEF-24 Page 1-2'!A14</f>
        <v>20.060000000000009</v>
      </c>
      <c r="B14" s="15" t="s">
        <v>5</v>
      </c>
      <c r="C14" s="26" t="s">
        <v>81</v>
      </c>
      <c r="D14" s="40">
        <f>'SEF-24 Page 1-2'!D14</f>
        <v>66597.374865170947</v>
      </c>
      <c r="E14" s="40">
        <f>'SEF-24 Page 1-2'!E14</f>
        <v>0</v>
      </c>
      <c r="F14" s="41">
        <f>ROUND('SEF-24 Page 1-2'!F14,0)</f>
        <v>-88633</v>
      </c>
      <c r="G14" s="23">
        <v>66597</v>
      </c>
      <c r="H14" s="23">
        <v>0</v>
      </c>
      <c r="I14" s="30">
        <f t="shared" si="0"/>
        <v>-88633</v>
      </c>
      <c r="J14" s="40">
        <f t="shared" si="1"/>
        <v>-0.37486517094657756</v>
      </c>
      <c r="K14" s="40">
        <f t="shared" si="2"/>
        <v>0</v>
      </c>
      <c r="L14" s="41">
        <f t="shared" si="3"/>
        <v>0</v>
      </c>
    </row>
    <row r="15" spans="1:12" x14ac:dyDescent="0.25">
      <c r="A15" s="70">
        <f>'SEF-24 Page 1-2'!A15</f>
        <v>20.070000000000011</v>
      </c>
      <c r="B15" s="15" t="s">
        <v>6</v>
      </c>
      <c r="C15" s="26" t="s">
        <v>81</v>
      </c>
      <c r="D15" s="40">
        <f>'SEF-24 Page 1-2'!D15</f>
        <v>303153.75903630909</v>
      </c>
      <c r="E15" s="40">
        <f>'SEF-24 Page 1-2'!E15</f>
        <v>0</v>
      </c>
      <c r="F15" s="41">
        <f>ROUND('SEF-24 Page 1-2'!F15,0)</f>
        <v>-403462</v>
      </c>
      <c r="G15" s="23">
        <v>303154</v>
      </c>
      <c r="H15" s="23">
        <v>0</v>
      </c>
      <c r="I15" s="30">
        <f t="shared" si="0"/>
        <v>-403462</v>
      </c>
      <c r="J15" s="40">
        <f t="shared" si="1"/>
        <v>0.24096369091421366</v>
      </c>
      <c r="K15" s="40">
        <f t="shared" si="2"/>
        <v>0</v>
      </c>
      <c r="L15" s="41">
        <f t="shared" si="3"/>
        <v>0</v>
      </c>
    </row>
    <row r="16" spans="1:12" x14ac:dyDescent="0.25">
      <c r="A16" s="70">
        <f>'SEF-24 Page 1-2'!A16</f>
        <v>20.080000000000013</v>
      </c>
      <c r="B16" s="15" t="s">
        <v>7</v>
      </c>
      <c r="C16" s="26" t="s">
        <v>79</v>
      </c>
      <c r="D16" s="40">
        <f>'SEF-24 Page 1-2'!D16</f>
        <v>184145.16401528011</v>
      </c>
      <c r="E16" s="40">
        <f>'SEF-24 Page 1-2'!E16</f>
        <v>0</v>
      </c>
      <c r="F16" s="41">
        <f>ROUND('SEF-24 Page 1-2'!F16,0)</f>
        <v>-245076</v>
      </c>
      <c r="G16" s="23">
        <v>3965338.59</v>
      </c>
      <c r="H16" s="23">
        <v>0</v>
      </c>
      <c r="I16" s="30">
        <f t="shared" si="0"/>
        <v>-5277401</v>
      </c>
      <c r="J16" s="40">
        <f t="shared" si="1"/>
        <v>3781193.4259847198</v>
      </c>
      <c r="K16" s="40">
        <f t="shared" si="2"/>
        <v>0</v>
      </c>
      <c r="L16" s="41">
        <f t="shared" si="3"/>
        <v>-5032325</v>
      </c>
    </row>
    <row r="17" spans="1:12" x14ac:dyDescent="0.25">
      <c r="A17" s="70">
        <f>'SEF-24 Page 1-2'!A17</f>
        <v>20.090000000000014</v>
      </c>
      <c r="B17" s="15" t="s">
        <v>8</v>
      </c>
      <c r="C17" s="26" t="s">
        <v>81</v>
      </c>
      <c r="D17" s="40">
        <f>'SEF-24 Page 1-2'!D17</f>
        <v>71834.764841626398</v>
      </c>
      <c r="E17" s="40">
        <f>'SEF-24 Page 1-2'!E17</f>
        <v>0</v>
      </c>
      <c r="F17" s="41">
        <f>ROUND('SEF-24 Page 1-2'!F17,0)</f>
        <v>-95604</v>
      </c>
      <c r="G17" s="23">
        <v>71835</v>
      </c>
      <c r="H17" s="23">
        <v>0</v>
      </c>
      <c r="I17" s="30">
        <f t="shared" si="0"/>
        <v>-95604</v>
      </c>
      <c r="J17" s="40">
        <f t="shared" si="1"/>
        <v>0.23515837360173464</v>
      </c>
      <c r="K17" s="40">
        <f t="shared" si="2"/>
        <v>0</v>
      </c>
      <c r="L17" s="41">
        <f t="shared" si="3"/>
        <v>0</v>
      </c>
    </row>
    <row r="18" spans="1:12" x14ac:dyDescent="0.25">
      <c r="A18" s="70">
        <f>'SEF-24 Page 1-2'!A18</f>
        <v>20.100000000000016</v>
      </c>
      <c r="B18" s="15" t="s">
        <v>9</v>
      </c>
      <c r="C18" s="26" t="s">
        <v>81</v>
      </c>
      <c r="D18" s="40">
        <f>'SEF-24 Page 1-2'!D18</f>
        <v>5301.3344264041589</v>
      </c>
      <c r="E18" s="40">
        <f>'SEF-24 Page 1-2'!E18</f>
        <v>0</v>
      </c>
      <c r="F18" s="41">
        <f>ROUND('SEF-24 Page 1-2'!F18,0)</f>
        <v>-7055</v>
      </c>
      <c r="G18" s="23">
        <v>5301</v>
      </c>
      <c r="H18" s="23">
        <v>0</v>
      </c>
      <c r="I18" s="30">
        <f t="shared" si="0"/>
        <v>-7055</v>
      </c>
      <c r="J18" s="40">
        <f t="shared" si="1"/>
        <v>-0.33442640415887581</v>
      </c>
      <c r="K18" s="40">
        <f t="shared" si="2"/>
        <v>0</v>
      </c>
      <c r="L18" s="41">
        <f t="shared" si="3"/>
        <v>0</v>
      </c>
    </row>
    <row r="19" spans="1:12" x14ac:dyDescent="0.25">
      <c r="A19" s="70">
        <f>'SEF-24 Page 1-2'!A19</f>
        <v>20.110000000000017</v>
      </c>
      <c r="B19" s="15" t="s">
        <v>10</v>
      </c>
      <c r="C19" s="26" t="s">
        <v>81</v>
      </c>
      <c r="D19" s="40">
        <f>'SEF-24 Page 1-2'!D19</f>
        <v>-803909.33835699933</v>
      </c>
      <c r="E19" s="40">
        <f>'SEF-24 Page 1-2'!E19</f>
        <v>0</v>
      </c>
      <c r="F19" s="41">
        <f>ROUND('SEF-24 Page 1-2'!F19,0)</f>
        <v>1069909</v>
      </c>
      <c r="G19" s="23">
        <v>-803909</v>
      </c>
      <c r="H19" s="23">
        <v>0</v>
      </c>
      <c r="I19" s="30">
        <f t="shared" si="0"/>
        <v>1069909</v>
      </c>
      <c r="J19" s="40">
        <f t="shared" si="1"/>
        <v>0.33835699933115393</v>
      </c>
      <c r="K19" s="40">
        <f t="shared" si="2"/>
        <v>0</v>
      </c>
      <c r="L19" s="41">
        <f t="shared" si="3"/>
        <v>0</v>
      </c>
    </row>
    <row r="20" spans="1:12" x14ac:dyDescent="0.25">
      <c r="A20" s="70">
        <f>'SEF-24 Page 1-2'!A20</f>
        <v>20.120000000000019</v>
      </c>
      <c r="B20" s="15" t="s">
        <v>11</v>
      </c>
      <c r="C20" s="26" t="s">
        <v>81</v>
      </c>
      <c r="D20" s="40">
        <f>'SEF-24 Page 1-2'!D20</f>
        <v>-496557.58700637007</v>
      </c>
      <c r="E20" s="40">
        <f>'SEF-24 Page 1-2'!E20</f>
        <v>0</v>
      </c>
      <c r="F20" s="41">
        <f>ROUND('SEF-24 Page 1-2'!F20,0)</f>
        <v>660860</v>
      </c>
      <c r="G20" s="23">
        <v>-496558</v>
      </c>
      <c r="H20" s="23">
        <v>0</v>
      </c>
      <c r="I20" s="30">
        <f t="shared" si="0"/>
        <v>660860</v>
      </c>
      <c r="J20" s="40">
        <f t="shared" si="1"/>
        <v>-0.41299362992867827</v>
      </c>
      <c r="K20" s="40">
        <f t="shared" si="2"/>
        <v>0</v>
      </c>
      <c r="L20" s="41">
        <f t="shared" si="3"/>
        <v>0</v>
      </c>
    </row>
    <row r="21" spans="1:12" x14ac:dyDescent="0.25">
      <c r="A21" s="70">
        <f>'SEF-24 Page 1-2'!A21</f>
        <v>20.13000000000002</v>
      </c>
      <c r="B21" s="15" t="s">
        <v>12</v>
      </c>
      <c r="C21" s="26" t="s">
        <v>81</v>
      </c>
      <c r="D21" s="40">
        <f>'SEF-24 Page 1-2'!D21</f>
        <v>-1726149.211916219</v>
      </c>
      <c r="E21" s="40">
        <f>'SEF-24 Page 1-2'!E21</f>
        <v>0</v>
      </c>
      <c r="F21" s="41">
        <f>ROUND('SEF-24 Page 1-2'!F21,0)</f>
        <v>2297302</v>
      </c>
      <c r="G21" s="23">
        <v>-1726149</v>
      </c>
      <c r="H21" s="23">
        <v>0</v>
      </c>
      <c r="I21" s="30">
        <f t="shared" si="0"/>
        <v>2297302</v>
      </c>
      <c r="J21" s="40">
        <f t="shared" si="1"/>
        <v>0.21191621897742152</v>
      </c>
      <c r="K21" s="40">
        <f t="shared" si="2"/>
        <v>0</v>
      </c>
      <c r="L21" s="41">
        <f t="shared" si="3"/>
        <v>0</v>
      </c>
    </row>
    <row r="22" spans="1:12" x14ac:dyDescent="0.25">
      <c r="A22" s="70">
        <f>'SEF-24 Page 1-2'!A22</f>
        <v>20.140000000000022</v>
      </c>
      <c r="B22" s="15" t="s">
        <v>60</v>
      </c>
      <c r="C22" s="26" t="s">
        <v>81</v>
      </c>
      <c r="D22" s="40">
        <f>'SEF-24 Page 1-2'!D22</f>
        <v>319951.38960871822</v>
      </c>
      <c r="E22" s="40">
        <f>'SEF-24 Page 1-2'!E22</f>
        <v>0</v>
      </c>
      <c r="F22" s="41">
        <f>ROUND('SEF-24 Page 1-2'!F22,0)</f>
        <v>-425818</v>
      </c>
      <c r="G22" s="23">
        <v>319951</v>
      </c>
      <c r="H22" s="23">
        <v>0</v>
      </c>
      <c r="I22" s="30">
        <f>ROUND((-G22+(H22*$G$2))/$I$2,0)-1</f>
        <v>-425818</v>
      </c>
      <c r="J22" s="40">
        <f t="shared" si="1"/>
        <v>-0.38960871822200716</v>
      </c>
      <c r="K22" s="40">
        <f t="shared" si="2"/>
        <v>0</v>
      </c>
      <c r="L22" s="41">
        <f t="shared" si="3"/>
        <v>0</v>
      </c>
    </row>
    <row r="23" spans="1:12" x14ac:dyDescent="0.25">
      <c r="A23" s="70">
        <f>'SEF-24 Page 1-2'!A23</f>
        <v>20.150000000000023</v>
      </c>
      <c r="B23" s="15" t="s">
        <v>13</v>
      </c>
      <c r="C23" s="26" t="s">
        <v>81</v>
      </c>
      <c r="D23" s="40">
        <f>'SEF-24 Page 1-2'!D23</f>
        <v>-61810.425156236211</v>
      </c>
      <c r="E23" s="40">
        <f>'SEF-24 Page 1-2'!E23</f>
        <v>0</v>
      </c>
      <c r="F23" s="41">
        <f>ROUND('SEF-24 Page 1-2'!F23,0)</f>
        <v>82262</v>
      </c>
      <c r="G23" s="23">
        <v>-61810</v>
      </c>
      <c r="H23" s="23">
        <v>0</v>
      </c>
      <c r="I23" s="30">
        <f t="shared" ref="I23:I28" si="4">ROUND((-G23+(H23*$G$2))/$I$2,0)</f>
        <v>82262</v>
      </c>
      <c r="J23" s="40">
        <f t="shared" si="1"/>
        <v>0.42515623621147824</v>
      </c>
      <c r="K23" s="40">
        <f t="shared" si="2"/>
        <v>0</v>
      </c>
      <c r="L23" s="41">
        <f t="shared" si="3"/>
        <v>0</v>
      </c>
    </row>
    <row r="24" spans="1:12" x14ac:dyDescent="0.25">
      <c r="A24" s="70">
        <f>'SEF-24 Page 1-2'!A24</f>
        <v>20.160000000000025</v>
      </c>
      <c r="B24" s="15" t="s">
        <v>14</v>
      </c>
      <c r="C24" s="26" t="s">
        <v>81</v>
      </c>
      <c r="D24" s="40">
        <f>'SEF-24 Page 1-2'!D24</f>
        <v>-13156.595940416744</v>
      </c>
      <c r="E24" s="40">
        <f>'SEF-24 Page 1-2'!E24</f>
        <v>0</v>
      </c>
      <c r="F24" s="41">
        <f>ROUND('SEF-24 Page 1-2'!F24,0)</f>
        <v>17510</v>
      </c>
      <c r="G24" s="23">
        <v>-13157</v>
      </c>
      <c r="H24" s="23">
        <v>0</v>
      </c>
      <c r="I24" s="30">
        <f t="shared" si="4"/>
        <v>17510</v>
      </c>
      <c r="J24" s="40">
        <f t="shared" si="1"/>
        <v>-0.4040595832557301</v>
      </c>
      <c r="K24" s="40">
        <f t="shared" si="2"/>
        <v>0</v>
      </c>
      <c r="L24" s="41">
        <f t="shared" si="3"/>
        <v>0</v>
      </c>
    </row>
    <row r="25" spans="1:12" x14ac:dyDescent="0.25">
      <c r="A25" s="70">
        <f>'SEF-24 Page 1-2'!A25</f>
        <v>20.170000000000027</v>
      </c>
      <c r="B25" s="15" t="s">
        <v>15</v>
      </c>
      <c r="C25" s="26" t="s">
        <v>81</v>
      </c>
      <c r="D25" s="40">
        <f>'SEF-24 Page 1-2'!D25</f>
        <v>-23850.252119969373</v>
      </c>
      <c r="E25" s="40">
        <f>'SEF-24 Page 1-2'!E25</f>
        <v>0</v>
      </c>
      <c r="F25" s="41">
        <f>ROUND('SEF-24 Page 1-2'!F25,0)</f>
        <v>31742</v>
      </c>
      <c r="G25" s="23">
        <v>-23850</v>
      </c>
      <c r="H25" s="23">
        <v>0</v>
      </c>
      <c r="I25" s="30">
        <f t="shared" si="4"/>
        <v>31742</v>
      </c>
      <c r="J25" s="40">
        <f t="shared" si="1"/>
        <v>0.2521199693728704</v>
      </c>
      <c r="K25" s="40">
        <f t="shared" si="2"/>
        <v>0</v>
      </c>
      <c r="L25" s="41">
        <f t="shared" si="3"/>
        <v>0</v>
      </c>
    </row>
    <row r="26" spans="1:12" x14ac:dyDescent="0.25">
      <c r="A26" s="70">
        <f>'SEF-24 Page 1-2'!A26</f>
        <v>20.180000000000028</v>
      </c>
      <c r="B26" s="15" t="s">
        <v>16</v>
      </c>
      <c r="C26" s="26" t="s">
        <v>79</v>
      </c>
      <c r="D26" s="40">
        <f>'SEF-24 Page 1-2'!D26</f>
        <v>0</v>
      </c>
      <c r="E26" s="40">
        <f>'SEF-24 Page 1-2'!E26</f>
        <v>190746231.15314114</v>
      </c>
      <c r="F26" s="41">
        <f>ROUND('SEF-24 Page 1-2'!F26,0)</f>
        <v>19217268</v>
      </c>
      <c r="G26" s="23">
        <v>0</v>
      </c>
      <c r="H26" s="23">
        <v>121358637.19194174</v>
      </c>
      <c r="I26" s="30">
        <f t="shared" si="4"/>
        <v>11418095</v>
      </c>
      <c r="J26" s="40">
        <f t="shared" si="1"/>
        <v>0</v>
      </c>
      <c r="K26" s="40">
        <f t="shared" si="2"/>
        <v>-69387593.961199403</v>
      </c>
      <c r="L26" s="41">
        <f t="shared" si="3"/>
        <v>-7799173</v>
      </c>
    </row>
    <row r="27" spans="1:12" x14ac:dyDescent="0.25">
      <c r="A27" s="70">
        <f>'SEF-24 Page 1-2'!A27</f>
        <v>20.19000000000003</v>
      </c>
      <c r="B27" s="15" t="s">
        <v>17</v>
      </c>
      <c r="C27" s="26" t="s">
        <v>79</v>
      </c>
      <c r="D27" s="40">
        <f>'SEF-24 Page 1-2'!D27</f>
        <v>-16904953.479322143</v>
      </c>
      <c r="E27" s="40">
        <f>'SEF-24 Page 1-2'!E27</f>
        <v>-16904953.479322143</v>
      </c>
      <c r="F27" s="41">
        <f>ROUND('SEF-24 Page 1-2'!F27,0)</f>
        <v>20795373</v>
      </c>
      <c r="G27" s="23">
        <v>-14714546.557918925</v>
      </c>
      <c r="H27" s="23">
        <v>-14714546.557918925</v>
      </c>
      <c r="I27" s="30">
        <f t="shared" si="4"/>
        <v>18198910</v>
      </c>
      <c r="J27" s="40">
        <f t="shared" si="1"/>
        <v>2190406.9214032181</v>
      </c>
      <c r="K27" s="40">
        <f t="shared" si="2"/>
        <v>2190406.9214032181</v>
      </c>
      <c r="L27" s="41">
        <f t="shared" si="3"/>
        <v>-2596463</v>
      </c>
    </row>
    <row r="28" spans="1:12" x14ac:dyDescent="0.25">
      <c r="A28" s="70">
        <f>'SEF-24 Page 1-2'!A28</f>
        <v>20.200000000000031</v>
      </c>
      <c r="B28" s="15" t="s">
        <v>61</v>
      </c>
      <c r="C28" s="26" t="s">
        <v>81</v>
      </c>
      <c r="D28" s="40">
        <f>'SEF-24 Page 1-2'!D28</f>
        <v>340892.94246068329</v>
      </c>
      <c r="E28" s="40">
        <f>'SEF-24 Page 1-2'!E28</f>
        <v>0</v>
      </c>
      <c r="F28" s="41">
        <f>ROUND('SEF-24 Page 1-2'!F28,0)</f>
        <v>-453689</v>
      </c>
      <c r="G28" s="23">
        <v>340893</v>
      </c>
      <c r="H28" s="23">
        <v>0</v>
      </c>
      <c r="I28" s="30">
        <f t="shared" si="4"/>
        <v>-453689</v>
      </c>
      <c r="J28" s="40">
        <f t="shared" si="1"/>
        <v>5.7539316709153354E-2</v>
      </c>
      <c r="K28" s="40">
        <f t="shared" si="2"/>
        <v>0</v>
      </c>
      <c r="L28" s="41">
        <f t="shared" si="3"/>
        <v>0</v>
      </c>
    </row>
    <row r="29" spans="1:12" x14ac:dyDescent="0.25">
      <c r="A29" s="70">
        <f>'SEF-24 Page 1-2'!A29</f>
        <v>21.01</v>
      </c>
      <c r="B29" s="15" t="s">
        <v>62</v>
      </c>
      <c r="C29" s="26" t="s">
        <v>81</v>
      </c>
      <c r="D29" s="40">
        <f>'SEF-24 Page 1-2'!D29</f>
        <v>-7589560.1894254955</v>
      </c>
      <c r="E29" s="40">
        <f>'SEF-24 Page 1-2'!E29</f>
        <v>0</v>
      </c>
      <c r="F29" s="41">
        <f>ROUND('SEF-24 Page 1-2'!F29,0)</f>
        <v>10100815</v>
      </c>
      <c r="G29" s="23">
        <v>-7589560</v>
      </c>
      <c r="H29" s="23">
        <v>0</v>
      </c>
      <c r="I29" s="30">
        <f>ROUND((-G29+(H29*$G$2))/$I$2,0)+1</f>
        <v>10100815</v>
      </c>
      <c r="J29" s="40">
        <f t="shared" si="1"/>
        <v>0.18942549545317888</v>
      </c>
      <c r="K29" s="40">
        <f t="shared" si="2"/>
        <v>0</v>
      </c>
      <c r="L29" s="41">
        <f t="shared" si="3"/>
        <v>0</v>
      </c>
    </row>
    <row r="30" spans="1:12" x14ac:dyDescent="0.25">
      <c r="A30" s="70">
        <f>'SEF-24 Page 1-2'!A30</f>
        <v>21.020000000000003</v>
      </c>
      <c r="B30" s="15" t="s">
        <v>19</v>
      </c>
      <c r="C30" s="26" t="s">
        <v>81</v>
      </c>
      <c r="D30" s="40">
        <f>'SEF-24 Page 1-2'!D30</f>
        <v>-68620.043849999958</v>
      </c>
      <c r="E30" s="40">
        <f>'SEF-24 Page 1-2'!E30</f>
        <v>0</v>
      </c>
      <c r="F30" s="41">
        <f>ROUND('SEF-24 Page 1-2'!F30,0)</f>
        <v>91325</v>
      </c>
      <c r="G30" s="23">
        <v>-68620</v>
      </c>
      <c r="H30" s="23">
        <v>0</v>
      </c>
      <c r="I30" s="30">
        <f t="shared" ref="I30:I38" si="5">ROUND((-G30+(H30*$G$2))/$I$2,0)</f>
        <v>91325</v>
      </c>
      <c r="J30" s="40">
        <f t="shared" si="1"/>
        <v>4.3849999958183616E-2</v>
      </c>
      <c r="K30" s="40">
        <f t="shared" si="2"/>
        <v>0</v>
      </c>
      <c r="L30" s="41">
        <f t="shared" si="3"/>
        <v>0</v>
      </c>
    </row>
    <row r="31" spans="1:12" x14ac:dyDescent="0.25">
      <c r="A31" s="70">
        <f>'SEF-24 Page 1-2'!A31</f>
        <v>21.030000000000005</v>
      </c>
      <c r="B31" s="15" t="s">
        <v>20</v>
      </c>
      <c r="C31" s="26" t="s">
        <v>39</v>
      </c>
      <c r="D31" s="40">
        <f>'SEF-24 Page 1-2'!D31</f>
        <v>167530.56</v>
      </c>
      <c r="E31" s="40">
        <f>'SEF-24 Page 1-2'!E31</f>
        <v>-1615371.4300000002</v>
      </c>
      <c r="F31" s="41">
        <f>ROUND('SEF-24 Page 1-2'!F31,0)</f>
        <v>-385709</v>
      </c>
      <c r="G31" s="23">
        <v>167531</v>
      </c>
      <c r="H31" s="23">
        <v>-1615371</v>
      </c>
      <c r="I31" s="30">
        <f t="shared" si="5"/>
        <v>-374947</v>
      </c>
      <c r="J31" s="40">
        <f t="shared" si="1"/>
        <v>0.44000000000232831</v>
      </c>
      <c r="K31" s="40">
        <f t="shared" si="2"/>
        <v>0.43000000016763806</v>
      </c>
      <c r="L31" s="41">
        <f t="shared" si="3"/>
        <v>10762</v>
      </c>
    </row>
    <row r="32" spans="1:12" x14ac:dyDescent="0.25">
      <c r="A32" s="70">
        <f>'SEF-24 Page 1-2'!A32</f>
        <v>21.040000000000006</v>
      </c>
      <c r="B32" s="15" t="s">
        <v>21</v>
      </c>
      <c r="C32" s="26" t="s">
        <v>81</v>
      </c>
      <c r="D32" s="40">
        <f>'SEF-24 Page 1-2'!D32</f>
        <v>-32912585.679400001</v>
      </c>
      <c r="E32" s="40">
        <f>'SEF-24 Page 1-2'!E32</f>
        <v>0</v>
      </c>
      <c r="F32" s="41">
        <f>ROUND('SEF-24 Page 1-2'!F32,0)</f>
        <v>43802792</v>
      </c>
      <c r="G32" s="23">
        <v>-32912586</v>
      </c>
      <c r="H32" s="23">
        <v>0</v>
      </c>
      <c r="I32" s="30">
        <f t="shared" si="5"/>
        <v>43802792</v>
      </c>
      <c r="J32" s="40">
        <f t="shared" si="1"/>
        <v>-0.3205999992787838</v>
      </c>
      <c r="K32" s="40">
        <f t="shared" si="2"/>
        <v>0</v>
      </c>
      <c r="L32" s="41">
        <f t="shared" si="3"/>
        <v>0</v>
      </c>
    </row>
    <row r="33" spans="1:12" x14ac:dyDescent="0.25">
      <c r="A33" s="70">
        <f>'SEF-24 Page 1-2'!A33</f>
        <v>21.050000000000008</v>
      </c>
      <c r="B33" s="15" t="s">
        <v>22</v>
      </c>
      <c r="C33" s="26" t="s">
        <v>81</v>
      </c>
      <c r="D33" s="40">
        <f>'SEF-24 Page 1-2'!D33</f>
        <v>-11000.8474333339</v>
      </c>
      <c r="E33" s="40">
        <f>'SEF-24 Page 1-2'!E33</f>
        <v>0</v>
      </c>
      <c r="F33" s="41">
        <f>ROUND('SEF-24 Page 1-2'!F33,0)</f>
        <v>14641</v>
      </c>
      <c r="G33" s="23">
        <v>-11001</v>
      </c>
      <c r="H33" s="23">
        <v>0</v>
      </c>
      <c r="I33" s="30">
        <f t="shared" si="5"/>
        <v>14641</v>
      </c>
      <c r="J33" s="40">
        <f t="shared" si="1"/>
        <v>-0.15256666610002867</v>
      </c>
      <c r="K33" s="40">
        <f t="shared" si="2"/>
        <v>0</v>
      </c>
      <c r="L33" s="41">
        <f t="shared" si="3"/>
        <v>0</v>
      </c>
    </row>
    <row r="34" spans="1:12" x14ac:dyDescent="0.25">
      <c r="A34" s="70">
        <f>'SEF-24 Page 1-2'!A34</f>
        <v>21.070000000000007</v>
      </c>
      <c r="B34" s="15" t="s">
        <v>23</v>
      </c>
      <c r="C34" s="26" t="s">
        <v>39</v>
      </c>
      <c r="D34" s="40">
        <f>'SEF-24 Page 1-2'!D34</f>
        <v>1668426.4785019332</v>
      </c>
      <c r="E34" s="40">
        <f>'SEF-24 Page 1-2'!E34</f>
        <v>-11018406.688827798</v>
      </c>
      <c r="F34" s="41">
        <f>ROUND('SEF-24 Page 1-2'!F34,0)</f>
        <v>-3330560</v>
      </c>
      <c r="G34" s="23">
        <v>1668426</v>
      </c>
      <c r="H34" s="23">
        <v>-11018407</v>
      </c>
      <c r="I34" s="30">
        <f t="shared" si="5"/>
        <v>-3257152</v>
      </c>
      <c r="J34" s="40">
        <f t="shared" si="1"/>
        <v>-0.47850193316116929</v>
      </c>
      <c r="K34" s="40">
        <f t="shared" si="2"/>
        <v>-0.31117220222949982</v>
      </c>
      <c r="L34" s="41">
        <f t="shared" si="3"/>
        <v>73408</v>
      </c>
    </row>
    <row r="35" spans="1:12" x14ac:dyDescent="0.25">
      <c r="A35" s="70"/>
      <c r="B35" s="15"/>
      <c r="C35" s="26" t="s">
        <v>81</v>
      </c>
      <c r="D35" s="40"/>
      <c r="E35" s="40"/>
      <c r="F35" s="41">
        <f>ROUND('SEF-24 Page 1-2'!F35,0)</f>
        <v>0</v>
      </c>
      <c r="G35" s="94"/>
      <c r="H35" s="94"/>
      <c r="I35" s="30">
        <f t="shared" si="5"/>
        <v>0</v>
      </c>
      <c r="J35" s="40"/>
      <c r="K35" s="40"/>
      <c r="L35" s="41"/>
    </row>
    <row r="36" spans="1:12" x14ac:dyDescent="0.25">
      <c r="A36" s="71" t="str">
        <f>'SEF-24 Page 1-2'!A37</f>
        <v>20.30 ER</v>
      </c>
      <c r="B36" s="15" t="s">
        <v>85</v>
      </c>
      <c r="C36" s="26" t="s">
        <v>79</v>
      </c>
      <c r="D36" s="40">
        <f>'SEF-24 Page 1-2'!D37</f>
        <v>0</v>
      </c>
      <c r="E36" s="40">
        <f>'SEF-24 Page 1-2'!E37</f>
        <v>-211405.47488111624</v>
      </c>
      <c r="F36" s="41">
        <f>ROUND('SEF-24 Page 1-2'!F37,0)</f>
        <v>-21299</v>
      </c>
      <c r="G36" s="94"/>
      <c r="H36" s="94"/>
      <c r="I36" s="30">
        <f t="shared" si="5"/>
        <v>0</v>
      </c>
      <c r="J36" s="40">
        <f t="shared" ref="J36:J66" si="6">G36-D36</f>
        <v>0</v>
      </c>
      <c r="K36" s="40">
        <f t="shared" ref="K36:K66" si="7">H36-E36</f>
        <v>211405.47488111624</v>
      </c>
      <c r="L36" s="41">
        <f t="shared" ref="L36:L66" si="8">I36-F36</f>
        <v>21299</v>
      </c>
    </row>
    <row r="37" spans="1:12" x14ac:dyDescent="0.25">
      <c r="A37" s="71" t="str">
        <f>'SEF-24 Page 1-2'!A38</f>
        <v>21.11 EP</v>
      </c>
      <c r="B37" s="15" t="s">
        <v>87</v>
      </c>
      <c r="C37" s="26" t="s">
        <v>79</v>
      </c>
      <c r="D37" s="40">
        <f>'SEF-24 Page 1-2'!D38</f>
        <v>45030</v>
      </c>
      <c r="E37" s="40">
        <f>'SEF-24 Page 1-2'!E38</f>
        <v>-550000</v>
      </c>
      <c r="F37" s="41">
        <f>ROUND('SEF-24 Page 1-2'!F38,0)</f>
        <v>-115341</v>
      </c>
      <c r="G37" s="94"/>
      <c r="H37" s="94"/>
      <c r="I37" s="30">
        <f t="shared" si="5"/>
        <v>0</v>
      </c>
      <c r="J37" s="40">
        <f t="shared" si="6"/>
        <v>-45030</v>
      </c>
      <c r="K37" s="40">
        <f t="shared" si="7"/>
        <v>550000</v>
      </c>
      <c r="L37" s="41">
        <f t="shared" si="8"/>
        <v>115341</v>
      </c>
    </row>
    <row r="38" spans="1:12" x14ac:dyDescent="0.25">
      <c r="A38" s="72">
        <f>'SEF-24 Page 1-2'!A39</f>
        <v>20.010000000000002</v>
      </c>
      <c r="B38" s="15" t="s">
        <v>58</v>
      </c>
      <c r="C38" s="26" t="s">
        <v>81</v>
      </c>
      <c r="D38" s="40">
        <f>'SEF-24 Page 1-2'!D39</f>
        <v>-25687973.340135377</v>
      </c>
      <c r="E38" s="40">
        <f>'SEF-24 Page 1-2'!E39</f>
        <v>0</v>
      </c>
      <c r="F38" s="41">
        <f>ROUND('SEF-24 Page 1-2'!F39,0)</f>
        <v>34187680</v>
      </c>
      <c r="G38" s="95">
        <v>-25687973</v>
      </c>
      <c r="H38" s="95">
        <v>0</v>
      </c>
      <c r="I38" s="30">
        <f t="shared" si="5"/>
        <v>34187680</v>
      </c>
      <c r="J38" s="40">
        <f t="shared" si="6"/>
        <v>0.34013537690043449</v>
      </c>
      <c r="K38" s="40">
        <f t="shared" si="7"/>
        <v>0</v>
      </c>
      <c r="L38" s="41">
        <f t="shared" si="8"/>
        <v>0</v>
      </c>
    </row>
    <row r="39" spans="1:12" x14ac:dyDescent="0.25">
      <c r="A39" s="72">
        <f>'SEF-24 Page 1-2'!A40</f>
        <v>20.020000000000003</v>
      </c>
      <c r="B39" s="15" t="s">
        <v>3</v>
      </c>
      <c r="C39" s="26" t="s">
        <v>81</v>
      </c>
      <c r="D39" s="40">
        <f>'SEF-24 Page 1-2'!D40</f>
        <v>6844287.5880840775</v>
      </c>
      <c r="E39" s="40">
        <f>'SEF-24 Page 1-2'!E40</f>
        <v>0</v>
      </c>
      <c r="F39" s="41">
        <f>ROUND('SEF-24 Page 1-2'!F40,0)</f>
        <v>-9108944</v>
      </c>
      <c r="G39" s="95">
        <v>6844288</v>
      </c>
      <c r="H39" s="95">
        <v>0</v>
      </c>
      <c r="I39" s="30">
        <f>ROUND((-G39+(H39*$G$2))/$I$2,0)+1</f>
        <v>-9108944</v>
      </c>
      <c r="J39" s="40">
        <f t="shared" si="6"/>
        <v>0.41191592253744602</v>
      </c>
      <c r="K39" s="40">
        <f t="shared" si="7"/>
        <v>0</v>
      </c>
      <c r="L39" s="41">
        <f t="shared" si="8"/>
        <v>0</v>
      </c>
    </row>
    <row r="40" spans="1:12" x14ac:dyDescent="0.25">
      <c r="A40" s="72">
        <f>'SEF-24 Page 1-2'!A41</f>
        <v>20.040000000000006</v>
      </c>
      <c r="B40" s="15" t="s">
        <v>24</v>
      </c>
      <c r="C40" s="26" t="s">
        <v>113</v>
      </c>
      <c r="D40" s="40">
        <f>'SEF-24 Page 1-2'!D41</f>
        <v>-390109.21111976978</v>
      </c>
      <c r="E40" s="40">
        <f>'SEF-24 Page 1-2'!E41</f>
        <v>0</v>
      </c>
      <c r="F40" s="41">
        <f>ROUND('SEF-24 Page 1-2'!F41,0)</f>
        <v>519190</v>
      </c>
      <c r="G40" s="95">
        <v>-2072456.3700735606</v>
      </c>
      <c r="H40" s="95">
        <v>0</v>
      </c>
      <c r="I40" s="30">
        <f t="shared" ref="I40:I58" si="9">ROUND((-G40+(H40*$G$2))/$I$2,0)</f>
        <v>2758196</v>
      </c>
      <c r="J40" s="40">
        <f t="shared" si="6"/>
        <v>-1682347.1589537908</v>
      </c>
      <c r="K40" s="40">
        <f t="shared" si="7"/>
        <v>0</v>
      </c>
      <c r="L40" s="41">
        <f t="shared" si="8"/>
        <v>2239006</v>
      </c>
    </row>
    <row r="41" spans="1:12" x14ac:dyDescent="0.25">
      <c r="A41" s="72">
        <f>'SEF-24 Page 1-2'!A42</f>
        <v>20.090000000000014</v>
      </c>
      <c r="B41" s="15" t="s">
        <v>8</v>
      </c>
      <c r="C41" s="26" t="s">
        <v>79</v>
      </c>
      <c r="D41" s="40">
        <f>'SEF-24 Page 1-2'!D42</f>
        <v>-71834.764841627039</v>
      </c>
      <c r="E41" s="40">
        <f>'SEF-24 Page 1-2'!E42</f>
        <v>0</v>
      </c>
      <c r="F41" s="41">
        <f>ROUND('SEF-24 Page 1-2'!F42,0)</f>
        <v>95604</v>
      </c>
      <c r="G41" s="95">
        <v>0</v>
      </c>
      <c r="H41" s="95">
        <v>0</v>
      </c>
      <c r="I41" s="30">
        <f t="shared" si="9"/>
        <v>0</v>
      </c>
      <c r="J41" s="40">
        <f t="shared" si="6"/>
        <v>71834.764841627039</v>
      </c>
      <c r="K41" s="40">
        <f t="shared" si="7"/>
        <v>0</v>
      </c>
      <c r="L41" s="41">
        <f t="shared" si="8"/>
        <v>-95604</v>
      </c>
    </row>
    <row r="42" spans="1:12" x14ac:dyDescent="0.25">
      <c r="A42" s="72">
        <f>'SEF-24 Page 1-2'!A43</f>
        <v>20.100000000000016</v>
      </c>
      <c r="B42" s="15" t="s">
        <v>9</v>
      </c>
      <c r="C42" s="26" t="s">
        <v>79</v>
      </c>
      <c r="D42" s="40">
        <f>'SEF-24 Page 1-2'!D43</f>
        <v>-5301.3344264041589</v>
      </c>
      <c r="E42" s="40">
        <f>'SEF-24 Page 1-2'!E43</f>
        <v>0</v>
      </c>
      <c r="F42" s="41">
        <f>ROUND('SEF-24 Page 1-2'!F43,0)</f>
        <v>7055</v>
      </c>
      <c r="G42" s="95">
        <v>0</v>
      </c>
      <c r="H42" s="95">
        <v>0</v>
      </c>
      <c r="I42" s="30">
        <f t="shared" si="9"/>
        <v>0</v>
      </c>
      <c r="J42" s="40">
        <f t="shared" si="6"/>
        <v>5301.3344264041589</v>
      </c>
      <c r="K42" s="40">
        <f t="shared" si="7"/>
        <v>0</v>
      </c>
      <c r="L42" s="41">
        <f t="shared" si="8"/>
        <v>-7055</v>
      </c>
    </row>
    <row r="43" spans="1:12" x14ac:dyDescent="0.25">
      <c r="A43" s="72">
        <f>'SEF-24 Page 1-2'!A44</f>
        <v>20.140000000000022</v>
      </c>
      <c r="B43" s="15" t="s">
        <v>63</v>
      </c>
      <c r="C43" s="26" t="s">
        <v>81</v>
      </c>
      <c r="D43" s="40">
        <f>'SEF-24 Page 1-2'!D44</f>
        <v>-442588.00130389305</v>
      </c>
      <c r="E43" s="40">
        <f>'SEF-24 Page 1-2'!E44</f>
        <v>0</v>
      </c>
      <c r="F43" s="41">
        <f>ROUND('SEF-24 Page 1-2'!F44,0)</f>
        <v>589033</v>
      </c>
      <c r="G43" s="95">
        <v>-442588</v>
      </c>
      <c r="H43" s="95">
        <v>0</v>
      </c>
      <c r="I43" s="30">
        <f t="shared" si="9"/>
        <v>589033</v>
      </c>
      <c r="J43" s="40">
        <f t="shared" si="6"/>
        <v>1.3038930483162403E-3</v>
      </c>
      <c r="K43" s="40">
        <f t="shared" si="7"/>
        <v>0</v>
      </c>
      <c r="L43" s="41">
        <f t="shared" si="8"/>
        <v>0</v>
      </c>
    </row>
    <row r="44" spans="1:12" x14ac:dyDescent="0.25">
      <c r="A44" s="72">
        <f>'SEF-24 Page 1-2'!A45</f>
        <v>20.149999999999999</v>
      </c>
      <c r="B44" s="15" t="s">
        <v>25</v>
      </c>
      <c r="C44" s="26" t="s">
        <v>79</v>
      </c>
      <c r="D44" s="40">
        <f>'SEF-24 Page 1-2'!D45</f>
        <v>-3003557.1583568119</v>
      </c>
      <c r="E44" s="40">
        <f>'SEF-24 Page 1-2'!E45</f>
        <v>0</v>
      </c>
      <c r="F44" s="41">
        <f>ROUND('SEF-24 Page 1-2'!F45,0)</f>
        <v>3997382</v>
      </c>
      <c r="G44" s="95">
        <v>-2151712.9392023385</v>
      </c>
      <c r="H44" s="95">
        <v>0</v>
      </c>
      <c r="I44" s="30">
        <f t="shared" si="9"/>
        <v>2863678</v>
      </c>
      <c r="J44" s="40">
        <f t="shared" si="6"/>
        <v>851844.21915447339</v>
      </c>
      <c r="K44" s="40">
        <f t="shared" si="7"/>
        <v>0</v>
      </c>
      <c r="L44" s="41">
        <f t="shared" si="8"/>
        <v>-1133704</v>
      </c>
    </row>
    <row r="45" spans="1:12" x14ac:dyDescent="0.25">
      <c r="A45" s="72">
        <f>'SEF-24 Page 1-2'!A46</f>
        <v>20.16</v>
      </c>
      <c r="B45" s="15" t="s">
        <v>14</v>
      </c>
      <c r="C45" s="26" t="s">
        <v>79</v>
      </c>
      <c r="D45" s="40">
        <f>'SEF-24 Page 1-2'!D46</f>
        <v>-208177.32402600534</v>
      </c>
      <c r="E45" s="40">
        <f>'SEF-24 Page 1-2'!E46</f>
        <v>0</v>
      </c>
      <c r="F45" s="41">
        <f>ROUND('SEF-24 Page 1-2'!F46,0)</f>
        <v>277060</v>
      </c>
      <c r="G45" s="95">
        <v>0</v>
      </c>
      <c r="H45" s="95">
        <v>0</v>
      </c>
      <c r="I45" s="30">
        <f t="shared" si="9"/>
        <v>0</v>
      </c>
      <c r="J45" s="40">
        <f t="shared" si="6"/>
        <v>208177.32402600534</v>
      </c>
      <c r="K45" s="40">
        <f t="shared" si="7"/>
        <v>0</v>
      </c>
      <c r="L45" s="41">
        <f t="shared" si="8"/>
        <v>-277060</v>
      </c>
    </row>
    <row r="46" spans="1:12" x14ac:dyDescent="0.25">
      <c r="A46" s="72">
        <f>'SEF-24 Page 1-2'!A47</f>
        <v>20.170000000000002</v>
      </c>
      <c r="B46" s="15" t="s">
        <v>15</v>
      </c>
      <c r="C46" s="26" t="s">
        <v>79</v>
      </c>
      <c r="D46" s="40">
        <f>'SEF-24 Page 1-2'!D47</f>
        <v>-691246.88851637836</v>
      </c>
      <c r="E46" s="40">
        <f>'SEF-24 Page 1-2'!E47</f>
        <v>0</v>
      </c>
      <c r="F46" s="41">
        <f>ROUND('SEF-24 Page 1-2'!F47,0)</f>
        <v>919969</v>
      </c>
      <c r="G46" s="95">
        <v>0</v>
      </c>
      <c r="H46" s="95">
        <v>0</v>
      </c>
      <c r="I46" s="30">
        <f t="shared" si="9"/>
        <v>0</v>
      </c>
      <c r="J46" s="40">
        <f t="shared" si="6"/>
        <v>691246.88851637836</v>
      </c>
      <c r="K46" s="40">
        <f t="shared" si="7"/>
        <v>0</v>
      </c>
      <c r="L46" s="41">
        <f t="shared" si="8"/>
        <v>-919969</v>
      </c>
    </row>
    <row r="47" spans="1:12" x14ac:dyDescent="0.25">
      <c r="A47" s="72">
        <f>'SEF-24 Page 1-2'!A48</f>
        <v>20.2</v>
      </c>
      <c r="B47" s="15" t="s">
        <v>64</v>
      </c>
      <c r="C47" s="26" t="s">
        <v>79</v>
      </c>
      <c r="D47" s="40">
        <f>'SEF-24 Page 1-2'!D48</f>
        <v>2791831.5547333327</v>
      </c>
      <c r="E47" s="40">
        <f>'SEF-24 Page 1-2'!E48</f>
        <v>0</v>
      </c>
      <c r="F47" s="41">
        <f>ROUND('SEF-24 Page 1-2'!F48,0)</f>
        <v>-3715600</v>
      </c>
      <c r="G47" s="95">
        <v>0</v>
      </c>
      <c r="H47" s="95">
        <v>0</v>
      </c>
      <c r="I47" s="30">
        <f t="shared" si="9"/>
        <v>0</v>
      </c>
      <c r="J47" s="40">
        <f t="shared" si="6"/>
        <v>-2791831.5547333327</v>
      </c>
      <c r="K47" s="40">
        <f t="shared" si="7"/>
        <v>0</v>
      </c>
      <c r="L47" s="41">
        <f t="shared" si="8"/>
        <v>3715600</v>
      </c>
    </row>
    <row r="48" spans="1:12" x14ac:dyDescent="0.25">
      <c r="A48" s="72">
        <f>'SEF-24 Page 1-2'!A49</f>
        <v>20.21</v>
      </c>
      <c r="B48" s="15" t="s">
        <v>65</v>
      </c>
      <c r="C48" s="26" t="s">
        <v>79</v>
      </c>
      <c r="D48" s="40">
        <f>'SEF-24 Page 1-2'!D49</f>
        <v>-120117.65165375613</v>
      </c>
      <c r="E48" s="40">
        <f>'SEF-24 Page 1-2'!E49</f>
        <v>0</v>
      </c>
      <c r="F48" s="41">
        <f>ROUND('SEF-24 Page 1-2'!F49,0)</f>
        <v>159863</v>
      </c>
      <c r="G48" s="95">
        <v>0</v>
      </c>
      <c r="H48" s="95">
        <v>0</v>
      </c>
      <c r="I48" s="30">
        <f t="shared" si="9"/>
        <v>0</v>
      </c>
      <c r="J48" s="40">
        <f t="shared" si="6"/>
        <v>120117.65165375613</v>
      </c>
      <c r="K48" s="40">
        <f t="shared" si="7"/>
        <v>0</v>
      </c>
      <c r="L48" s="41">
        <f t="shared" si="8"/>
        <v>-159863</v>
      </c>
    </row>
    <row r="49" spans="1:12" x14ac:dyDescent="0.25">
      <c r="A49" s="72">
        <f>'SEF-24 Page 1-2'!A50</f>
        <v>20.220000000000002</v>
      </c>
      <c r="B49" s="15" t="s">
        <v>26</v>
      </c>
      <c r="C49" s="26" t="s">
        <v>79</v>
      </c>
      <c r="D49" s="40">
        <f>'SEF-24 Page 1-2'!D50</f>
        <v>-4864376.4922224488</v>
      </c>
      <c r="E49" s="40">
        <f>'SEF-24 Page 1-2'!E50</f>
        <v>28244978.592898086</v>
      </c>
      <c r="F49" s="41">
        <f>ROUND('SEF-24 Page 1-2'!F50,0)</f>
        <v>9319535</v>
      </c>
      <c r="G49" s="95">
        <v>6845083.7699999996</v>
      </c>
      <c r="H49" s="95">
        <v>-56165620.264868475</v>
      </c>
      <c r="I49" s="30">
        <f t="shared" si="9"/>
        <v>-14394377</v>
      </c>
      <c r="J49" s="40">
        <f t="shared" si="6"/>
        <v>11709460.262222448</v>
      </c>
      <c r="K49" s="40">
        <f t="shared" si="7"/>
        <v>-84410598.857766569</v>
      </c>
      <c r="L49" s="41">
        <f t="shared" si="8"/>
        <v>-23713912</v>
      </c>
    </row>
    <row r="50" spans="1:12" x14ac:dyDescent="0.25">
      <c r="A50" s="72">
        <f>'SEF-24 Page 1-2'!A51</f>
        <v>20.230000000000004</v>
      </c>
      <c r="B50" s="15" t="s">
        <v>61</v>
      </c>
      <c r="C50" s="26" t="s">
        <v>79</v>
      </c>
      <c r="D50" s="40">
        <f>'SEF-24 Page 1-2'!D51</f>
        <v>394548.96938773646</v>
      </c>
      <c r="E50" s="40">
        <f>'SEF-24 Page 1-2'!E51</f>
        <v>0</v>
      </c>
      <c r="F50" s="41">
        <f>ROUND('SEF-24 Page 1-2'!F51,0)</f>
        <v>-525098</v>
      </c>
      <c r="G50" s="95">
        <v>0</v>
      </c>
      <c r="H50" s="95">
        <v>0</v>
      </c>
      <c r="I50" s="30">
        <f t="shared" si="9"/>
        <v>0</v>
      </c>
      <c r="J50" s="40">
        <f t="shared" si="6"/>
        <v>-394548.96938773646</v>
      </c>
      <c r="K50" s="40">
        <f t="shared" si="7"/>
        <v>0</v>
      </c>
      <c r="L50" s="41">
        <f t="shared" si="8"/>
        <v>525098</v>
      </c>
    </row>
    <row r="51" spans="1:12" x14ac:dyDescent="0.25">
      <c r="A51" s="72">
        <f>'SEF-24 Page 1-2'!A52</f>
        <v>20.240000000000006</v>
      </c>
      <c r="B51" s="15" t="s">
        <v>66</v>
      </c>
      <c r="C51" s="26" t="s">
        <v>79</v>
      </c>
      <c r="D51" s="40">
        <f>'SEF-24 Page 1-2'!D52</f>
        <v>-9704032.895832032</v>
      </c>
      <c r="E51" s="40">
        <f>'SEF-24 Page 1-2'!E52</f>
        <v>25877605.564484786</v>
      </c>
      <c r="F51" s="41">
        <f>ROUND('SEF-24 Page 1-2'!F52,0)</f>
        <v>15522042</v>
      </c>
      <c r="G51" s="95">
        <v>0</v>
      </c>
      <c r="H51" s="95">
        <v>0</v>
      </c>
      <c r="I51" s="30">
        <f t="shared" si="9"/>
        <v>0</v>
      </c>
      <c r="J51" s="40">
        <f t="shared" si="6"/>
        <v>9704032.895832032</v>
      </c>
      <c r="K51" s="40">
        <f t="shared" si="7"/>
        <v>-25877605.564484786</v>
      </c>
      <c r="L51" s="41">
        <f t="shared" si="8"/>
        <v>-15522042</v>
      </c>
    </row>
    <row r="52" spans="1:12" x14ac:dyDescent="0.25">
      <c r="A52" s="72">
        <f>'SEF-24 Page 1-2'!A53</f>
        <v>20.250000000000007</v>
      </c>
      <c r="B52" s="15" t="s">
        <v>67</v>
      </c>
      <c r="C52" s="26" t="s">
        <v>79</v>
      </c>
      <c r="D52" s="40">
        <f>'SEF-24 Page 1-2'!D53</f>
        <v>477330.77329275</v>
      </c>
      <c r="E52" s="40">
        <f>'SEF-24 Page 1-2'!E53</f>
        <v>0</v>
      </c>
      <c r="F52" s="41">
        <f>ROUND('SEF-24 Page 1-2'!F53,0)</f>
        <v>-635271</v>
      </c>
      <c r="G52" s="95">
        <v>0</v>
      </c>
      <c r="H52" s="95">
        <v>0</v>
      </c>
      <c r="I52" s="30">
        <f t="shared" si="9"/>
        <v>0</v>
      </c>
      <c r="J52" s="40">
        <f t="shared" si="6"/>
        <v>-477330.77329275</v>
      </c>
      <c r="K52" s="40">
        <f t="shared" si="7"/>
        <v>0</v>
      </c>
      <c r="L52" s="41">
        <f t="shared" si="8"/>
        <v>635271</v>
      </c>
    </row>
    <row r="53" spans="1:12" x14ac:dyDescent="0.25">
      <c r="A53" s="72">
        <f>'SEF-24 Page 1-2'!A54</f>
        <v>20.260000000000009</v>
      </c>
      <c r="B53" s="15" t="s">
        <v>68</v>
      </c>
      <c r="C53" s="26" t="s">
        <v>79</v>
      </c>
      <c r="D53" s="40">
        <f>'SEF-24 Page 1-2'!D54</f>
        <v>9006372.2399999984</v>
      </c>
      <c r="E53" s="40">
        <f>'SEF-24 Page 1-2'!E54</f>
        <v>4503186.1200000085</v>
      </c>
      <c r="F53" s="41">
        <f>ROUND('SEF-24 Page 1-2'!F54,0)</f>
        <v>-11532739</v>
      </c>
      <c r="G53" s="95">
        <v>18012744</v>
      </c>
      <c r="H53" s="95">
        <v>9006372</v>
      </c>
      <c r="I53" s="30">
        <f t="shared" si="9"/>
        <v>-23125480</v>
      </c>
      <c r="J53" s="40">
        <f t="shared" si="6"/>
        <v>9006371.7600000016</v>
      </c>
      <c r="K53" s="40">
        <f t="shared" si="7"/>
        <v>4503185.8799999915</v>
      </c>
      <c r="L53" s="41">
        <f t="shared" si="8"/>
        <v>-11592741</v>
      </c>
    </row>
    <row r="54" spans="1:12" x14ac:dyDescent="0.25">
      <c r="A54" s="72">
        <f>'SEF-24 Page 1-2'!A55</f>
        <v>20.27000000000001</v>
      </c>
      <c r="B54" s="15" t="s">
        <v>27</v>
      </c>
      <c r="C54" s="26" t="s">
        <v>79</v>
      </c>
      <c r="D54" s="40">
        <f>'SEF-24 Page 1-2'!D55</f>
        <v>-296261.05729127157</v>
      </c>
      <c r="E54" s="40">
        <f>'SEF-24 Page 1-2'!E55</f>
        <v>12855303.339327645</v>
      </c>
      <c r="F54" s="41">
        <f>ROUND('SEF-24 Page 1-2'!F55,0)</f>
        <v>1689433</v>
      </c>
      <c r="G54" s="95">
        <v>0</v>
      </c>
      <c r="H54" s="95">
        <v>0</v>
      </c>
      <c r="I54" s="30">
        <f t="shared" si="9"/>
        <v>0</v>
      </c>
      <c r="J54" s="40">
        <f t="shared" si="6"/>
        <v>296261.05729127157</v>
      </c>
      <c r="K54" s="40">
        <f t="shared" si="7"/>
        <v>-12855303.339327645</v>
      </c>
      <c r="L54" s="41">
        <f t="shared" si="8"/>
        <v>-1689433</v>
      </c>
    </row>
    <row r="55" spans="1:12" x14ac:dyDescent="0.25">
      <c r="A55" s="72">
        <f>'SEF-24 Page 1-2'!A56</f>
        <v>20.280000000000012</v>
      </c>
      <c r="B55" s="15" t="s">
        <v>28</v>
      </c>
      <c r="C55" s="26" t="s">
        <v>79</v>
      </c>
      <c r="D55" s="40">
        <f>'SEF-24 Page 1-2'!D56</f>
        <v>-1330725.9543599267</v>
      </c>
      <c r="E55" s="40">
        <f>'SEF-24 Page 1-2'!E56</f>
        <v>0</v>
      </c>
      <c r="F55" s="41">
        <f>ROUND('SEF-24 Page 1-2'!F56,0)</f>
        <v>1771040</v>
      </c>
      <c r="G55" s="95">
        <v>0</v>
      </c>
      <c r="H55" s="95">
        <v>0</v>
      </c>
      <c r="I55" s="30">
        <f t="shared" si="9"/>
        <v>0</v>
      </c>
      <c r="J55" s="40">
        <f t="shared" si="6"/>
        <v>1330725.9543599267</v>
      </c>
      <c r="K55" s="40">
        <f t="shared" si="7"/>
        <v>0</v>
      </c>
      <c r="L55" s="41">
        <f t="shared" si="8"/>
        <v>-1771040</v>
      </c>
    </row>
    <row r="56" spans="1:12" x14ac:dyDescent="0.25">
      <c r="A56" s="72">
        <f>'SEF-24 Page 1-2'!A57</f>
        <v>20.290000000000013</v>
      </c>
      <c r="B56" s="15" t="s">
        <v>29</v>
      </c>
      <c r="C56" s="26" t="s">
        <v>79</v>
      </c>
      <c r="D56" s="40">
        <f>'SEF-24 Page 1-2'!D57</f>
        <v>-538588.03</v>
      </c>
      <c r="E56" s="40">
        <f>'SEF-24 Page 1-2'!E57</f>
        <v>5481049.5432116631</v>
      </c>
      <c r="F56" s="41">
        <f>ROUND('SEF-24 Page 1-2'!F57,0)</f>
        <v>1269001</v>
      </c>
      <c r="G56" s="95">
        <v>0</v>
      </c>
      <c r="H56" s="95">
        <v>0</v>
      </c>
      <c r="I56" s="30">
        <f t="shared" si="9"/>
        <v>0</v>
      </c>
      <c r="J56" s="40">
        <f t="shared" si="6"/>
        <v>538588.03</v>
      </c>
      <c r="K56" s="40">
        <f t="shared" si="7"/>
        <v>-5481049.5432116631</v>
      </c>
      <c r="L56" s="41">
        <f t="shared" si="8"/>
        <v>-1269001</v>
      </c>
    </row>
    <row r="57" spans="1:12" x14ac:dyDescent="0.25">
      <c r="A57" s="72">
        <f>'SEF-24 Page 1-2'!A58</f>
        <v>21.01</v>
      </c>
      <c r="B57" s="15" t="s">
        <v>18</v>
      </c>
      <c r="C57" s="26" t="s">
        <v>79</v>
      </c>
      <c r="D57" s="40">
        <f>'SEF-24 Page 1-2'!D58</f>
        <v>-16882505.595469624</v>
      </c>
      <c r="E57" s="40">
        <f>'SEF-24 Page 1-2'!E58</f>
        <v>0</v>
      </c>
      <c r="F57" s="41">
        <f>ROUND('SEF-24 Page 1-2'!F58,0)</f>
        <v>22468635</v>
      </c>
      <c r="G57" s="95">
        <v>17690535.809880324</v>
      </c>
      <c r="H57" s="95">
        <v>0</v>
      </c>
      <c r="I57" s="30">
        <f t="shared" si="9"/>
        <v>-23544029</v>
      </c>
      <c r="J57" s="40">
        <f t="shared" si="6"/>
        <v>34573041.405349948</v>
      </c>
      <c r="K57" s="40">
        <f t="shared" si="7"/>
        <v>0</v>
      </c>
      <c r="L57" s="41">
        <f t="shared" si="8"/>
        <v>-46012664</v>
      </c>
    </row>
    <row r="58" spans="1:12" x14ac:dyDescent="0.25">
      <c r="A58" s="72">
        <f>'SEF-24 Page 1-2'!A59</f>
        <v>21.020000000000003</v>
      </c>
      <c r="B58" s="15" t="s">
        <v>19</v>
      </c>
      <c r="C58" s="26" t="s">
        <v>113</v>
      </c>
      <c r="D58" s="40">
        <f>'SEF-24 Page 1-2'!D59</f>
        <v>526903.32847884053</v>
      </c>
      <c r="E58" s="40">
        <f>'SEF-24 Page 1-2'!E59</f>
        <v>0</v>
      </c>
      <c r="F58" s="41">
        <f>ROUND('SEF-24 Page 1-2'!F59,0)</f>
        <v>-701247</v>
      </c>
      <c r="G58" s="95">
        <v>518011</v>
      </c>
      <c r="H58" s="95">
        <v>0</v>
      </c>
      <c r="I58" s="30">
        <f t="shared" si="9"/>
        <v>-689412</v>
      </c>
      <c r="J58" s="40">
        <f t="shared" si="6"/>
        <v>-8892.328478840529</v>
      </c>
      <c r="K58" s="40">
        <f t="shared" si="7"/>
        <v>0</v>
      </c>
      <c r="L58" s="41">
        <f t="shared" si="8"/>
        <v>11835</v>
      </c>
    </row>
    <row r="59" spans="1:12" x14ac:dyDescent="0.25">
      <c r="A59" s="72">
        <f>'SEF-24 Page 1-2'!A60</f>
        <v>21.050000000000004</v>
      </c>
      <c r="B59" s="15" t="s">
        <v>22</v>
      </c>
      <c r="C59" s="26" t="s">
        <v>81</v>
      </c>
      <c r="D59" s="40">
        <f>'SEF-24 Page 1-2'!D60</f>
        <v>-10681804.722000003</v>
      </c>
      <c r="E59" s="40">
        <f>'SEF-24 Page 1-2'!E60</f>
        <v>0</v>
      </c>
      <c r="F59" s="41">
        <f>ROUND('SEF-24 Page 1-2'!F60,0)</f>
        <v>14216229</v>
      </c>
      <c r="G59" s="95">
        <v>-10681805</v>
      </c>
      <c r="H59" s="95">
        <v>0</v>
      </c>
      <c r="I59" s="30">
        <f>ROUND((-G59+(H59*$G$2))/$I$2,0)-1</f>
        <v>14216229</v>
      </c>
      <c r="J59" s="40">
        <f t="shared" si="6"/>
        <v>-0.27799999713897705</v>
      </c>
      <c r="K59" s="40">
        <f t="shared" si="7"/>
        <v>0</v>
      </c>
      <c r="L59" s="41">
        <f t="shared" si="8"/>
        <v>0</v>
      </c>
    </row>
    <row r="60" spans="1:12" x14ac:dyDescent="0.25">
      <c r="A60" s="72">
        <f>'SEF-24 Page 1-2'!A61</f>
        <v>21.060000000000006</v>
      </c>
      <c r="B60" s="15" t="s">
        <v>69</v>
      </c>
      <c r="C60" s="26" t="s">
        <v>79</v>
      </c>
      <c r="D60" s="40">
        <f>'SEF-24 Page 1-2'!D61</f>
        <v>9100115.4800387621</v>
      </c>
      <c r="E60" s="40">
        <f>'SEF-24 Page 1-2'!E61</f>
        <v>-23391891.903797138</v>
      </c>
      <c r="F60" s="41">
        <f>ROUND('SEF-24 Page 1-2'!F61,0)</f>
        <v>-14467869</v>
      </c>
      <c r="G60" s="95">
        <v>0</v>
      </c>
      <c r="H60" s="95">
        <v>0</v>
      </c>
      <c r="I60" s="30">
        <f>ROUND((-G60+(H60*$G$2))/$I$2,0)</f>
        <v>0</v>
      </c>
      <c r="J60" s="40">
        <f t="shared" si="6"/>
        <v>-9100115.4800387621</v>
      </c>
      <c r="K60" s="40">
        <f t="shared" si="7"/>
        <v>23391891.903797138</v>
      </c>
      <c r="L60" s="41">
        <f t="shared" si="8"/>
        <v>14467869</v>
      </c>
    </row>
    <row r="61" spans="1:12" x14ac:dyDescent="0.25">
      <c r="A61" s="72">
        <f>'SEF-24 Page 1-2'!A62</f>
        <v>21.080000000000005</v>
      </c>
      <c r="B61" s="15" t="s">
        <v>30</v>
      </c>
      <c r="C61" s="26" t="s">
        <v>39</v>
      </c>
      <c r="D61" s="40">
        <f>'SEF-24 Page 1-2'!D62</f>
        <v>4478733.8338600006</v>
      </c>
      <c r="E61" s="40">
        <f>'SEF-24 Page 1-2'!E62</f>
        <v>-3321469.9169705859</v>
      </c>
      <c r="F61" s="41">
        <f>ROUND('SEF-24 Page 1-2'!F62,0)</f>
        <v>-6295300</v>
      </c>
      <c r="G61" s="95">
        <v>4478734</v>
      </c>
      <c r="H61" s="95">
        <v>-3321470</v>
      </c>
      <c r="I61" s="30">
        <f>ROUND((-G61+(H61*$G$2))/$I$2,0)</f>
        <v>-6273172</v>
      </c>
      <c r="J61" s="40">
        <f t="shared" si="6"/>
        <v>0.1661399994045496</v>
      </c>
      <c r="K61" s="40">
        <f t="shared" si="7"/>
        <v>-8.3029414061456919E-2</v>
      </c>
      <c r="L61" s="41">
        <f t="shared" si="8"/>
        <v>22128</v>
      </c>
    </row>
    <row r="62" spans="1:12" x14ac:dyDescent="0.25">
      <c r="A62" s="72">
        <f>'SEF-24 Page 1-2'!A63</f>
        <v>21.090000000000007</v>
      </c>
      <c r="B62" s="15" t="s">
        <v>31</v>
      </c>
      <c r="C62" s="26" t="s">
        <v>79</v>
      </c>
      <c r="D62" s="40">
        <f>'SEF-24 Page 1-2'!D63</f>
        <v>-292768.03540266951</v>
      </c>
      <c r="E62" s="40">
        <f>'SEF-24 Page 1-2'!E63</f>
        <v>11899759.55273651</v>
      </c>
      <c r="F62" s="41">
        <f>ROUND('SEF-24 Page 1-2'!F63,0)</f>
        <v>1588515</v>
      </c>
      <c r="G62" s="95">
        <v>0</v>
      </c>
      <c r="H62" s="95">
        <v>0</v>
      </c>
      <c r="I62" s="30">
        <f>ROUND((-G62+(H62*$G$2))/$I$2,0)</f>
        <v>0</v>
      </c>
      <c r="J62" s="40">
        <f t="shared" si="6"/>
        <v>292768.03540266951</v>
      </c>
      <c r="K62" s="40">
        <f t="shared" si="7"/>
        <v>-11899759.55273651</v>
      </c>
      <c r="L62" s="41">
        <f t="shared" si="8"/>
        <v>-1588515</v>
      </c>
    </row>
    <row r="63" spans="1:12" x14ac:dyDescent="0.25">
      <c r="A63" s="72">
        <f>'SEF-24 Page 1-2'!A64</f>
        <v>21.100000000000009</v>
      </c>
      <c r="B63" s="15" t="s">
        <v>70</v>
      </c>
      <c r="C63" s="26" t="s">
        <v>79</v>
      </c>
      <c r="D63" s="40">
        <f>'SEF-24 Page 1-2'!D64</f>
        <v>-2441144.5204499997</v>
      </c>
      <c r="E63" s="40">
        <f>'SEF-24 Page 1-2'!E64</f>
        <v>4644660.6473233327</v>
      </c>
      <c r="F63" s="41">
        <f>ROUND('SEF-24 Page 1-2'!F64,0)</f>
        <v>3716817</v>
      </c>
      <c r="G63" s="95">
        <v>0</v>
      </c>
      <c r="H63" s="95">
        <v>0</v>
      </c>
      <c r="I63" s="30">
        <f>ROUND((-G63+(H63*$G$2))/$I$2,0)</f>
        <v>0</v>
      </c>
      <c r="J63" s="40">
        <f t="shared" si="6"/>
        <v>2441144.5204499997</v>
      </c>
      <c r="K63" s="40">
        <f t="shared" si="7"/>
        <v>-4644660.6473233327</v>
      </c>
      <c r="L63" s="41">
        <f t="shared" si="8"/>
        <v>-3716817</v>
      </c>
    </row>
    <row r="64" spans="1:12" x14ac:dyDescent="0.25">
      <c r="A64" s="70"/>
      <c r="B64" s="15"/>
      <c r="C64" s="27"/>
      <c r="D64" s="96"/>
      <c r="E64" s="96"/>
      <c r="F64" s="47"/>
      <c r="G64" s="94"/>
      <c r="H64" s="94"/>
      <c r="I64" s="29"/>
      <c r="J64" s="40">
        <f t="shared" si="6"/>
        <v>0</v>
      </c>
      <c r="K64" s="40">
        <f t="shared" si="7"/>
        <v>0</v>
      </c>
      <c r="L64" s="41">
        <f t="shared" si="8"/>
        <v>0</v>
      </c>
    </row>
    <row r="65" spans="1:12" x14ac:dyDescent="0.25">
      <c r="A65" s="73" t="s">
        <v>71</v>
      </c>
      <c r="B65" s="54"/>
      <c r="C65" s="43"/>
      <c r="D65" s="31">
        <f t="shared" ref="D65:I65" si="10">SUM(D9:D64)</f>
        <v>-72917973.260273188</v>
      </c>
      <c r="E65" s="31">
        <f t="shared" si="10"/>
        <v>227239275.61932436</v>
      </c>
      <c r="F65" s="32">
        <f t="shared" si="10"/>
        <v>119939135</v>
      </c>
      <c r="G65" s="31">
        <f t="shared" si="10"/>
        <v>3811099.1766581014</v>
      </c>
      <c r="H65" s="31">
        <f t="shared" si="10"/>
        <v>20996658.188598789</v>
      </c>
      <c r="I65" s="32">
        <f t="shared" si="10"/>
        <v>-3096642</v>
      </c>
      <c r="J65" s="31">
        <f t="shared" si="6"/>
        <v>76729072.436931282</v>
      </c>
      <c r="K65" s="31">
        <f t="shared" si="7"/>
        <v>-206242617.43072557</v>
      </c>
      <c r="L65" s="32">
        <f t="shared" si="8"/>
        <v>-123035777</v>
      </c>
    </row>
    <row r="66" spans="1:12" ht="15.75" thickBot="1" x14ac:dyDescent="0.3">
      <c r="A66" s="73" t="s">
        <v>100</v>
      </c>
      <c r="B66" s="54"/>
      <c r="C66" s="81"/>
      <c r="D66" s="33">
        <f t="shared" ref="D66:I66" si="11">D65+D8</f>
        <v>318222717.73972678</v>
      </c>
      <c r="E66" s="33">
        <f t="shared" si="11"/>
        <v>5436017781.6193247</v>
      </c>
      <c r="F66" s="34">
        <f t="shared" si="11"/>
        <v>124149837.46291463</v>
      </c>
      <c r="G66" s="33">
        <f t="shared" si="11"/>
        <v>394951790.17665809</v>
      </c>
      <c r="H66" s="33">
        <f t="shared" si="11"/>
        <v>5229775164.1885986</v>
      </c>
      <c r="I66" s="34">
        <f t="shared" si="11"/>
        <v>-33588207</v>
      </c>
      <c r="J66" s="33">
        <f t="shared" si="6"/>
        <v>76729072.436931312</v>
      </c>
      <c r="K66" s="33">
        <f t="shared" si="7"/>
        <v>-206242617.43072605</v>
      </c>
      <c r="L66" s="34">
        <f t="shared" si="8"/>
        <v>-157738044.46291465</v>
      </c>
    </row>
    <row r="67" spans="1:12" ht="15.75" thickTop="1" x14ac:dyDescent="0.25">
      <c r="A67" s="66" t="s">
        <v>95</v>
      </c>
      <c r="B67" s="24"/>
      <c r="C67" s="54"/>
      <c r="D67" s="52"/>
      <c r="E67" s="52"/>
      <c r="F67" s="79">
        <f>'SEF-24 Page 1-2'!F68</f>
        <v>-3117000</v>
      </c>
      <c r="G67" s="52"/>
      <c r="H67" s="52"/>
      <c r="I67" s="79">
        <v>-3117000</v>
      </c>
      <c r="J67" s="52"/>
      <c r="K67" s="52"/>
      <c r="L67" s="56">
        <f>I67-F67</f>
        <v>0</v>
      </c>
    </row>
    <row r="68" spans="1:12" x14ac:dyDescent="0.25">
      <c r="A68" s="66" t="s">
        <v>96</v>
      </c>
      <c r="B68" s="24"/>
      <c r="C68" s="54"/>
      <c r="D68" s="52"/>
      <c r="E68" s="52"/>
      <c r="F68" s="49">
        <f>'SEF-24 Page 1-2'!F69</f>
        <v>23883816.480417013</v>
      </c>
      <c r="G68" s="52"/>
      <c r="H68" s="52"/>
      <c r="I68" s="49">
        <v>0</v>
      </c>
      <c r="J68" s="52"/>
      <c r="K68" s="52"/>
      <c r="L68" s="30">
        <f>I68-F68</f>
        <v>-23883816.480417013</v>
      </c>
    </row>
    <row r="69" spans="1:12" x14ac:dyDescent="0.25">
      <c r="A69" s="73" t="s">
        <v>97</v>
      </c>
      <c r="B69" s="24"/>
      <c r="C69" s="54"/>
      <c r="D69" s="52"/>
      <c r="E69" s="52"/>
      <c r="F69" s="39">
        <f>'SEF-24 Page 1-2'!F70</f>
        <v>144916652.91751522</v>
      </c>
      <c r="G69" s="52"/>
      <c r="H69" s="52"/>
      <c r="I69" s="39">
        <f>SUM(I66:I68)</f>
        <v>-36705207</v>
      </c>
      <c r="J69" s="52"/>
      <c r="K69" s="52"/>
      <c r="L69" s="57">
        <f>I69-F69</f>
        <v>-181621859.91751522</v>
      </c>
    </row>
    <row r="70" spans="1:12" x14ac:dyDescent="0.25">
      <c r="A70" s="74" t="s">
        <v>98</v>
      </c>
      <c r="B70" s="24"/>
      <c r="C70" s="54"/>
      <c r="D70" s="52"/>
      <c r="E70" s="52"/>
      <c r="F70" s="49">
        <f>'SEF-24 Page 1-2'!F71</f>
        <v>-5034893.5909852982</v>
      </c>
      <c r="G70" s="52"/>
      <c r="H70" s="52"/>
      <c r="I70" s="49">
        <v>0</v>
      </c>
      <c r="J70" s="52"/>
      <c r="K70" s="52"/>
      <c r="L70" s="30">
        <f>I70-F70</f>
        <v>5034893.5909852982</v>
      </c>
    </row>
    <row r="71" spans="1:12" ht="15.75" thickBot="1" x14ac:dyDescent="0.3">
      <c r="A71" s="75" t="s">
        <v>99</v>
      </c>
      <c r="B71" s="24"/>
      <c r="C71" s="54"/>
      <c r="D71" s="52"/>
      <c r="E71" s="52"/>
      <c r="F71" s="33">
        <f>'SEF-24 Page 1-2'!F72</f>
        <v>139881759.32652992</v>
      </c>
      <c r="G71" s="52"/>
      <c r="H71" s="52"/>
      <c r="I71" s="33">
        <f>SUM(I69:I70)</f>
        <v>-36705207</v>
      </c>
      <c r="J71" s="52"/>
      <c r="K71" s="52"/>
      <c r="L71" s="34">
        <f>I71-F71</f>
        <v>-176586966.32652992</v>
      </c>
    </row>
    <row r="72" spans="1:12" ht="15.75" thickTop="1" x14ac:dyDescent="0.25">
      <c r="A72" s="66"/>
      <c r="B72" s="24"/>
      <c r="C72" s="54"/>
      <c r="D72" s="52"/>
      <c r="E72" s="52"/>
      <c r="F72" s="80"/>
      <c r="G72" s="52"/>
      <c r="H72" s="52"/>
      <c r="I72" s="80"/>
      <c r="J72" s="52"/>
      <c r="K72" s="52"/>
      <c r="L72" s="58"/>
    </row>
    <row r="73" spans="1:12" x14ac:dyDescent="0.25">
      <c r="A73" s="76" t="s">
        <v>111</v>
      </c>
      <c r="B73" s="25"/>
      <c r="C73" s="16"/>
      <c r="D73" s="35"/>
      <c r="E73" s="35"/>
      <c r="F73" s="68"/>
      <c r="G73" s="62"/>
      <c r="H73" s="62"/>
      <c r="I73" s="68"/>
      <c r="J73" s="62"/>
      <c r="K73" s="62"/>
      <c r="L73" s="37"/>
    </row>
  </sheetData>
  <autoFilter ref="A6:L71"/>
  <conditionalFormatting sqref="D3:E3 H3:I3">
    <cfRule type="cellIs" dxfId="4" priority="1" operator="notEqual">
      <formula>0</formula>
    </cfRule>
  </conditionalFormatting>
  <pageMargins left="0.25" right="0.25" top="0.75" bottom="0.75" header="0.3" footer="0.3"/>
  <pageSetup scale="69" firstPageNumber="3" fitToHeight="2" orientation="landscape" useFirstPageNumber="1" r:id="rId1"/>
  <headerFooter>
    <oddHeader>&amp;RDocket UE- 190529
Exhibit No. SEF-24
Page &amp;P of 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G27" sqref="G27"/>
    </sheetView>
  </sheetViews>
  <sheetFormatPr defaultRowHeight="15" x14ac:dyDescent="0.25"/>
  <cols>
    <col min="1" max="1" width="10" customWidth="1"/>
    <col min="2" max="2" width="31" bestFit="1" customWidth="1"/>
    <col min="3" max="3" width="10.5703125" bestFit="1" customWidth="1"/>
    <col min="4" max="4" width="14" customWidth="1"/>
    <col min="5" max="5" width="16.140625" bestFit="1" customWidth="1"/>
    <col min="6" max="6" width="14" customWidth="1"/>
    <col min="7" max="7" width="16.7109375" bestFit="1" customWidth="1"/>
    <col min="8" max="8" width="18.5703125" customWidth="1"/>
    <col min="9" max="9" width="19.28515625" bestFit="1" customWidth="1"/>
    <col min="10" max="10" width="14" customWidth="1"/>
    <col min="11" max="11" width="15.7109375" bestFit="1" customWidth="1"/>
    <col min="12" max="12" width="14" customWidth="1"/>
  </cols>
  <sheetData>
    <row r="1" spans="1:12" ht="15.75" x14ac:dyDescent="0.25">
      <c r="A1" s="82"/>
      <c r="B1" s="83"/>
      <c r="C1" s="83"/>
      <c r="D1" s="83"/>
      <c r="E1" s="83"/>
      <c r="F1" s="83"/>
      <c r="G1" s="83"/>
      <c r="H1" s="83"/>
      <c r="I1" s="83"/>
      <c r="J1" s="83"/>
      <c r="K1" s="83"/>
      <c r="L1" s="84"/>
    </row>
    <row r="2" spans="1:12" ht="15.75" x14ac:dyDescent="0.25">
      <c r="A2" s="85" t="s">
        <v>73</v>
      </c>
      <c r="B2" s="20"/>
      <c r="C2" s="20"/>
      <c r="D2" s="20"/>
      <c r="E2" s="20"/>
      <c r="F2" s="86" t="s">
        <v>107</v>
      </c>
      <c r="G2" s="60">
        <v>7.6200000000000004E-2</v>
      </c>
      <c r="H2" s="86" t="s">
        <v>105</v>
      </c>
      <c r="I2" s="87">
        <v>0.75138099999999997</v>
      </c>
      <c r="J2" s="20"/>
      <c r="K2" s="20"/>
      <c r="L2" s="88"/>
    </row>
    <row r="3" spans="1:12" ht="15.75" x14ac:dyDescent="0.25">
      <c r="A3" s="69"/>
      <c r="B3" s="20"/>
      <c r="C3" s="20"/>
      <c r="D3" s="89"/>
      <c r="E3" s="89"/>
      <c r="F3" s="90" t="s">
        <v>91</v>
      </c>
      <c r="G3" s="91">
        <v>7.5700000000000003E-2</v>
      </c>
      <c r="H3" s="89"/>
      <c r="I3" s="89"/>
      <c r="J3" s="92"/>
      <c r="K3" s="92"/>
      <c r="L3" s="93"/>
    </row>
    <row r="4" spans="1:12" ht="15.75" x14ac:dyDescent="0.25">
      <c r="A4" s="1"/>
      <c r="B4" s="2"/>
      <c r="C4" s="3"/>
      <c r="D4" s="4" t="s">
        <v>40</v>
      </c>
      <c r="E4" s="4"/>
      <c r="F4" s="5"/>
      <c r="G4" s="6" t="s">
        <v>74</v>
      </c>
      <c r="H4" s="4"/>
      <c r="I4" s="5"/>
      <c r="J4" s="6" t="s">
        <v>75</v>
      </c>
      <c r="K4" s="4"/>
      <c r="L4" s="5"/>
    </row>
    <row r="5" spans="1:12" ht="15.75" x14ac:dyDescent="0.25">
      <c r="A5" s="7" t="s">
        <v>43</v>
      </c>
      <c r="B5" s="8" t="s">
        <v>32</v>
      </c>
      <c r="C5" s="9" t="s">
        <v>44</v>
      </c>
      <c r="D5" s="10" t="s">
        <v>2</v>
      </c>
      <c r="E5" s="11" t="s">
        <v>0</v>
      </c>
      <c r="F5" s="11" t="s">
        <v>1</v>
      </c>
      <c r="G5" s="11" t="s">
        <v>2</v>
      </c>
      <c r="H5" s="11" t="s">
        <v>0</v>
      </c>
      <c r="I5" s="11" t="s">
        <v>57</v>
      </c>
      <c r="J5" s="11" t="s">
        <v>2</v>
      </c>
      <c r="K5" s="11" t="s">
        <v>0</v>
      </c>
      <c r="L5" s="11" t="s">
        <v>1</v>
      </c>
    </row>
    <row r="6" spans="1:12" ht="15.75" x14ac:dyDescent="0.25">
      <c r="A6" s="12" t="s">
        <v>45</v>
      </c>
      <c r="B6" s="13" t="s">
        <v>46</v>
      </c>
      <c r="C6" s="14" t="s">
        <v>47</v>
      </c>
      <c r="D6" s="13" t="s">
        <v>48</v>
      </c>
      <c r="E6" s="14" t="s">
        <v>49</v>
      </c>
      <c r="F6" s="14" t="s">
        <v>50</v>
      </c>
      <c r="G6" s="14" t="s">
        <v>51</v>
      </c>
      <c r="H6" s="14" t="s">
        <v>52</v>
      </c>
      <c r="I6" s="14" t="s">
        <v>53</v>
      </c>
      <c r="J6" s="14" t="s">
        <v>54</v>
      </c>
      <c r="K6" s="14" t="s">
        <v>55</v>
      </c>
      <c r="L6" s="14" t="s">
        <v>56</v>
      </c>
    </row>
    <row r="7" spans="1:12" ht="15.75" x14ac:dyDescent="0.25">
      <c r="A7" s="7"/>
      <c r="B7" s="8"/>
      <c r="C7" s="11"/>
      <c r="D7" s="19"/>
      <c r="E7" s="19"/>
      <c r="F7" s="10"/>
      <c r="G7" s="19"/>
      <c r="H7" s="19"/>
      <c r="I7" s="10"/>
      <c r="J7" s="19"/>
      <c r="K7" s="19"/>
      <c r="L7" s="10"/>
    </row>
    <row r="8" spans="1:12" ht="15.75" x14ac:dyDescent="0.25">
      <c r="A8" s="69"/>
      <c r="B8" s="21" t="s">
        <v>78</v>
      </c>
      <c r="C8" s="26" t="s">
        <v>39</v>
      </c>
      <c r="D8" s="39">
        <f>'SEF-24 Page 1-2'!D8</f>
        <v>391140691.10000062</v>
      </c>
      <c r="E8" s="39">
        <f>'SEF-24 Page 1-2'!E8</f>
        <v>5208778506.3049917</v>
      </c>
      <c r="F8" s="36">
        <f>'SEF-24 Page 1-2'!F8</f>
        <v>4210702.4629146289</v>
      </c>
      <c r="G8" s="39">
        <v>391140691.10000062</v>
      </c>
      <c r="H8" s="39">
        <v>5208778506.3049917</v>
      </c>
      <c r="I8" s="36">
        <f t="shared" ref="I8:I34" si="0">(-G8+(H8*$G$2))/$I$2</f>
        <v>7676839.1540905964</v>
      </c>
      <c r="J8" s="39">
        <f t="shared" ref="J8:J39" si="1">G8-D8</f>
        <v>0</v>
      </c>
      <c r="K8" s="39">
        <f t="shared" ref="K8:K39" si="2">H8-E8</f>
        <v>0</v>
      </c>
      <c r="L8" s="36">
        <f t="shared" ref="L8:L39" si="3">I8-F8</f>
        <v>3466136.6911759675</v>
      </c>
    </row>
    <row r="9" spans="1:12" x14ac:dyDescent="0.25">
      <c r="A9" s="70">
        <f>'SEF-24 Page 3-4'!A9</f>
        <v>20.010000000000002</v>
      </c>
      <c r="B9" s="15" t="s">
        <v>58</v>
      </c>
      <c r="C9" s="26" t="s">
        <v>81</v>
      </c>
      <c r="D9" s="40">
        <f>'SEF-24 Page 1-2'!D9</f>
        <v>8327800.1577338427</v>
      </c>
      <c r="E9" s="40">
        <f>'SEF-24 Page 1-2'!E9</f>
        <v>0</v>
      </c>
      <c r="F9" s="41">
        <f>'SEF-24 Page 1-2'!F9</f>
        <v>-11083325.44705528</v>
      </c>
      <c r="G9" s="40">
        <v>8327800.1577338418</v>
      </c>
      <c r="H9" s="40">
        <v>0</v>
      </c>
      <c r="I9" s="41">
        <f t="shared" si="0"/>
        <v>-11083325.447055278</v>
      </c>
      <c r="J9" s="40">
        <f t="shared" si="1"/>
        <v>0</v>
      </c>
      <c r="K9" s="40">
        <f t="shared" si="2"/>
        <v>0</v>
      </c>
      <c r="L9" s="41">
        <f t="shared" si="3"/>
        <v>0</v>
      </c>
    </row>
    <row r="10" spans="1:12" x14ac:dyDescent="0.25">
      <c r="A10" s="70">
        <f>'SEF-24 Page 3-4'!A10</f>
        <v>20.020000000000003</v>
      </c>
      <c r="B10" s="15" t="s">
        <v>3</v>
      </c>
      <c r="C10" s="26" t="s">
        <v>81</v>
      </c>
      <c r="D10" s="40">
        <f>'SEF-24 Page 1-2'!D10</f>
        <v>3965156.9663860002</v>
      </c>
      <c r="E10" s="40">
        <f>'SEF-24 Page 1-2'!E10</f>
        <v>0</v>
      </c>
      <c r="F10" s="41">
        <f>'SEF-24 Page 1-2'!F10</f>
        <v>-5277158.9465078311</v>
      </c>
      <c r="G10" s="40">
        <v>3965156.9663860002</v>
      </c>
      <c r="H10" s="40">
        <v>0</v>
      </c>
      <c r="I10" s="63">
        <f t="shared" si="0"/>
        <v>-5277158.9465078311</v>
      </c>
      <c r="J10" s="40">
        <f t="shared" si="1"/>
        <v>0</v>
      </c>
      <c r="K10" s="40">
        <f t="shared" si="2"/>
        <v>0</v>
      </c>
      <c r="L10" s="41">
        <f t="shared" si="3"/>
        <v>0</v>
      </c>
    </row>
    <row r="11" spans="1:12" x14ac:dyDescent="0.25">
      <c r="A11" s="70">
        <f>'SEF-24 Page 3-4'!A11</f>
        <v>20.030000000000005</v>
      </c>
      <c r="B11" s="15" t="s">
        <v>4</v>
      </c>
      <c r="C11" s="26" t="s">
        <v>79</v>
      </c>
      <c r="D11" s="40">
        <f>'SEF-24 Page 1-2'!D11</f>
        <v>-14935653.446827501</v>
      </c>
      <c r="E11" s="40">
        <f>'SEF-24 Page 1-2'!E11</f>
        <v>0</v>
      </c>
      <c r="F11" s="41">
        <f>'SEF-24 Page 1-2'!F11</f>
        <v>19877603.302222844</v>
      </c>
      <c r="G11" s="40">
        <v>-8177003.2254878283</v>
      </c>
      <c r="H11" s="40">
        <v>32585069.952498022</v>
      </c>
      <c r="I11" s="63">
        <f t="shared" si="0"/>
        <v>14187190.727298373</v>
      </c>
      <c r="J11" s="40">
        <f t="shared" si="1"/>
        <v>6758650.2213396728</v>
      </c>
      <c r="K11" s="40">
        <f t="shared" si="2"/>
        <v>32585069.952498022</v>
      </c>
      <c r="L11" s="41">
        <f t="shared" si="3"/>
        <v>-5690412.5749244709</v>
      </c>
    </row>
    <row r="12" spans="1:12" x14ac:dyDescent="0.25">
      <c r="A12" s="70">
        <f>'SEF-24 Page 3-4'!A12</f>
        <v>20.040000000000006</v>
      </c>
      <c r="B12" s="15" t="s">
        <v>24</v>
      </c>
      <c r="C12" s="26" t="s">
        <v>113</v>
      </c>
      <c r="D12" s="40">
        <f>'SEF-24 Page 1-2'!D12</f>
        <v>33152988.38277762</v>
      </c>
      <c r="E12" s="40">
        <f>'SEF-24 Page 1-2'!E12</f>
        <v>0</v>
      </c>
      <c r="F12" s="41">
        <f>'SEF-24 Page 1-2'!F12</f>
        <v>-44122739.838747084</v>
      </c>
      <c r="G12" s="40">
        <v>32336675.019597024</v>
      </c>
      <c r="H12" s="40">
        <v>0</v>
      </c>
      <c r="I12" s="63">
        <f t="shared" si="0"/>
        <v>-43036322.477673814</v>
      </c>
      <c r="J12" s="40">
        <f t="shared" si="1"/>
        <v>-816313.36318059638</v>
      </c>
      <c r="K12" s="40">
        <f t="shared" si="2"/>
        <v>0</v>
      </c>
      <c r="L12" s="41">
        <f t="shared" si="3"/>
        <v>1086417.3610732704</v>
      </c>
    </row>
    <row r="13" spans="1:12" x14ac:dyDescent="0.25">
      <c r="A13" s="70">
        <f>'SEF-24 Page 3-4'!A13</f>
        <v>20.050000000000008</v>
      </c>
      <c r="B13" s="15" t="s">
        <v>59</v>
      </c>
      <c r="C13" s="26" t="s">
        <v>81</v>
      </c>
      <c r="D13" s="40">
        <f>'SEF-24 Page 1-2'!D13</f>
        <v>-1955986.2286396027</v>
      </c>
      <c r="E13" s="40">
        <f>'SEF-24 Page 1-2'!E13</f>
        <v>0</v>
      </c>
      <c r="F13" s="41">
        <f>'SEF-24 Page 1-2'!F13</f>
        <v>2603188.30079494</v>
      </c>
      <c r="G13" s="40">
        <v>-1955986.2286396027</v>
      </c>
      <c r="H13" s="40">
        <v>0</v>
      </c>
      <c r="I13" s="63">
        <f t="shared" si="0"/>
        <v>2603188.30079494</v>
      </c>
      <c r="J13" s="40">
        <f t="shared" si="1"/>
        <v>0</v>
      </c>
      <c r="K13" s="40">
        <f t="shared" si="2"/>
        <v>0</v>
      </c>
      <c r="L13" s="41">
        <f t="shared" si="3"/>
        <v>0</v>
      </c>
    </row>
    <row r="14" spans="1:12" x14ac:dyDescent="0.25">
      <c r="A14" s="70">
        <f>'SEF-24 Page 3-4'!A14</f>
        <v>20.060000000000009</v>
      </c>
      <c r="B14" s="15" t="s">
        <v>5</v>
      </c>
      <c r="C14" s="26" t="s">
        <v>81</v>
      </c>
      <c r="D14" s="40">
        <f>'SEF-24 Page 1-2'!D14</f>
        <v>66597.374865170947</v>
      </c>
      <c r="E14" s="40">
        <f>'SEF-24 Page 1-2'!E14</f>
        <v>0</v>
      </c>
      <c r="F14" s="41">
        <f>'SEF-24 Page 1-2'!F14</f>
        <v>-88633.296377165447</v>
      </c>
      <c r="G14" s="40">
        <v>66597.374865170947</v>
      </c>
      <c r="H14" s="40">
        <v>0</v>
      </c>
      <c r="I14" s="63">
        <f t="shared" si="0"/>
        <v>-88633.296377165447</v>
      </c>
      <c r="J14" s="40">
        <f t="shared" si="1"/>
        <v>0</v>
      </c>
      <c r="K14" s="40">
        <f t="shared" si="2"/>
        <v>0</v>
      </c>
      <c r="L14" s="41">
        <f t="shared" si="3"/>
        <v>0</v>
      </c>
    </row>
    <row r="15" spans="1:12" x14ac:dyDescent="0.25">
      <c r="A15" s="70">
        <f>'SEF-24 Page 3-4'!A15</f>
        <v>20.070000000000011</v>
      </c>
      <c r="B15" s="15" t="s">
        <v>6</v>
      </c>
      <c r="C15" s="26" t="s">
        <v>81</v>
      </c>
      <c r="D15" s="40">
        <f>'SEF-24 Page 1-2'!D15</f>
        <v>303153.75903630909</v>
      </c>
      <c r="E15" s="40">
        <f>'SEF-24 Page 1-2'!E15</f>
        <v>0</v>
      </c>
      <c r="F15" s="41">
        <f>'SEF-24 Page 1-2'!F15</f>
        <v>-403462.10382789705</v>
      </c>
      <c r="G15" s="40">
        <v>303153.75903630909</v>
      </c>
      <c r="H15" s="40">
        <v>0</v>
      </c>
      <c r="I15" s="63">
        <f t="shared" si="0"/>
        <v>-403462.10382789705</v>
      </c>
      <c r="J15" s="40">
        <f t="shared" si="1"/>
        <v>0</v>
      </c>
      <c r="K15" s="40">
        <f t="shared" si="2"/>
        <v>0</v>
      </c>
      <c r="L15" s="41">
        <f t="shared" si="3"/>
        <v>0</v>
      </c>
    </row>
    <row r="16" spans="1:12" x14ac:dyDescent="0.25">
      <c r="A16" s="70">
        <f>'SEF-24 Page 3-4'!A16</f>
        <v>20.080000000000013</v>
      </c>
      <c r="B16" s="15" t="s">
        <v>7</v>
      </c>
      <c r="C16" s="26" t="s">
        <v>81</v>
      </c>
      <c r="D16" s="40">
        <f>'SEF-24 Page 1-2'!D16</f>
        <v>184145.16401528011</v>
      </c>
      <c r="E16" s="40">
        <f>'SEF-24 Page 1-2'!E16</f>
        <v>0</v>
      </c>
      <c r="F16" s="41">
        <f>'SEF-24 Page 1-2'!F16</f>
        <v>-245075.6194464328</v>
      </c>
      <c r="G16" s="40">
        <v>184145.16401528011</v>
      </c>
      <c r="H16" s="40">
        <v>0</v>
      </c>
      <c r="I16" s="63">
        <f t="shared" si="0"/>
        <v>-245075.6194464328</v>
      </c>
      <c r="J16" s="40">
        <f t="shared" si="1"/>
        <v>0</v>
      </c>
      <c r="K16" s="40">
        <f t="shared" si="2"/>
        <v>0</v>
      </c>
      <c r="L16" s="41">
        <f t="shared" si="3"/>
        <v>0</v>
      </c>
    </row>
    <row r="17" spans="1:12" x14ac:dyDescent="0.25">
      <c r="A17" s="70">
        <f>'SEF-24 Page 3-4'!A17</f>
        <v>20.090000000000014</v>
      </c>
      <c r="B17" s="15" t="s">
        <v>8</v>
      </c>
      <c r="C17" s="26" t="s">
        <v>81</v>
      </c>
      <c r="D17" s="40">
        <f>'SEF-24 Page 1-2'!D17</f>
        <v>71834.764841626398</v>
      </c>
      <c r="E17" s="40">
        <f>'SEF-24 Page 1-2'!E17</f>
        <v>0</v>
      </c>
      <c r="F17" s="41">
        <f>'SEF-24 Page 1-2'!F17</f>
        <v>-95603.64827115192</v>
      </c>
      <c r="G17" s="40">
        <v>71834.764841626398</v>
      </c>
      <c r="H17" s="40">
        <v>0</v>
      </c>
      <c r="I17" s="63">
        <f t="shared" si="0"/>
        <v>-95603.64827115192</v>
      </c>
      <c r="J17" s="40">
        <f t="shared" si="1"/>
        <v>0</v>
      </c>
      <c r="K17" s="40">
        <f t="shared" si="2"/>
        <v>0</v>
      </c>
      <c r="L17" s="41">
        <f t="shared" si="3"/>
        <v>0</v>
      </c>
    </row>
    <row r="18" spans="1:12" x14ac:dyDescent="0.25">
      <c r="A18" s="70">
        <f>'SEF-24 Page 3-4'!A18</f>
        <v>20.100000000000016</v>
      </c>
      <c r="B18" s="15" t="s">
        <v>9</v>
      </c>
      <c r="C18" s="26" t="s">
        <v>81</v>
      </c>
      <c r="D18" s="40">
        <f>'SEF-24 Page 1-2'!D18</f>
        <v>5301.3344264041589</v>
      </c>
      <c r="E18" s="40">
        <f>'SEF-24 Page 1-2'!E18</f>
        <v>0</v>
      </c>
      <c r="F18" s="41">
        <f>'SEF-24 Page 1-2'!F18</f>
        <v>-7055.4544583961524</v>
      </c>
      <c r="G18" s="40">
        <v>5301.3344264041589</v>
      </c>
      <c r="H18" s="40">
        <v>0</v>
      </c>
      <c r="I18" s="63">
        <f t="shared" si="0"/>
        <v>-7055.4544583961524</v>
      </c>
      <c r="J18" s="40">
        <f t="shared" si="1"/>
        <v>0</v>
      </c>
      <c r="K18" s="40">
        <f t="shared" si="2"/>
        <v>0</v>
      </c>
      <c r="L18" s="41">
        <f t="shared" si="3"/>
        <v>0</v>
      </c>
    </row>
    <row r="19" spans="1:12" x14ac:dyDescent="0.25">
      <c r="A19" s="70">
        <f>'SEF-24 Page 3-4'!A19</f>
        <v>20.110000000000017</v>
      </c>
      <c r="B19" s="15" t="s">
        <v>10</v>
      </c>
      <c r="C19" s="26" t="s">
        <v>81</v>
      </c>
      <c r="D19" s="40">
        <f>'SEF-24 Page 1-2'!D19</f>
        <v>-803909.33835699933</v>
      </c>
      <c r="E19" s="40">
        <f>'SEF-24 Page 1-2'!E19</f>
        <v>0</v>
      </c>
      <c r="F19" s="41">
        <f>'SEF-24 Page 1-2'!F19</f>
        <v>1069909.0585961042</v>
      </c>
      <c r="G19" s="40">
        <v>-803909.33835699933</v>
      </c>
      <c r="H19" s="40">
        <v>0</v>
      </c>
      <c r="I19" s="63">
        <f t="shared" si="0"/>
        <v>1069909.0585961042</v>
      </c>
      <c r="J19" s="40">
        <f t="shared" si="1"/>
        <v>0</v>
      </c>
      <c r="K19" s="40">
        <f t="shared" si="2"/>
        <v>0</v>
      </c>
      <c r="L19" s="41">
        <f t="shared" si="3"/>
        <v>0</v>
      </c>
    </row>
    <row r="20" spans="1:12" x14ac:dyDescent="0.25">
      <c r="A20" s="70">
        <f>'SEF-24 Page 3-4'!A20</f>
        <v>20.120000000000019</v>
      </c>
      <c r="B20" s="15" t="s">
        <v>11</v>
      </c>
      <c r="C20" s="26" t="s">
        <v>81</v>
      </c>
      <c r="D20" s="40">
        <f>'SEF-24 Page 1-2'!D20</f>
        <v>-496557.58700637007</v>
      </c>
      <c r="E20" s="40">
        <f>'SEF-24 Page 1-2'!E20</f>
        <v>0</v>
      </c>
      <c r="F20" s="41">
        <f>'SEF-24 Page 1-2'!F20</f>
        <v>660859.91927713121</v>
      </c>
      <c r="G20" s="40">
        <v>-496557.58700637007</v>
      </c>
      <c r="H20" s="40">
        <v>0</v>
      </c>
      <c r="I20" s="63">
        <f t="shared" si="0"/>
        <v>660859.91927713121</v>
      </c>
      <c r="J20" s="40">
        <f t="shared" si="1"/>
        <v>0</v>
      </c>
      <c r="K20" s="40">
        <f t="shared" si="2"/>
        <v>0</v>
      </c>
      <c r="L20" s="41">
        <f t="shared" si="3"/>
        <v>0</v>
      </c>
    </row>
    <row r="21" spans="1:12" x14ac:dyDescent="0.25">
      <c r="A21" s="70">
        <f>'SEF-24 Page 3-4'!A21</f>
        <v>20.13000000000002</v>
      </c>
      <c r="B21" s="15" t="s">
        <v>12</v>
      </c>
      <c r="C21" s="26" t="s">
        <v>81</v>
      </c>
      <c r="D21" s="40">
        <f>'SEF-24 Page 1-2'!D21</f>
        <v>-1726149.211916219</v>
      </c>
      <c r="E21" s="40">
        <f>'SEF-24 Page 1-2'!E21</f>
        <v>0</v>
      </c>
      <c r="F21" s="41">
        <f>'SEF-24 Page 1-2'!F21</f>
        <v>2297302.1834678003</v>
      </c>
      <c r="G21" s="40">
        <v>-1726149.211916219</v>
      </c>
      <c r="H21" s="40">
        <v>0</v>
      </c>
      <c r="I21" s="63">
        <f t="shared" si="0"/>
        <v>2297302.1834678003</v>
      </c>
      <c r="J21" s="40">
        <f t="shared" si="1"/>
        <v>0</v>
      </c>
      <c r="K21" s="40">
        <f t="shared" si="2"/>
        <v>0</v>
      </c>
      <c r="L21" s="41">
        <f t="shared" si="3"/>
        <v>0</v>
      </c>
    </row>
    <row r="22" spans="1:12" x14ac:dyDescent="0.25">
      <c r="A22" s="70">
        <f>'SEF-24 Page 3-4'!A22</f>
        <v>20.140000000000022</v>
      </c>
      <c r="B22" s="15" t="s">
        <v>60</v>
      </c>
      <c r="C22" s="26" t="s">
        <v>81</v>
      </c>
      <c r="D22" s="40">
        <f>'SEF-24 Page 1-2'!D22</f>
        <v>319951.38960871822</v>
      </c>
      <c r="E22" s="40">
        <f>'SEF-24 Page 1-2'!E22</f>
        <v>0</v>
      </c>
      <c r="F22" s="41">
        <f>'SEF-24 Page 1-2'!F22</f>
        <v>-425817.78033876052</v>
      </c>
      <c r="G22" s="40">
        <v>319951.38960871822</v>
      </c>
      <c r="H22" s="40">
        <v>0</v>
      </c>
      <c r="I22" s="63">
        <f t="shared" si="0"/>
        <v>-425817.78033876052</v>
      </c>
      <c r="J22" s="40">
        <f t="shared" si="1"/>
        <v>0</v>
      </c>
      <c r="K22" s="40">
        <f t="shared" si="2"/>
        <v>0</v>
      </c>
      <c r="L22" s="41">
        <f t="shared" si="3"/>
        <v>0</v>
      </c>
    </row>
    <row r="23" spans="1:12" x14ac:dyDescent="0.25">
      <c r="A23" s="70">
        <f>'SEF-24 Page 3-4'!A23</f>
        <v>20.150000000000023</v>
      </c>
      <c r="B23" s="15" t="s">
        <v>13</v>
      </c>
      <c r="C23" s="26" t="s">
        <v>81</v>
      </c>
      <c r="D23" s="40">
        <f>'SEF-24 Page 1-2'!D23</f>
        <v>-61810.425156236211</v>
      </c>
      <c r="E23" s="40">
        <f>'SEF-24 Page 1-2'!E23</f>
        <v>0</v>
      </c>
      <c r="F23" s="41">
        <f>'SEF-24 Page 1-2'!F23</f>
        <v>82262.427658187007</v>
      </c>
      <c r="G23" s="40">
        <v>-61810.425156236211</v>
      </c>
      <c r="H23" s="40">
        <v>0</v>
      </c>
      <c r="I23" s="63">
        <f t="shared" si="0"/>
        <v>82262.427658187007</v>
      </c>
      <c r="J23" s="40">
        <f t="shared" si="1"/>
        <v>0</v>
      </c>
      <c r="K23" s="40">
        <f t="shared" si="2"/>
        <v>0</v>
      </c>
      <c r="L23" s="41">
        <f t="shared" si="3"/>
        <v>0</v>
      </c>
    </row>
    <row r="24" spans="1:12" x14ac:dyDescent="0.25">
      <c r="A24" s="70">
        <f>'SEF-24 Page 3-4'!A24</f>
        <v>20.160000000000025</v>
      </c>
      <c r="B24" s="15" t="s">
        <v>14</v>
      </c>
      <c r="C24" s="26" t="s">
        <v>81</v>
      </c>
      <c r="D24" s="40">
        <f>'SEF-24 Page 1-2'!D24</f>
        <v>-13156.595940416744</v>
      </c>
      <c r="E24" s="40">
        <f>'SEF-24 Page 1-2'!E24</f>
        <v>0</v>
      </c>
      <c r="F24" s="41">
        <f>'SEF-24 Page 1-2'!F24</f>
        <v>17509.886383095585</v>
      </c>
      <c r="G24" s="40">
        <v>-13156.595940416744</v>
      </c>
      <c r="H24" s="40">
        <v>0</v>
      </c>
      <c r="I24" s="63">
        <f t="shared" si="0"/>
        <v>17509.886383095585</v>
      </c>
      <c r="J24" s="40">
        <f t="shared" si="1"/>
        <v>0</v>
      </c>
      <c r="K24" s="40">
        <f t="shared" si="2"/>
        <v>0</v>
      </c>
      <c r="L24" s="41">
        <f t="shared" si="3"/>
        <v>0</v>
      </c>
    </row>
    <row r="25" spans="1:12" x14ac:dyDescent="0.25">
      <c r="A25" s="70">
        <f>'SEF-24 Page 3-4'!A25</f>
        <v>20.170000000000027</v>
      </c>
      <c r="B25" s="15" t="s">
        <v>15</v>
      </c>
      <c r="C25" s="26" t="s">
        <v>81</v>
      </c>
      <c r="D25" s="40">
        <f>'SEF-24 Page 1-2'!D25</f>
        <v>-23850.252119969373</v>
      </c>
      <c r="E25" s="40">
        <f>'SEF-24 Page 1-2'!E25</f>
        <v>0</v>
      </c>
      <c r="F25" s="41">
        <f>'SEF-24 Page 1-2'!F25</f>
        <v>31741.888762118517</v>
      </c>
      <c r="G25" s="40">
        <v>-23850.252119969373</v>
      </c>
      <c r="H25" s="40">
        <v>0</v>
      </c>
      <c r="I25" s="63">
        <f t="shared" si="0"/>
        <v>31741.888762118517</v>
      </c>
      <c r="J25" s="40">
        <f t="shared" si="1"/>
        <v>0</v>
      </c>
      <c r="K25" s="40">
        <f t="shared" si="2"/>
        <v>0</v>
      </c>
      <c r="L25" s="41">
        <f t="shared" si="3"/>
        <v>0</v>
      </c>
    </row>
    <row r="26" spans="1:12" x14ac:dyDescent="0.25">
      <c r="A26" s="70">
        <f>'SEF-24 Page 3-4'!A26</f>
        <v>20.180000000000028</v>
      </c>
      <c r="B26" s="15" t="s">
        <v>16</v>
      </c>
      <c r="C26" s="26" t="s">
        <v>114</v>
      </c>
      <c r="D26" s="40">
        <f>'SEF-24 Page 1-2'!D26</f>
        <v>0</v>
      </c>
      <c r="E26" s="40">
        <f>'SEF-24 Page 1-2'!E26</f>
        <v>190746231.15314114</v>
      </c>
      <c r="F26" s="41">
        <f>'SEF-24 Page 1-2'!F26</f>
        <v>19217267.535767853</v>
      </c>
      <c r="G26" s="40">
        <v>0</v>
      </c>
      <c r="H26" s="40">
        <v>182606837.72800946</v>
      </c>
      <c r="I26" s="63">
        <f t="shared" si="0"/>
        <v>18518755.511350863</v>
      </c>
      <c r="J26" s="40">
        <f t="shared" si="1"/>
        <v>0</v>
      </c>
      <c r="K26" s="40">
        <f t="shared" si="2"/>
        <v>-8139393.4251316786</v>
      </c>
      <c r="L26" s="41">
        <f t="shared" si="3"/>
        <v>-698512.02441699058</v>
      </c>
    </row>
    <row r="27" spans="1:12" x14ac:dyDescent="0.25">
      <c r="A27" s="70">
        <f>'SEF-24 Page 3-4'!A27</f>
        <v>20.19000000000003</v>
      </c>
      <c r="B27" s="15" t="s">
        <v>17</v>
      </c>
      <c r="C27" s="26" t="s">
        <v>39</v>
      </c>
      <c r="D27" s="40">
        <f>'SEF-24 Page 1-2'!D27</f>
        <v>-16904953.479322143</v>
      </c>
      <c r="E27" s="40">
        <f>'SEF-24 Page 1-2'!E27</f>
        <v>-16904953.479322143</v>
      </c>
      <c r="F27" s="41">
        <f>'SEF-24 Page 1-2'!F27</f>
        <v>20795373.453597385</v>
      </c>
      <c r="G27" s="40">
        <v>-16904953.479322143</v>
      </c>
      <c r="H27" s="40">
        <v>-16904953.479322143</v>
      </c>
      <c r="I27" s="63">
        <f t="shared" si="0"/>
        <v>20784124.198240038</v>
      </c>
      <c r="J27" s="40">
        <f t="shared" si="1"/>
        <v>0</v>
      </c>
      <c r="K27" s="40">
        <f t="shared" si="2"/>
        <v>0</v>
      </c>
      <c r="L27" s="41">
        <f t="shared" si="3"/>
        <v>-11249.255357347429</v>
      </c>
    </row>
    <row r="28" spans="1:12" x14ac:dyDescent="0.25">
      <c r="A28" s="70">
        <f>'SEF-24 Page 3-4'!A28</f>
        <v>20.200000000000031</v>
      </c>
      <c r="B28" s="15" t="s">
        <v>61</v>
      </c>
      <c r="C28" s="26" t="s">
        <v>81</v>
      </c>
      <c r="D28" s="40">
        <f>'SEF-24 Page 1-2'!D28</f>
        <v>340892.94246068329</v>
      </c>
      <c r="E28" s="40">
        <f>'SEF-24 Page 1-2'!E28</f>
        <v>0</v>
      </c>
      <c r="F28" s="41">
        <f>'SEF-24 Page 1-2'!F28</f>
        <v>-453688.53146497358</v>
      </c>
      <c r="G28" s="40">
        <v>340892.94246068329</v>
      </c>
      <c r="H28" s="40">
        <v>0</v>
      </c>
      <c r="I28" s="63">
        <f t="shared" si="0"/>
        <v>-453688.53146497358</v>
      </c>
      <c r="J28" s="40">
        <f t="shared" si="1"/>
        <v>0</v>
      </c>
      <c r="K28" s="40">
        <f t="shared" si="2"/>
        <v>0</v>
      </c>
      <c r="L28" s="41">
        <f t="shared" si="3"/>
        <v>0</v>
      </c>
    </row>
    <row r="29" spans="1:12" x14ac:dyDescent="0.25">
      <c r="A29" s="70">
        <f>'SEF-24 Page 3-4'!A29</f>
        <v>21.01</v>
      </c>
      <c r="B29" s="15" t="s">
        <v>62</v>
      </c>
      <c r="C29" s="26" t="s">
        <v>81</v>
      </c>
      <c r="D29" s="40">
        <f>'SEF-24 Page 1-2'!D29</f>
        <v>-7589560.1894254955</v>
      </c>
      <c r="E29" s="40">
        <f>'SEF-24 Page 1-2'!E29</f>
        <v>0</v>
      </c>
      <c r="F29" s="41">
        <f>'SEF-24 Page 1-2'!F29</f>
        <v>10100814.619248418</v>
      </c>
      <c r="G29" s="40">
        <v>-7589560.1894254955</v>
      </c>
      <c r="H29" s="40">
        <v>0</v>
      </c>
      <c r="I29" s="63">
        <f t="shared" si="0"/>
        <v>10100814.619248418</v>
      </c>
      <c r="J29" s="40">
        <f t="shared" si="1"/>
        <v>0</v>
      </c>
      <c r="K29" s="40">
        <f t="shared" si="2"/>
        <v>0</v>
      </c>
      <c r="L29" s="41">
        <f t="shared" si="3"/>
        <v>0</v>
      </c>
    </row>
    <row r="30" spans="1:12" x14ac:dyDescent="0.25">
      <c r="A30" s="70">
        <f>'SEF-24 Page 3-4'!A30</f>
        <v>21.020000000000003</v>
      </c>
      <c r="B30" s="15" t="s">
        <v>19</v>
      </c>
      <c r="C30" s="26" t="s">
        <v>81</v>
      </c>
      <c r="D30" s="40">
        <f>'SEF-24 Page 1-2'!D30</f>
        <v>-68620.043849999958</v>
      </c>
      <c r="E30" s="40">
        <f>'SEF-24 Page 1-2'!E30</f>
        <v>0</v>
      </c>
      <c r="F30" s="41">
        <f>'SEF-24 Page 1-2'!F30</f>
        <v>91325.231606867834</v>
      </c>
      <c r="G30" s="40">
        <v>-68620.043849999958</v>
      </c>
      <c r="H30" s="40">
        <v>0</v>
      </c>
      <c r="I30" s="63">
        <f t="shared" si="0"/>
        <v>91325.231606867834</v>
      </c>
      <c r="J30" s="40">
        <f t="shared" si="1"/>
        <v>0</v>
      </c>
      <c r="K30" s="40">
        <f t="shared" si="2"/>
        <v>0</v>
      </c>
      <c r="L30" s="41">
        <f t="shared" si="3"/>
        <v>0</v>
      </c>
    </row>
    <row r="31" spans="1:12" x14ac:dyDescent="0.25">
      <c r="A31" s="70">
        <f>'SEF-24 Page 3-4'!A31</f>
        <v>21.030000000000005</v>
      </c>
      <c r="B31" s="15" t="s">
        <v>20</v>
      </c>
      <c r="C31" s="26" t="s">
        <v>39</v>
      </c>
      <c r="D31" s="40">
        <f>'SEF-24 Page 1-2'!D31</f>
        <v>167530.56</v>
      </c>
      <c r="E31" s="40">
        <f>'SEF-24 Page 1-2'!E31</f>
        <v>-1615371.4300000002</v>
      </c>
      <c r="F31" s="41">
        <f>'SEF-24 Page 1-2'!F31</f>
        <v>-385708.68474315963</v>
      </c>
      <c r="G31" s="40">
        <v>167530.56</v>
      </c>
      <c r="H31" s="40">
        <v>-1615371.4300000002</v>
      </c>
      <c r="I31" s="63">
        <f t="shared" si="0"/>
        <v>-386783.61971622921</v>
      </c>
      <c r="J31" s="40">
        <f t="shared" si="1"/>
        <v>0</v>
      </c>
      <c r="K31" s="40">
        <f t="shared" si="2"/>
        <v>0</v>
      </c>
      <c r="L31" s="41">
        <f t="shared" si="3"/>
        <v>-1074.9349730695831</v>
      </c>
    </row>
    <row r="32" spans="1:12" x14ac:dyDescent="0.25">
      <c r="A32" s="70">
        <f>'SEF-24 Page 3-4'!A32</f>
        <v>21.040000000000006</v>
      </c>
      <c r="B32" s="15" t="s">
        <v>21</v>
      </c>
      <c r="C32" s="26" t="s">
        <v>81</v>
      </c>
      <c r="D32" s="40">
        <f>'SEF-24 Page 1-2'!D32</f>
        <v>-32912585.679400001</v>
      </c>
      <c r="E32" s="40">
        <f>'SEF-24 Page 1-2'!E32</f>
        <v>0</v>
      </c>
      <c r="F32" s="41">
        <f>'SEF-24 Page 1-2'!F32</f>
        <v>43802792.03147272</v>
      </c>
      <c r="G32" s="40">
        <v>-32912585.679400001</v>
      </c>
      <c r="H32" s="40">
        <v>0</v>
      </c>
      <c r="I32" s="63">
        <f t="shared" si="0"/>
        <v>43802792.03147272</v>
      </c>
      <c r="J32" s="40">
        <f t="shared" si="1"/>
        <v>0</v>
      </c>
      <c r="K32" s="40">
        <f t="shared" si="2"/>
        <v>0</v>
      </c>
      <c r="L32" s="41">
        <f t="shared" si="3"/>
        <v>0</v>
      </c>
    </row>
    <row r="33" spans="1:12" x14ac:dyDescent="0.25">
      <c r="A33" s="70">
        <f>'SEF-24 Page 3-4'!A33</f>
        <v>21.050000000000008</v>
      </c>
      <c r="B33" s="15" t="s">
        <v>22</v>
      </c>
      <c r="C33" s="26" t="s">
        <v>81</v>
      </c>
      <c r="D33" s="40">
        <f>'SEF-24 Page 1-2'!D33</f>
        <v>-11000.8474333339</v>
      </c>
      <c r="E33" s="40">
        <f>'SEF-24 Page 1-2'!E33</f>
        <v>0</v>
      </c>
      <c r="F33" s="41">
        <f>'SEF-24 Page 1-2'!F33</f>
        <v>14640.837914897902</v>
      </c>
      <c r="G33" s="40">
        <v>-11000.8474333339</v>
      </c>
      <c r="H33" s="40">
        <v>0</v>
      </c>
      <c r="I33" s="63">
        <f t="shared" si="0"/>
        <v>14640.837914897902</v>
      </c>
      <c r="J33" s="40">
        <f t="shared" si="1"/>
        <v>0</v>
      </c>
      <c r="K33" s="40">
        <f t="shared" si="2"/>
        <v>0</v>
      </c>
      <c r="L33" s="41">
        <f t="shared" si="3"/>
        <v>0</v>
      </c>
    </row>
    <row r="34" spans="1:12" x14ac:dyDescent="0.25">
      <c r="A34" s="70">
        <f>'SEF-24 Page 3-4'!A34</f>
        <v>21.070000000000007</v>
      </c>
      <c r="B34" s="15" t="s">
        <v>23</v>
      </c>
      <c r="C34" s="26" t="s">
        <v>79</v>
      </c>
      <c r="D34" s="40">
        <f>'SEF-24 Page 1-2'!D34</f>
        <v>1668426.4785019332</v>
      </c>
      <c r="E34" s="40">
        <f>'SEF-24 Page 1-2'!E34</f>
        <v>-11018406.688827798</v>
      </c>
      <c r="F34" s="41">
        <f>'SEF-24 Page 1-2'!F34</f>
        <v>-3330560.4810957392</v>
      </c>
      <c r="G34" s="40">
        <v>13895612.194312554</v>
      </c>
      <c r="H34" s="40">
        <v>-167893396.55965099</v>
      </c>
      <c r="I34" s="63">
        <f t="shared" si="0"/>
        <v>-35520047.768253341</v>
      </c>
      <c r="J34" s="40">
        <f t="shared" si="1"/>
        <v>12227185.715810621</v>
      </c>
      <c r="K34" s="40">
        <f t="shared" si="2"/>
        <v>-156874989.8708232</v>
      </c>
      <c r="L34" s="41">
        <f t="shared" si="3"/>
        <v>-32189487.287157603</v>
      </c>
    </row>
    <row r="35" spans="1:12" x14ac:dyDescent="0.25">
      <c r="A35" s="70"/>
      <c r="B35" s="15"/>
      <c r="C35" s="26" t="s">
        <v>81</v>
      </c>
      <c r="D35" s="97"/>
      <c r="E35" s="97"/>
      <c r="F35" s="48"/>
      <c r="G35" s="54"/>
      <c r="H35" s="54"/>
      <c r="I35" s="64"/>
      <c r="J35" s="40">
        <f t="shared" si="1"/>
        <v>0</v>
      </c>
      <c r="K35" s="40">
        <f t="shared" si="2"/>
        <v>0</v>
      </c>
      <c r="L35" s="41">
        <f t="shared" si="3"/>
        <v>0</v>
      </c>
    </row>
    <row r="36" spans="1:12" x14ac:dyDescent="0.25">
      <c r="A36" s="70" t="str">
        <f>'SEF-24 Page 3-4'!A36</f>
        <v>20.30 ER</v>
      </c>
      <c r="B36" s="15" t="str">
        <f>'SEF-24 Page 3-4'!B36</f>
        <v>Remove Green Direct rate base</v>
      </c>
      <c r="C36" s="26" t="s">
        <v>114</v>
      </c>
      <c r="D36" s="40">
        <f>'SEF-24 Page 3-4'!D36</f>
        <v>0</v>
      </c>
      <c r="E36" s="40">
        <f>'SEF-24 Page 3-4'!E36</f>
        <v>-211405.47488111624</v>
      </c>
      <c r="F36" s="41">
        <f>'SEF-24 Page 3-4'!F36</f>
        <v>-21299</v>
      </c>
      <c r="G36" s="54"/>
      <c r="H36" s="54"/>
      <c r="I36" s="64"/>
      <c r="J36" s="40">
        <f t="shared" si="1"/>
        <v>0</v>
      </c>
      <c r="K36" s="40">
        <f t="shared" si="2"/>
        <v>211405.47488111624</v>
      </c>
      <c r="L36" s="41">
        <f t="shared" si="3"/>
        <v>21299</v>
      </c>
    </row>
    <row r="37" spans="1:12" x14ac:dyDescent="0.25">
      <c r="A37" s="70" t="str">
        <f>'SEF-24 Page 3-4'!A37</f>
        <v>21.11 EP</v>
      </c>
      <c r="B37" s="15" t="str">
        <f>'SEF-24 Page 3-4'!B37</f>
        <v>Remove Shuffleton depr &amp; rate base</v>
      </c>
      <c r="C37" s="26" t="s">
        <v>114</v>
      </c>
      <c r="D37" s="40">
        <f>'SEF-24 Page 3-4'!D37</f>
        <v>45030</v>
      </c>
      <c r="E37" s="40">
        <f>'SEF-24 Page 3-4'!E37</f>
        <v>-550000</v>
      </c>
      <c r="F37" s="41">
        <f>'SEF-24 Page 3-4'!F37</f>
        <v>-115341</v>
      </c>
      <c r="G37" s="54"/>
      <c r="H37" s="54"/>
      <c r="I37" s="64"/>
      <c r="J37" s="40">
        <f t="shared" si="1"/>
        <v>-45030</v>
      </c>
      <c r="K37" s="40">
        <f t="shared" si="2"/>
        <v>550000</v>
      </c>
      <c r="L37" s="41">
        <f t="shared" si="3"/>
        <v>115341</v>
      </c>
    </row>
    <row r="38" spans="1:12" x14ac:dyDescent="0.25">
      <c r="A38" s="72">
        <f>'SEF-24 Page 3-4'!A38</f>
        <v>20.010000000000002</v>
      </c>
      <c r="B38" s="15" t="s">
        <v>58</v>
      </c>
      <c r="C38" s="26" t="s">
        <v>81</v>
      </c>
      <c r="D38" s="40">
        <f>'SEF-24 Page 1-2'!D39</f>
        <v>-25687973.340135377</v>
      </c>
      <c r="E38" s="40">
        <f>'SEF-24 Page 1-2'!E39</f>
        <v>0</v>
      </c>
      <c r="F38" s="41">
        <f>'SEF-24 Page 1-2'!F39</f>
        <v>34187680.205029644</v>
      </c>
      <c r="G38" s="40">
        <v>-25687973.340135377</v>
      </c>
      <c r="H38" s="40">
        <v>0</v>
      </c>
      <c r="I38" s="41">
        <f t="shared" ref="I38:I64" si="4">(-G38+(H38*$G$2))/$I$2</f>
        <v>34187680.205029644</v>
      </c>
      <c r="J38" s="40">
        <f t="shared" si="1"/>
        <v>0</v>
      </c>
      <c r="K38" s="40">
        <f t="shared" si="2"/>
        <v>0</v>
      </c>
      <c r="L38" s="41">
        <f t="shared" si="3"/>
        <v>0</v>
      </c>
    </row>
    <row r="39" spans="1:12" x14ac:dyDescent="0.25">
      <c r="A39" s="72">
        <f>'SEF-24 Page 3-4'!A39</f>
        <v>20.020000000000003</v>
      </c>
      <c r="B39" s="15" t="s">
        <v>3</v>
      </c>
      <c r="C39" s="26" t="s">
        <v>81</v>
      </c>
      <c r="D39" s="40">
        <f>'SEF-24 Page 1-2'!D40</f>
        <v>6844287.5880840775</v>
      </c>
      <c r="E39" s="40">
        <f>'SEF-24 Page 1-2'!E40</f>
        <v>0</v>
      </c>
      <c r="F39" s="41">
        <f>'SEF-24 Page 1-2'!F40</f>
        <v>-9108944.1815591268</v>
      </c>
      <c r="G39" s="40">
        <v>6844287.5880840775</v>
      </c>
      <c r="H39" s="40">
        <v>0</v>
      </c>
      <c r="I39" s="41">
        <f t="shared" si="4"/>
        <v>-9108944.1815591268</v>
      </c>
      <c r="J39" s="40">
        <f t="shared" si="1"/>
        <v>0</v>
      </c>
      <c r="K39" s="40">
        <f t="shared" si="2"/>
        <v>0</v>
      </c>
      <c r="L39" s="41">
        <f t="shared" si="3"/>
        <v>0</v>
      </c>
    </row>
    <row r="40" spans="1:12" x14ac:dyDescent="0.25">
      <c r="A40" s="72">
        <f>'SEF-24 Page 3-4'!A40</f>
        <v>20.040000000000006</v>
      </c>
      <c r="B40" s="15" t="s">
        <v>24</v>
      </c>
      <c r="C40" s="26" t="s">
        <v>113</v>
      </c>
      <c r="D40" s="40">
        <f>'SEF-24 Page 1-2'!D41</f>
        <v>-390109.21111976978</v>
      </c>
      <c r="E40" s="40">
        <f>'SEF-24 Page 1-2'!E41</f>
        <v>0</v>
      </c>
      <c r="F40" s="41">
        <f>'SEF-24 Page 1-2'!F41</f>
        <v>519189.61368436227</v>
      </c>
      <c r="G40" s="40">
        <v>-685293.35385717894</v>
      </c>
      <c r="H40" s="40">
        <v>0</v>
      </c>
      <c r="I40" s="41">
        <f t="shared" si="4"/>
        <v>912045.09277873533</v>
      </c>
      <c r="J40" s="40">
        <f t="shared" ref="J40:J64" si="5">G40-D40</f>
        <v>-295184.14273740916</v>
      </c>
      <c r="K40" s="40">
        <f t="shared" ref="K40:K64" si="6">H40-E40</f>
        <v>0</v>
      </c>
      <c r="L40" s="41">
        <f t="shared" ref="L40:L64" si="7">I40-F40</f>
        <v>392855.47909437306</v>
      </c>
    </row>
    <row r="41" spans="1:12" x14ac:dyDescent="0.25">
      <c r="A41" s="72">
        <f>'SEF-24 Page 3-4'!A41</f>
        <v>20.090000000000014</v>
      </c>
      <c r="B41" s="15" t="s">
        <v>8</v>
      </c>
      <c r="C41" s="26" t="s">
        <v>81</v>
      </c>
      <c r="D41" s="40">
        <f>'SEF-24 Page 1-2'!D42</f>
        <v>-71834.764841627039</v>
      </c>
      <c r="E41" s="40">
        <f>'SEF-24 Page 1-2'!E42</f>
        <v>0</v>
      </c>
      <c r="F41" s="41">
        <f>'SEF-24 Page 1-2'!F42</f>
        <v>95603.648271152779</v>
      </c>
      <c r="G41" s="40">
        <v>-71834.764841627039</v>
      </c>
      <c r="H41" s="40">
        <v>0</v>
      </c>
      <c r="I41" s="41">
        <f t="shared" si="4"/>
        <v>95603.648271152779</v>
      </c>
      <c r="J41" s="40">
        <f t="shared" si="5"/>
        <v>0</v>
      </c>
      <c r="K41" s="40">
        <f t="shared" si="6"/>
        <v>0</v>
      </c>
      <c r="L41" s="41">
        <f t="shared" si="7"/>
        <v>0</v>
      </c>
    </row>
    <row r="42" spans="1:12" x14ac:dyDescent="0.25">
      <c r="A42" s="72">
        <f>'SEF-24 Page 3-4'!A42</f>
        <v>20.100000000000016</v>
      </c>
      <c r="B42" s="15" t="s">
        <v>9</v>
      </c>
      <c r="C42" s="26" t="s">
        <v>81</v>
      </c>
      <c r="D42" s="40">
        <f>'SEF-24 Page 1-2'!D43</f>
        <v>-5301.3344264041589</v>
      </c>
      <c r="E42" s="40">
        <f>'SEF-24 Page 1-2'!E43</f>
        <v>0</v>
      </c>
      <c r="F42" s="41">
        <f>'SEF-24 Page 1-2'!F43</f>
        <v>7055.4544583961524</v>
      </c>
      <c r="G42" s="40">
        <v>-5301.3344264041589</v>
      </c>
      <c r="H42" s="40">
        <v>0</v>
      </c>
      <c r="I42" s="41">
        <f t="shared" si="4"/>
        <v>7055.4544583961524</v>
      </c>
      <c r="J42" s="40">
        <f t="shared" si="5"/>
        <v>0</v>
      </c>
      <c r="K42" s="40">
        <f t="shared" si="6"/>
        <v>0</v>
      </c>
      <c r="L42" s="41">
        <f t="shared" si="7"/>
        <v>0</v>
      </c>
    </row>
    <row r="43" spans="1:12" x14ac:dyDescent="0.25">
      <c r="A43" s="72">
        <f>'SEF-24 Page 3-4'!A43</f>
        <v>20.140000000000022</v>
      </c>
      <c r="B43" s="15" t="s">
        <v>63</v>
      </c>
      <c r="C43" s="26" t="s">
        <v>81</v>
      </c>
      <c r="D43" s="40">
        <f>'SEF-24 Page 1-2'!D44</f>
        <v>-442588.00130389305</v>
      </c>
      <c r="E43" s="40">
        <f>'SEF-24 Page 1-2'!E44</f>
        <v>0</v>
      </c>
      <c r="F43" s="41">
        <f>'SEF-24 Page 1-2'!F44</f>
        <v>589032.7294726551</v>
      </c>
      <c r="G43" s="40">
        <v>-442588.00130389305</v>
      </c>
      <c r="H43" s="40">
        <v>0</v>
      </c>
      <c r="I43" s="41">
        <f t="shared" si="4"/>
        <v>589032.7294726551</v>
      </c>
      <c r="J43" s="40">
        <f t="shared" si="5"/>
        <v>0</v>
      </c>
      <c r="K43" s="40">
        <f t="shared" si="6"/>
        <v>0</v>
      </c>
      <c r="L43" s="41">
        <f t="shared" si="7"/>
        <v>0</v>
      </c>
    </row>
    <row r="44" spans="1:12" x14ac:dyDescent="0.25">
      <c r="A44" s="72">
        <f>'SEF-24 Page 3-4'!A44</f>
        <v>20.149999999999999</v>
      </c>
      <c r="B44" s="15" t="s">
        <v>25</v>
      </c>
      <c r="C44" s="26" t="s">
        <v>81</v>
      </c>
      <c r="D44" s="40">
        <f>'SEF-24 Page 1-2'!D45</f>
        <v>-3003557.1583568119</v>
      </c>
      <c r="E44" s="40">
        <f>'SEF-24 Page 1-2'!E45</f>
        <v>0</v>
      </c>
      <c r="F44" s="41">
        <f>'SEF-24 Page 1-2'!F45</f>
        <v>3997382.3644154058</v>
      </c>
      <c r="G44" s="40">
        <v>-3003557.1583568119</v>
      </c>
      <c r="H44" s="40">
        <v>0</v>
      </c>
      <c r="I44" s="41">
        <f t="shared" si="4"/>
        <v>3997382.3644154058</v>
      </c>
      <c r="J44" s="40">
        <f t="shared" si="5"/>
        <v>0</v>
      </c>
      <c r="K44" s="40">
        <f t="shared" si="6"/>
        <v>0</v>
      </c>
      <c r="L44" s="41">
        <f t="shared" si="7"/>
        <v>0</v>
      </c>
    </row>
    <row r="45" spans="1:12" x14ac:dyDescent="0.25">
      <c r="A45" s="72">
        <f>'SEF-24 Page 3-4'!A45</f>
        <v>20.16</v>
      </c>
      <c r="B45" s="15" t="s">
        <v>14</v>
      </c>
      <c r="C45" s="26" t="s">
        <v>81</v>
      </c>
      <c r="D45" s="40">
        <f>'SEF-24 Page 1-2'!D46</f>
        <v>-208177.32402600534</v>
      </c>
      <c r="E45" s="40">
        <f>'SEF-24 Page 1-2'!E46</f>
        <v>0</v>
      </c>
      <c r="F45" s="41">
        <f>'SEF-24 Page 1-2'!F46</f>
        <v>277059.60627964424</v>
      </c>
      <c r="G45" s="40">
        <v>-208177.32402600534</v>
      </c>
      <c r="H45" s="40">
        <v>0</v>
      </c>
      <c r="I45" s="41">
        <f t="shared" si="4"/>
        <v>277059.60627964424</v>
      </c>
      <c r="J45" s="40">
        <f t="shared" si="5"/>
        <v>0</v>
      </c>
      <c r="K45" s="40">
        <f t="shared" si="6"/>
        <v>0</v>
      </c>
      <c r="L45" s="41">
        <f t="shared" si="7"/>
        <v>0</v>
      </c>
    </row>
    <row r="46" spans="1:12" x14ac:dyDescent="0.25">
      <c r="A46" s="72">
        <f>'SEF-24 Page 3-4'!A46</f>
        <v>20.170000000000002</v>
      </c>
      <c r="B46" s="15" t="s">
        <v>15</v>
      </c>
      <c r="C46" s="26" t="s">
        <v>81</v>
      </c>
      <c r="D46" s="40">
        <f>'SEF-24 Page 1-2'!D47</f>
        <v>-691246.88851637836</v>
      </c>
      <c r="E46" s="40">
        <f>'SEF-24 Page 1-2'!E47</f>
        <v>0</v>
      </c>
      <c r="F46" s="41">
        <f>'SEF-24 Page 1-2'!F47</f>
        <v>919968.54926645523</v>
      </c>
      <c r="G46" s="40">
        <v>-691246.88851637836</v>
      </c>
      <c r="H46" s="40">
        <v>0</v>
      </c>
      <c r="I46" s="41">
        <f t="shared" si="4"/>
        <v>919968.54926645523</v>
      </c>
      <c r="J46" s="40">
        <f t="shared" si="5"/>
        <v>0</v>
      </c>
      <c r="K46" s="40">
        <f t="shared" si="6"/>
        <v>0</v>
      </c>
      <c r="L46" s="41">
        <f t="shared" si="7"/>
        <v>0</v>
      </c>
    </row>
    <row r="47" spans="1:12" x14ac:dyDescent="0.25">
      <c r="A47" s="72">
        <f>'SEF-24 Page 3-4'!A47</f>
        <v>20.2</v>
      </c>
      <c r="B47" s="15" t="s">
        <v>64</v>
      </c>
      <c r="C47" s="26" t="s">
        <v>81</v>
      </c>
      <c r="D47" s="40">
        <f>'SEF-24 Page 1-2'!D48</f>
        <v>2791831.5547333327</v>
      </c>
      <c r="E47" s="40">
        <f>'SEF-24 Page 1-2'!E48</f>
        <v>0</v>
      </c>
      <c r="F47" s="41">
        <f>'SEF-24 Page 1-2'!F48</f>
        <v>-3715600.4140819809</v>
      </c>
      <c r="G47" s="40">
        <v>2791831.5547333327</v>
      </c>
      <c r="H47" s="40">
        <v>0</v>
      </c>
      <c r="I47" s="41">
        <f t="shared" si="4"/>
        <v>-3715600.4140819809</v>
      </c>
      <c r="J47" s="40">
        <f t="shared" si="5"/>
        <v>0</v>
      </c>
      <c r="K47" s="40">
        <f t="shared" si="6"/>
        <v>0</v>
      </c>
      <c r="L47" s="41">
        <f t="shared" si="7"/>
        <v>0</v>
      </c>
    </row>
    <row r="48" spans="1:12" x14ac:dyDescent="0.25">
      <c r="A48" s="72">
        <f>'SEF-24 Page 3-4'!A48</f>
        <v>20.21</v>
      </c>
      <c r="B48" s="15" t="s">
        <v>65</v>
      </c>
      <c r="C48" s="26" t="s">
        <v>81</v>
      </c>
      <c r="D48" s="40">
        <f>'SEF-24 Page 1-2'!D49</f>
        <v>-120117.65165375613</v>
      </c>
      <c r="E48" s="40">
        <f>'SEF-24 Page 1-2'!E49</f>
        <v>0</v>
      </c>
      <c r="F48" s="41">
        <f>'SEF-24 Page 1-2'!F49</f>
        <v>159862.50870564484</v>
      </c>
      <c r="G48" s="40">
        <v>-120117.65165375613</v>
      </c>
      <c r="H48" s="40">
        <v>0</v>
      </c>
      <c r="I48" s="41">
        <f t="shared" si="4"/>
        <v>159862.50870564484</v>
      </c>
      <c r="J48" s="40">
        <f t="shared" si="5"/>
        <v>0</v>
      </c>
      <c r="K48" s="40">
        <f t="shared" si="6"/>
        <v>0</v>
      </c>
      <c r="L48" s="41">
        <f t="shared" si="7"/>
        <v>0</v>
      </c>
    </row>
    <row r="49" spans="1:12" x14ac:dyDescent="0.25">
      <c r="A49" s="72">
        <f>'SEF-24 Page 3-4'!A49</f>
        <v>20.220000000000002</v>
      </c>
      <c r="B49" s="15" t="s">
        <v>26</v>
      </c>
      <c r="C49" s="26" t="s">
        <v>39</v>
      </c>
      <c r="D49" s="40">
        <f>'SEF-24 Page 1-2'!D50</f>
        <v>-4864376.4922224488</v>
      </c>
      <c r="E49" s="40">
        <f>'SEF-24 Page 1-2'!E50</f>
        <v>28244978.592898086</v>
      </c>
      <c r="F49" s="41">
        <f>'SEF-24 Page 1-2'!F50</f>
        <v>9319534.7922090571</v>
      </c>
      <c r="G49" s="40">
        <v>-4864376.4922224488</v>
      </c>
      <c r="H49" s="40">
        <v>28244978.592898086</v>
      </c>
      <c r="I49" s="41">
        <f t="shared" si="4"/>
        <v>9338330.1693831533</v>
      </c>
      <c r="J49" s="40">
        <f t="shared" si="5"/>
        <v>0</v>
      </c>
      <c r="K49" s="40">
        <f t="shared" si="6"/>
        <v>0</v>
      </c>
      <c r="L49" s="41">
        <f t="shared" si="7"/>
        <v>18795.377174096182</v>
      </c>
    </row>
    <row r="50" spans="1:12" x14ac:dyDescent="0.25">
      <c r="A50" s="72">
        <f>'SEF-24 Page 3-4'!A50</f>
        <v>20.230000000000004</v>
      </c>
      <c r="B50" s="15" t="s">
        <v>61</v>
      </c>
      <c r="C50" s="26" t="s">
        <v>81</v>
      </c>
      <c r="D50" s="40">
        <f>'SEF-24 Page 1-2'!D51</f>
        <v>394548.96938773646</v>
      </c>
      <c r="E50" s="40">
        <f>'SEF-24 Page 1-2'!E51</f>
        <v>0</v>
      </c>
      <c r="F50" s="41">
        <f>'SEF-24 Page 1-2'!F51</f>
        <v>-525098.41130895843</v>
      </c>
      <c r="G50" s="40">
        <v>394548.96938773646</v>
      </c>
      <c r="H50" s="40">
        <v>0</v>
      </c>
      <c r="I50" s="41">
        <f t="shared" si="4"/>
        <v>-525098.41130895843</v>
      </c>
      <c r="J50" s="40">
        <f t="shared" si="5"/>
        <v>0</v>
      </c>
      <c r="K50" s="40">
        <f t="shared" si="6"/>
        <v>0</v>
      </c>
      <c r="L50" s="41">
        <f t="shared" si="7"/>
        <v>0</v>
      </c>
    </row>
    <row r="51" spans="1:12" x14ac:dyDescent="0.25">
      <c r="A51" s="72">
        <f>'SEF-24 Page 3-4'!A51</f>
        <v>20.240000000000006</v>
      </c>
      <c r="B51" s="15" t="s">
        <v>66</v>
      </c>
      <c r="C51" s="26" t="s">
        <v>39</v>
      </c>
      <c r="D51" s="40">
        <f>'SEF-24 Page 1-2'!D52</f>
        <v>-9704032.895832032</v>
      </c>
      <c r="E51" s="40">
        <f>'SEF-24 Page 1-2'!E52</f>
        <v>25877605.564484786</v>
      </c>
      <c r="F51" s="41">
        <f>'SEF-24 Page 1-2'!F52</f>
        <v>15522042.262265788</v>
      </c>
      <c r="G51" s="40">
        <v>-9704032.895832032</v>
      </c>
      <c r="H51" s="40">
        <v>25877605.564484786</v>
      </c>
      <c r="I51" s="41">
        <f t="shared" si="4"/>
        <v>15539262.291494958</v>
      </c>
      <c r="J51" s="40">
        <f t="shared" si="5"/>
        <v>0</v>
      </c>
      <c r="K51" s="40">
        <f t="shared" si="6"/>
        <v>0</v>
      </c>
      <c r="L51" s="41">
        <f t="shared" si="7"/>
        <v>17220.029229169711</v>
      </c>
    </row>
    <row r="52" spans="1:12" x14ac:dyDescent="0.25">
      <c r="A52" s="72">
        <f>'SEF-24 Page 3-4'!A52</f>
        <v>20.250000000000007</v>
      </c>
      <c r="B52" s="15" t="s">
        <v>67</v>
      </c>
      <c r="C52" s="26" t="s">
        <v>81</v>
      </c>
      <c r="D52" s="40">
        <f>'SEF-24 Page 1-2'!D53</f>
        <v>477330.77329275</v>
      </c>
      <c r="E52" s="40">
        <f>'SEF-24 Page 1-2'!E53</f>
        <v>0</v>
      </c>
      <c r="F52" s="41">
        <f>'SEF-24 Page 1-2'!F53</f>
        <v>-635271.28486446955</v>
      </c>
      <c r="G52" s="40">
        <v>477330.77329275</v>
      </c>
      <c r="H52" s="40">
        <v>0</v>
      </c>
      <c r="I52" s="41">
        <f t="shared" si="4"/>
        <v>-635271.28486446955</v>
      </c>
      <c r="J52" s="40">
        <f t="shared" si="5"/>
        <v>0</v>
      </c>
      <c r="K52" s="40">
        <f t="shared" si="6"/>
        <v>0</v>
      </c>
      <c r="L52" s="41">
        <f t="shared" si="7"/>
        <v>0</v>
      </c>
    </row>
    <row r="53" spans="1:12" x14ac:dyDescent="0.25">
      <c r="A53" s="72">
        <f>'SEF-24 Page 3-4'!A53</f>
        <v>20.260000000000009</v>
      </c>
      <c r="B53" s="15" t="s">
        <v>68</v>
      </c>
      <c r="C53" s="26" t="s">
        <v>39</v>
      </c>
      <c r="D53" s="40">
        <f>'SEF-24 Page 1-2'!D54</f>
        <v>9006372.2399999984</v>
      </c>
      <c r="E53" s="40">
        <f>'SEF-24 Page 1-2'!E54</f>
        <v>4503186.1200000085</v>
      </c>
      <c r="F53" s="41">
        <f>'SEF-24 Page 1-2'!F54</f>
        <v>-11532739.117326627</v>
      </c>
      <c r="G53" s="40">
        <v>9006372.2399999984</v>
      </c>
      <c r="H53" s="40">
        <v>4503186.1200000085</v>
      </c>
      <c r="I53" s="41">
        <f t="shared" si="4"/>
        <v>-11529742.510997748</v>
      </c>
      <c r="J53" s="40">
        <f t="shared" si="5"/>
        <v>0</v>
      </c>
      <c r="K53" s="40">
        <f t="shared" si="6"/>
        <v>0</v>
      </c>
      <c r="L53" s="41">
        <f t="shared" si="7"/>
        <v>2996.6063288785517</v>
      </c>
    </row>
    <row r="54" spans="1:12" x14ac:dyDescent="0.25">
      <c r="A54" s="72">
        <f>'SEF-24 Page 3-4'!A54</f>
        <v>20.27000000000001</v>
      </c>
      <c r="B54" s="15" t="s">
        <v>27</v>
      </c>
      <c r="C54" s="26" t="s">
        <v>39</v>
      </c>
      <c r="D54" s="40">
        <f>'SEF-24 Page 1-2'!D55</f>
        <v>-296261.05729127157</v>
      </c>
      <c r="E54" s="40">
        <f>'SEF-24 Page 1-2'!E55</f>
        <v>12855303.339327645</v>
      </c>
      <c r="F54" s="41">
        <f>'SEF-24 Page 1-2'!F55</f>
        <v>1689432.5516327594</v>
      </c>
      <c r="G54" s="40">
        <v>-296261.05729127157</v>
      </c>
      <c r="H54" s="40">
        <v>12855303.339327645</v>
      </c>
      <c r="I54" s="41">
        <f t="shared" si="4"/>
        <v>1697987.0022638824</v>
      </c>
      <c r="J54" s="40">
        <f t="shared" si="5"/>
        <v>0</v>
      </c>
      <c r="K54" s="40">
        <f t="shared" si="6"/>
        <v>0</v>
      </c>
      <c r="L54" s="41">
        <f t="shared" si="7"/>
        <v>8554.4506311230361</v>
      </c>
    </row>
    <row r="55" spans="1:12" x14ac:dyDescent="0.25">
      <c r="A55" s="72">
        <f>'SEF-24 Page 3-4'!A55</f>
        <v>20.280000000000012</v>
      </c>
      <c r="B55" s="15" t="s">
        <v>28</v>
      </c>
      <c r="C55" s="26" t="s">
        <v>81</v>
      </c>
      <c r="D55" s="40">
        <f>'SEF-24 Page 1-2'!D56</f>
        <v>-1330725.9543599267</v>
      </c>
      <c r="E55" s="40">
        <f>'SEF-24 Page 1-2'!E56</f>
        <v>0</v>
      </c>
      <c r="F55" s="41">
        <f>'SEF-24 Page 1-2'!F56</f>
        <v>1771040.1971302533</v>
      </c>
      <c r="G55" s="40">
        <v>-1330725.9543599267</v>
      </c>
      <c r="H55" s="40">
        <v>0</v>
      </c>
      <c r="I55" s="41">
        <f t="shared" si="4"/>
        <v>1771040.1971302533</v>
      </c>
      <c r="J55" s="40">
        <f t="shared" si="5"/>
        <v>0</v>
      </c>
      <c r="K55" s="40">
        <f t="shared" si="6"/>
        <v>0</v>
      </c>
      <c r="L55" s="41">
        <f t="shared" si="7"/>
        <v>0</v>
      </c>
    </row>
    <row r="56" spans="1:12" x14ac:dyDescent="0.25">
      <c r="A56" s="72">
        <f>'SEF-24 Page 3-4'!A56</f>
        <v>20.290000000000013</v>
      </c>
      <c r="B56" s="15" t="s">
        <v>29</v>
      </c>
      <c r="C56" s="26" t="s">
        <v>39</v>
      </c>
      <c r="D56" s="40">
        <f>'SEF-24 Page 1-2'!D57</f>
        <v>-538588.03</v>
      </c>
      <c r="E56" s="40">
        <f>'SEF-24 Page 1-2'!E57</f>
        <v>5481049.5432116631</v>
      </c>
      <c r="F56" s="41">
        <f>'SEF-24 Page 1-2'!F57</f>
        <v>1269001.3194652551</v>
      </c>
      <c r="G56" s="40">
        <v>-538588.03</v>
      </c>
      <c r="H56" s="40">
        <v>5481049.5432116631</v>
      </c>
      <c r="I56" s="41">
        <f t="shared" si="4"/>
        <v>1272648.6365675053</v>
      </c>
      <c r="J56" s="40">
        <f t="shared" si="5"/>
        <v>0</v>
      </c>
      <c r="K56" s="40">
        <f t="shared" si="6"/>
        <v>0</v>
      </c>
      <c r="L56" s="41">
        <f t="shared" si="7"/>
        <v>3647.3171022501774</v>
      </c>
    </row>
    <row r="57" spans="1:12" x14ac:dyDescent="0.25">
      <c r="A57" s="72">
        <f>'SEF-24 Page 3-4'!A57</f>
        <v>21.01</v>
      </c>
      <c r="B57" s="15" t="s">
        <v>18</v>
      </c>
      <c r="C57" s="26" t="s">
        <v>79</v>
      </c>
      <c r="D57" s="40">
        <f>'SEF-24 Page 1-2'!D58</f>
        <v>-16882505.595469624</v>
      </c>
      <c r="E57" s="40">
        <f>'SEF-24 Page 1-2'!E58</f>
        <v>0</v>
      </c>
      <c r="F57" s="41">
        <f>'SEF-24 Page 1-2'!F58</f>
        <v>22468635.21365276</v>
      </c>
      <c r="G57" s="40">
        <v>2739527.8114434183</v>
      </c>
      <c r="H57" s="40">
        <v>0</v>
      </c>
      <c r="I57" s="41">
        <f t="shared" si="4"/>
        <v>-3645990.2651829342</v>
      </c>
      <c r="J57" s="40">
        <f t="shared" si="5"/>
        <v>19622033.406913042</v>
      </c>
      <c r="K57" s="40">
        <f t="shared" si="6"/>
        <v>0</v>
      </c>
      <c r="L57" s="41">
        <f t="shared" si="7"/>
        <v>-26114625.478835694</v>
      </c>
    </row>
    <row r="58" spans="1:12" x14ac:dyDescent="0.25">
      <c r="A58" s="72">
        <f>'SEF-24 Page 3-4'!A58</f>
        <v>21.020000000000003</v>
      </c>
      <c r="B58" s="15" t="s">
        <v>19</v>
      </c>
      <c r="C58" s="26" t="s">
        <v>113</v>
      </c>
      <c r="D58" s="40">
        <f>'SEF-24 Page 1-2'!D59</f>
        <v>526903.32847884053</v>
      </c>
      <c r="E58" s="40">
        <f>'SEF-24 Page 1-2'!E59</f>
        <v>0</v>
      </c>
      <c r="F58" s="41">
        <f>'SEF-24 Page 1-2'!F59</f>
        <v>-701246.54267121549</v>
      </c>
      <c r="G58" s="40">
        <v>518010.67067606229</v>
      </c>
      <c r="H58" s="40">
        <v>0</v>
      </c>
      <c r="I58" s="41">
        <f t="shared" si="4"/>
        <v>-689411.45793686865</v>
      </c>
      <c r="J58" s="40">
        <f t="shared" si="5"/>
        <v>-8892.657802778238</v>
      </c>
      <c r="K58" s="40">
        <f t="shared" si="6"/>
        <v>0</v>
      </c>
      <c r="L58" s="41">
        <f t="shared" si="7"/>
        <v>11835.084734346834</v>
      </c>
    </row>
    <row r="59" spans="1:12" x14ac:dyDescent="0.25">
      <c r="A59" s="72">
        <f>'SEF-24 Page 3-4'!A59</f>
        <v>21.050000000000004</v>
      </c>
      <c r="B59" s="15" t="s">
        <v>22</v>
      </c>
      <c r="C59" s="26" t="s">
        <v>81</v>
      </c>
      <c r="D59" s="40">
        <f>'SEF-24 Page 1-2'!D60</f>
        <v>-10681804.722000003</v>
      </c>
      <c r="E59" s="40">
        <f>'SEF-24 Page 1-2'!E60</f>
        <v>0</v>
      </c>
      <c r="F59" s="41">
        <f>'SEF-24 Page 1-2'!F60</f>
        <v>14216229.4787864</v>
      </c>
      <c r="G59" s="40">
        <v>-10681804.722000003</v>
      </c>
      <c r="H59" s="40">
        <v>0</v>
      </c>
      <c r="I59" s="41">
        <f t="shared" si="4"/>
        <v>14216229.4787864</v>
      </c>
      <c r="J59" s="40">
        <f t="shared" si="5"/>
        <v>0</v>
      </c>
      <c r="K59" s="40">
        <f t="shared" si="6"/>
        <v>0</v>
      </c>
      <c r="L59" s="41">
        <f t="shared" si="7"/>
        <v>0</v>
      </c>
    </row>
    <row r="60" spans="1:12" x14ac:dyDescent="0.25">
      <c r="A60" s="72">
        <f>'SEF-24 Page 3-4'!A60</f>
        <v>21.060000000000006</v>
      </c>
      <c r="B60" s="15" t="s">
        <v>69</v>
      </c>
      <c r="C60" s="26" t="s">
        <v>39</v>
      </c>
      <c r="D60" s="40">
        <f>'SEF-24 Page 1-2'!D61</f>
        <v>9100115.4800387621</v>
      </c>
      <c r="E60" s="40">
        <f>'SEF-24 Page 1-2'!E61</f>
        <v>-23391891.903797138</v>
      </c>
      <c r="F60" s="41">
        <f>'SEF-24 Page 1-2'!F61</f>
        <v>-14467868.760530552</v>
      </c>
      <c r="G60" s="40">
        <v>9100115.4800387621</v>
      </c>
      <c r="H60" s="40">
        <v>-23391891.903797138</v>
      </c>
      <c r="I60" s="41">
        <f t="shared" si="4"/>
        <v>-14483434.693062646</v>
      </c>
      <c r="J60" s="40">
        <f t="shared" si="5"/>
        <v>0</v>
      </c>
      <c r="K60" s="40">
        <f t="shared" si="6"/>
        <v>0</v>
      </c>
      <c r="L60" s="41">
        <f t="shared" si="7"/>
        <v>-15565.932532094419</v>
      </c>
    </row>
    <row r="61" spans="1:12" x14ac:dyDescent="0.25">
      <c r="A61" s="72">
        <f>'SEF-24 Page 3-4'!A61</f>
        <v>21.080000000000005</v>
      </c>
      <c r="B61" s="15" t="s">
        <v>30</v>
      </c>
      <c r="C61" s="26" t="s">
        <v>39</v>
      </c>
      <c r="D61" s="40">
        <f>'SEF-24 Page 1-2'!D62</f>
        <v>4478733.8338600006</v>
      </c>
      <c r="E61" s="40">
        <f>'SEF-24 Page 1-2'!E62</f>
        <v>-3321469.9169705859</v>
      </c>
      <c r="F61" s="41">
        <f>'SEF-24 Page 1-2'!F62</f>
        <v>-6295300.3956377311</v>
      </c>
      <c r="G61" s="40">
        <v>4478733.8338600006</v>
      </c>
      <c r="H61" s="40">
        <v>-3321469.9169705859</v>
      </c>
      <c r="I61" s="41">
        <f t="shared" si="4"/>
        <v>-6297510.639120711</v>
      </c>
      <c r="J61" s="40">
        <f t="shared" si="5"/>
        <v>0</v>
      </c>
      <c r="K61" s="40">
        <f t="shared" si="6"/>
        <v>0</v>
      </c>
      <c r="L61" s="41">
        <f t="shared" si="7"/>
        <v>-2210.2434829799458</v>
      </c>
    </row>
    <row r="62" spans="1:12" x14ac:dyDescent="0.25">
      <c r="A62" s="72">
        <f>'SEF-24 Page 3-4'!A62</f>
        <v>21.090000000000007</v>
      </c>
      <c r="B62" s="15" t="s">
        <v>31</v>
      </c>
      <c r="C62" s="26" t="s">
        <v>39</v>
      </c>
      <c r="D62" s="40">
        <f>'SEF-24 Page 1-2'!D63</f>
        <v>-292768.03540266951</v>
      </c>
      <c r="E62" s="40">
        <f>'SEF-24 Page 1-2'!E63</f>
        <v>11899759.55273651</v>
      </c>
      <c r="F62" s="41">
        <f>'SEF-24 Page 1-2'!F63</f>
        <v>1588514.7928212497</v>
      </c>
      <c r="G62" s="40">
        <v>-292768.03540266951</v>
      </c>
      <c r="H62" s="40">
        <v>11899759.55273651</v>
      </c>
      <c r="I62" s="41">
        <f t="shared" si="4"/>
        <v>1596433.3850885124</v>
      </c>
      <c r="J62" s="40">
        <f t="shared" si="5"/>
        <v>0</v>
      </c>
      <c r="K62" s="40">
        <f t="shared" si="6"/>
        <v>0</v>
      </c>
      <c r="L62" s="41">
        <f t="shared" si="7"/>
        <v>7918.5922672627494</v>
      </c>
    </row>
    <row r="63" spans="1:12" x14ac:dyDescent="0.25">
      <c r="A63" s="72">
        <f>'SEF-24 Page 3-4'!A63</f>
        <v>21.100000000000009</v>
      </c>
      <c r="B63" s="15" t="s">
        <v>70</v>
      </c>
      <c r="C63" s="26" t="s">
        <v>114</v>
      </c>
      <c r="D63" s="40">
        <f>'SEF-24 Page 1-2'!D64</f>
        <v>-2441144.5204499997</v>
      </c>
      <c r="E63" s="40">
        <f>'SEF-24 Page 1-2'!E64</f>
        <v>4644660.6473233327</v>
      </c>
      <c r="F63" s="41">
        <f>'SEF-24 Page 1-2'!F64</f>
        <v>3716816.5437406274</v>
      </c>
      <c r="G63" s="40">
        <v>-2441144.5204499997</v>
      </c>
      <c r="H63" s="40">
        <v>4381542.8268333329</v>
      </c>
      <c r="I63" s="41">
        <f t="shared" si="4"/>
        <v>3693223.6559810531</v>
      </c>
      <c r="J63" s="40">
        <f t="shared" si="5"/>
        <v>0</v>
      </c>
      <c r="K63" s="40">
        <f t="shared" si="6"/>
        <v>-263117.82048999984</v>
      </c>
      <c r="L63" s="41">
        <f t="shared" si="7"/>
        <v>-23592.887759574223</v>
      </c>
    </row>
    <row r="64" spans="1:12" x14ac:dyDescent="0.25">
      <c r="A64" s="70" t="s">
        <v>33</v>
      </c>
      <c r="B64" s="15" t="s">
        <v>80</v>
      </c>
      <c r="C64" s="26" t="s">
        <v>79</v>
      </c>
      <c r="D64" s="97"/>
      <c r="E64" s="97"/>
      <c r="F64" s="48"/>
      <c r="G64" s="40">
        <v>0</v>
      </c>
      <c r="H64" s="40">
        <v>-52488670</v>
      </c>
      <c r="I64" s="63">
        <f t="shared" si="4"/>
        <v>-5323047.367447407</v>
      </c>
      <c r="J64" s="40">
        <f t="shared" si="5"/>
        <v>0</v>
      </c>
      <c r="K64" s="40">
        <f t="shared" si="6"/>
        <v>-52488670</v>
      </c>
      <c r="L64" s="41">
        <f t="shared" si="7"/>
        <v>-5323047.367447407</v>
      </c>
    </row>
    <row r="65" spans="1:12" x14ac:dyDescent="0.25">
      <c r="A65" s="70"/>
      <c r="B65" s="15"/>
      <c r="C65" s="44"/>
      <c r="D65" s="54"/>
      <c r="E65" s="54"/>
      <c r="F65" s="17"/>
      <c r="G65" s="54"/>
      <c r="H65" s="54"/>
      <c r="I65" s="15"/>
      <c r="J65" s="54"/>
      <c r="K65" s="54"/>
      <c r="L65" s="15"/>
    </row>
    <row r="66" spans="1:12" x14ac:dyDescent="0.25">
      <c r="A66" s="73" t="s">
        <v>71</v>
      </c>
      <c r="B66" s="54"/>
      <c r="C66" s="43"/>
      <c r="D66" s="31">
        <f t="shared" ref="D66:I66" si="8">SUM(D9:D64)</f>
        <v>-72917973.260273188</v>
      </c>
      <c r="E66" s="31">
        <f t="shared" si="8"/>
        <v>227239275.61932436</v>
      </c>
      <c r="F66" s="32">
        <f t="shared" si="8"/>
        <v>119939133.56774332</v>
      </c>
      <c r="G66" s="31">
        <f t="shared" si="8"/>
        <v>-35475524.079930648</v>
      </c>
      <c r="H66" s="31">
        <f t="shared" si="8"/>
        <v>42819579.930258676</v>
      </c>
      <c r="I66" s="32">
        <f t="shared" si="8"/>
        <v>51556235.87849085</v>
      </c>
      <c r="J66" s="31">
        <f t="shared" ref="J66:L67" si="9">G66-D66</f>
        <v>37442449.18034254</v>
      </c>
      <c r="K66" s="31">
        <f t="shared" si="9"/>
        <v>-184419695.68906569</v>
      </c>
      <c r="L66" s="32">
        <f t="shared" si="9"/>
        <v>-68382897.689252466</v>
      </c>
    </row>
    <row r="67" spans="1:12" ht="15.75" thickBot="1" x14ac:dyDescent="0.3">
      <c r="A67" s="73" t="s">
        <v>100</v>
      </c>
      <c r="B67" s="54"/>
      <c r="C67" s="81"/>
      <c r="D67" s="33">
        <f t="shared" ref="D67:I67" si="10">D66+D8</f>
        <v>318222717.8397274</v>
      </c>
      <c r="E67" s="33">
        <f t="shared" si="10"/>
        <v>5436017781.9243164</v>
      </c>
      <c r="F67" s="34">
        <f t="shared" si="10"/>
        <v>124149836.03065795</v>
      </c>
      <c r="G67" s="33">
        <f t="shared" si="10"/>
        <v>355665167.02006996</v>
      </c>
      <c r="H67" s="33">
        <f t="shared" si="10"/>
        <v>5251598086.2352505</v>
      </c>
      <c r="I67" s="34">
        <f t="shared" si="10"/>
        <v>59233075.032581449</v>
      </c>
      <c r="J67" s="33">
        <f t="shared" si="9"/>
        <v>37442449.180342555</v>
      </c>
      <c r="K67" s="33">
        <f t="shared" si="9"/>
        <v>-184419695.68906593</v>
      </c>
      <c r="L67" s="34">
        <f t="shared" si="9"/>
        <v>-64916760.998076499</v>
      </c>
    </row>
    <row r="68" spans="1:12" ht="15.75" thickTop="1" x14ac:dyDescent="0.25">
      <c r="A68" s="66" t="s">
        <v>95</v>
      </c>
      <c r="B68" s="24"/>
      <c r="C68" s="54"/>
      <c r="D68" s="52"/>
      <c r="E68" s="52"/>
      <c r="F68" s="79">
        <f>'SEF-24 Page 1-2'!F68</f>
        <v>-3117000</v>
      </c>
      <c r="G68" s="52"/>
      <c r="H68" s="52"/>
      <c r="I68" s="79">
        <v>-3117000</v>
      </c>
      <c r="J68" s="52"/>
      <c r="K68" s="52"/>
      <c r="L68" s="56">
        <f>I68-F68</f>
        <v>0</v>
      </c>
    </row>
    <row r="69" spans="1:12" x14ac:dyDescent="0.25">
      <c r="A69" s="66" t="s">
        <v>96</v>
      </c>
      <c r="B69" s="24"/>
      <c r="C69" s="54"/>
      <c r="D69" s="52"/>
      <c r="E69" s="52"/>
      <c r="F69" s="49">
        <f>'SEF-24 Page 1-2'!F69</f>
        <v>23883816.480417013</v>
      </c>
      <c r="G69" s="52"/>
      <c r="H69" s="52"/>
      <c r="I69" s="49">
        <v>0</v>
      </c>
      <c r="J69" s="52"/>
      <c r="K69" s="52"/>
      <c r="L69" s="30">
        <f>I69-F69</f>
        <v>-23883816.480417013</v>
      </c>
    </row>
    <row r="70" spans="1:12" x14ac:dyDescent="0.25">
      <c r="A70" s="73" t="s">
        <v>97</v>
      </c>
      <c r="B70" s="24"/>
      <c r="C70" s="54"/>
      <c r="D70" s="52"/>
      <c r="E70" s="52"/>
      <c r="F70" s="39">
        <f>'SEF-24 Page 1-2'!F70</f>
        <v>144916652.91751522</v>
      </c>
      <c r="G70" s="52"/>
      <c r="H70" s="52"/>
      <c r="I70" s="39">
        <f>SUM(I67:I69)</f>
        <v>56116075.032581449</v>
      </c>
      <c r="J70" s="52"/>
      <c r="K70" s="52"/>
      <c r="L70" s="57">
        <f>I70-F70</f>
        <v>-88800577.88493377</v>
      </c>
    </row>
    <row r="71" spans="1:12" x14ac:dyDescent="0.25">
      <c r="A71" s="74" t="s">
        <v>98</v>
      </c>
      <c r="B71" s="24"/>
      <c r="C71" s="54"/>
      <c r="D71" s="52"/>
      <c r="E71" s="52"/>
      <c r="F71" s="49">
        <f>'SEF-24 Page 1-2'!F71</f>
        <v>-5034893.5909852982</v>
      </c>
      <c r="G71" s="52"/>
      <c r="H71" s="52"/>
      <c r="I71" s="49">
        <v>0</v>
      </c>
      <c r="J71" s="52"/>
      <c r="K71" s="52"/>
      <c r="L71" s="30">
        <f>I71-F71</f>
        <v>5034893.5909852982</v>
      </c>
    </row>
    <row r="72" spans="1:12" ht="15.75" thickBot="1" x14ac:dyDescent="0.3">
      <c r="A72" s="75" t="s">
        <v>99</v>
      </c>
      <c r="B72" s="24"/>
      <c r="C72" s="54"/>
      <c r="D72" s="52"/>
      <c r="E72" s="52"/>
      <c r="F72" s="33">
        <f>'SEF-24 Page 1-2'!F72</f>
        <v>139881759.32652992</v>
      </c>
      <c r="G72" s="52"/>
      <c r="H72" s="52"/>
      <c r="I72" s="33">
        <f>SUM(I70:I71)</f>
        <v>56116075.032581449</v>
      </c>
      <c r="J72" s="52"/>
      <c r="K72" s="52"/>
      <c r="L72" s="34">
        <f>I72-F72</f>
        <v>-83765684.293948472</v>
      </c>
    </row>
    <row r="73" spans="1:12" ht="15.75" thickTop="1" x14ac:dyDescent="0.25">
      <c r="A73" s="66"/>
      <c r="B73" s="24"/>
      <c r="C73" s="54"/>
      <c r="D73" s="52"/>
      <c r="E73" s="52"/>
      <c r="F73" s="80"/>
      <c r="G73" s="52"/>
      <c r="H73" s="52"/>
      <c r="I73" s="80"/>
      <c r="J73" s="52"/>
      <c r="K73" s="52"/>
      <c r="L73" s="58"/>
    </row>
    <row r="74" spans="1:12" x14ac:dyDescent="0.25">
      <c r="A74" s="66" t="s">
        <v>111</v>
      </c>
      <c r="B74" s="24"/>
      <c r="C74" s="54"/>
      <c r="D74" s="52"/>
      <c r="E74" s="52"/>
      <c r="F74" s="80"/>
      <c r="G74" s="52"/>
      <c r="H74" s="52"/>
      <c r="I74" s="80"/>
      <c r="J74" s="52"/>
      <c r="K74" s="52"/>
      <c r="L74" s="58"/>
    </row>
    <row r="75" spans="1:12" x14ac:dyDescent="0.25">
      <c r="A75" s="76" t="s">
        <v>112</v>
      </c>
      <c r="B75" s="25"/>
      <c r="C75" s="16"/>
      <c r="D75" s="35"/>
      <c r="E75" s="35"/>
      <c r="F75" s="68"/>
      <c r="G75" s="62"/>
      <c r="H75" s="62"/>
      <c r="I75" s="68"/>
      <c r="J75" s="62"/>
      <c r="K75" s="62"/>
      <c r="L75" s="37"/>
    </row>
  </sheetData>
  <autoFilter ref="A6:L64"/>
  <conditionalFormatting sqref="D3:E3 H3:I3">
    <cfRule type="cellIs" dxfId="3" priority="1" operator="notEqual">
      <formula>0</formula>
    </cfRule>
  </conditionalFormatting>
  <pageMargins left="0.25" right="0.25" top="0.75" bottom="0.75" header="0.3" footer="0.3"/>
  <pageSetup scale="69" firstPageNumber="5" fitToHeight="2" orientation="landscape" useFirstPageNumber="1" r:id="rId1"/>
  <headerFooter>
    <oddHeader>&amp;RDocket UE-190529
Exhibit No. SEF-24
Page &amp;P of 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10" sqref="C10"/>
    </sheetView>
  </sheetViews>
  <sheetFormatPr defaultRowHeight="15" x14ac:dyDescent="0.25"/>
  <cols>
    <col min="1" max="1" width="10.7109375" customWidth="1"/>
    <col min="2" max="2" width="29" customWidth="1"/>
    <col min="3" max="4" width="14" customWidth="1"/>
    <col min="5" max="5" width="16.140625" bestFit="1" customWidth="1"/>
    <col min="6" max="6" width="14.28515625" bestFit="1" customWidth="1"/>
    <col min="7" max="7" width="15.140625" bestFit="1" customWidth="1"/>
    <col min="8" max="8" width="18" customWidth="1"/>
    <col min="9" max="9" width="15.7109375" bestFit="1" customWidth="1"/>
    <col min="10" max="10" width="15.140625" bestFit="1" customWidth="1"/>
    <col min="11" max="11" width="15.7109375" bestFit="1" customWidth="1"/>
    <col min="12" max="12" width="13.42578125" bestFit="1" customWidth="1"/>
  </cols>
  <sheetData>
    <row r="1" spans="1:12" ht="15.75" x14ac:dyDescent="0.25">
      <c r="A1" s="82"/>
      <c r="B1" s="83"/>
      <c r="C1" s="83"/>
      <c r="D1" s="83"/>
      <c r="E1" s="83"/>
      <c r="F1" s="83"/>
      <c r="G1" s="83"/>
      <c r="H1" s="83"/>
      <c r="I1" s="83"/>
      <c r="J1" s="83"/>
      <c r="K1" s="83"/>
      <c r="L1" s="84"/>
    </row>
    <row r="2" spans="1:12" ht="15.75" x14ac:dyDescent="0.25">
      <c r="A2" s="85" t="s">
        <v>38</v>
      </c>
      <c r="B2" s="20"/>
      <c r="C2" s="20"/>
      <c r="D2" s="20"/>
      <c r="E2" s="20"/>
      <c r="F2" s="86" t="s">
        <v>104</v>
      </c>
      <c r="G2" s="60">
        <v>7.3300000000000004E-2</v>
      </c>
      <c r="H2" s="86" t="s">
        <v>105</v>
      </c>
      <c r="I2" s="87">
        <v>0.75409700000000002</v>
      </c>
      <c r="J2" s="20"/>
      <c r="K2" s="20"/>
      <c r="L2" s="88"/>
    </row>
    <row r="3" spans="1:12" ht="15.75" x14ac:dyDescent="0.25">
      <c r="A3" s="69"/>
      <c r="B3" s="20"/>
      <c r="C3" s="20"/>
      <c r="D3" s="89"/>
      <c r="E3" s="89"/>
      <c r="F3" s="90" t="s">
        <v>91</v>
      </c>
      <c r="G3" s="102">
        <f>'SEF-24 Page 1-2'!G3</f>
        <v>7.5700000000000003E-2</v>
      </c>
      <c r="H3" s="89"/>
      <c r="I3" s="89"/>
      <c r="J3" s="92"/>
      <c r="K3" s="92"/>
      <c r="L3" s="93"/>
    </row>
    <row r="4" spans="1:12" ht="15.75" x14ac:dyDescent="0.25">
      <c r="A4" s="1"/>
      <c r="B4" s="2"/>
      <c r="C4" s="3"/>
      <c r="D4" s="4" t="s">
        <v>40</v>
      </c>
      <c r="E4" s="4"/>
      <c r="F4" s="5"/>
      <c r="G4" s="6" t="s">
        <v>41</v>
      </c>
      <c r="H4" s="4"/>
      <c r="I4" s="5"/>
      <c r="J4" s="6" t="s">
        <v>42</v>
      </c>
      <c r="K4" s="4"/>
      <c r="L4" s="5"/>
    </row>
    <row r="5" spans="1:12" ht="15.75" x14ac:dyDescent="0.25">
      <c r="A5" s="7" t="s">
        <v>43</v>
      </c>
      <c r="B5" s="8" t="s">
        <v>32</v>
      </c>
      <c r="C5" s="9" t="s">
        <v>44</v>
      </c>
      <c r="D5" s="10" t="s">
        <v>2</v>
      </c>
      <c r="E5" s="11" t="s">
        <v>0</v>
      </c>
      <c r="F5" s="11" t="s">
        <v>1</v>
      </c>
      <c r="G5" s="11" t="s">
        <v>2</v>
      </c>
      <c r="H5" s="11" t="s">
        <v>0</v>
      </c>
      <c r="I5" s="11" t="s">
        <v>57</v>
      </c>
      <c r="J5" s="11" t="s">
        <v>2</v>
      </c>
      <c r="K5" s="11" t="s">
        <v>0</v>
      </c>
      <c r="L5" s="11" t="s">
        <v>1</v>
      </c>
    </row>
    <row r="6" spans="1:12" ht="15.75" x14ac:dyDescent="0.25">
      <c r="A6" s="12" t="s">
        <v>45</v>
      </c>
      <c r="B6" s="13" t="s">
        <v>46</v>
      </c>
      <c r="C6" s="13" t="s">
        <v>47</v>
      </c>
      <c r="D6" s="13" t="s">
        <v>48</v>
      </c>
      <c r="E6" s="14" t="s">
        <v>49</v>
      </c>
      <c r="F6" s="14" t="s">
        <v>50</v>
      </c>
      <c r="G6" s="14" t="s">
        <v>51</v>
      </c>
      <c r="H6" s="14" t="s">
        <v>52</v>
      </c>
      <c r="I6" s="14" t="s">
        <v>53</v>
      </c>
      <c r="J6" s="14" t="s">
        <v>54</v>
      </c>
      <c r="K6" s="14" t="s">
        <v>55</v>
      </c>
      <c r="L6" s="14" t="s">
        <v>56</v>
      </c>
    </row>
    <row r="7" spans="1:12" ht="15.75" x14ac:dyDescent="0.25">
      <c r="A7" s="7"/>
      <c r="B7" s="8"/>
      <c r="C7" s="11"/>
      <c r="D7" s="19"/>
      <c r="E7" s="19"/>
      <c r="F7" s="19"/>
      <c r="G7" s="19"/>
      <c r="H7" s="19"/>
      <c r="I7" s="19"/>
      <c r="J7" s="19"/>
      <c r="K7" s="19"/>
      <c r="L7" s="8"/>
    </row>
    <row r="8" spans="1:12" ht="15.75" x14ac:dyDescent="0.25">
      <c r="A8" s="69"/>
      <c r="B8" s="21" t="s">
        <v>78</v>
      </c>
      <c r="C8" s="26" t="s">
        <v>39</v>
      </c>
      <c r="D8" s="38">
        <v>103864303.9900012</v>
      </c>
      <c r="E8" s="39">
        <v>1951252143.2591095</v>
      </c>
      <c r="F8" s="36">
        <f>(-D8+(E8*$G$3))/$I$2</f>
        <v>58143028.356714569</v>
      </c>
      <c r="G8" s="38">
        <v>103864303.9900012</v>
      </c>
      <c r="H8" s="39">
        <v>1951252143.2591095</v>
      </c>
      <c r="I8" s="36">
        <f>(-G8+(H8*$G$2))/$I$2</f>
        <v>51932945.113017984</v>
      </c>
      <c r="J8" s="38">
        <f t="shared" ref="J8:J28" si="0">G8-D8</f>
        <v>0</v>
      </c>
      <c r="K8" s="39">
        <f t="shared" ref="K8:K28" si="1">H8-E8</f>
        <v>0</v>
      </c>
      <c r="L8" s="36">
        <f t="shared" ref="L8:L28" si="2">I8-F8</f>
        <v>-6210083.2436965853</v>
      </c>
    </row>
    <row r="9" spans="1:12" x14ac:dyDescent="0.25">
      <c r="A9" s="103">
        <v>20.010000000000002</v>
      </c>
      <c r="B9" s="15" t="s">
        <v>58</v>
      </c>
      <c r="C9" s="44" t="s">
        <v>115</v>
      </c>
      <c r="D9" s="23">
        <v>1442870.5294648185</v>
      </c>
      <c r="E9" s="23">
        <v>0</v>
      </c>
      <c r="F9" s="30">
        <f>(-D9+(E9*$G$3))/$I$2</f>
        <v>-1913375.241467369</v>
      </c>
      <c r="G9" s="23">
        <v>954667.24698159844</v>
      </c>
      <c r="H9" s="23">
        <v>0</v>
      </c>
      <c r="I9" s="30">
        <f>(-G9+(H9*$G$2))/$I$2</f>
        <v>-1265974.0682983734</v>
      </c>
      <c r="J9" s="40">
        <f t="shared" si="0"/>
        <v>-488203.2824832201</v>
      </c>
      <c r="K9" s="40">
        <f t="shared" si="1"/>
        <v>0</v>
      </c>
      <c r="L9" s="41">
        <f t="shared" si="2"/>
        <v>647401.17316899565</v>
      </c>
    </row>
    <row r="10" spans="1:12" x14ac:dyDescent="0.25">
      <c r="A10" s="103">
        <f t="shared" ref="A10:A21" si="3">+A9+0.01</f>
        <v>20.020000000000003</v>
      </c>
      <c r="B10" s="15" t="s">
        <v>3</v>
      </c>
      <c r="C10" s="44" t="s">
        <v>115</v>
      </c>
      <c r="D10" s="23">
        <v>31955.103665430321</v>
      </c>
      <c r="E10" s="23">
        <v>0</v>
      </c>
      <c r="F10" s="30">
        <f>(-D10+(E10*$G$3))/$I$2</f>
        <v>-42375.322624848421</v>
      </c>
      <c r="G10" s="23">
        <v>54148.188967614442</v>
      </c>
      <c r="H10" s="23">
        <v>0</v>
      </c>
      <c r="I10" s="30">
        <f>(-G10+(H10*$G$2))/$I$2</f>
        <v>-71805.336671030964</v>
      </c>
      <c r="J10" s="40">
        <f t="shared" si="0"/>
        <v>22193.085302184121</v>
      </c>
      <c r="K10" s="40">
        <f t="shared" si="1"/>
        <v>0</v>
      </c>
      <c r="L10" s="41">
        <f t="shared" si="2"/>
        <v>-29430.014046182543</v>
      </c>
    </row>
    <row r="11" spans="1:12" x14ac:dyDescent="0.25">
      <c r="A11" s="103">
        <f t="shared" si="3"/>
        <v>20.030000000000005</v>
      </c>
      <c r="B11" s="15" t="s">
        <v>4</v>
      </c>
      <c r="C11" s="44"/>
      <c r="D11" s="23">
        <v>1216418.5906954836</v>
      </c>
      <c r="E11" s="23">
        <v>0</v>
      </c>
      <c r="F11" s="30">
        <f>(-D11+(E11*$G$3))/$I$2</f>
        <v>-1613079.7373487544</v>
      </c>
      <c r="G11" s="23">
        <v>1216418.5906954836</v>
      </c>
      <c r="H11" s="23">
        <v>0</v>
      </c>
      <c r="I11" s="30">
        <f>(-G11+(H11*$G$2))/$I$2</f>
        <v>-1613079.7373487544</v>
      </c>
      <c r="J11" s="40">
        <f t="shared" si="0"/>
        <v>0</v>
      </c>
      <c r="K11" s="40">
        <f t="shared" si="1"/>
        <v>0</v>
      </c>
      <c r="L11" s="41">
        <f t="shared" si="2"/>
        <v>0</v>
      </c>
    </row>
    <row r="12" spans="1:12" x14ac:dyDescent="0.25">
      <c r="A12" s="103">
        <f t="shared" si="3"/>
        <v>20.040000000000006</v>
      </c>
      <c r="B12" s="15" t="s">
        <v>24</v>
      </c>
      <c r="C12" s="44"/>
      <c r="D12" s="23">
        <v>12921873.95908682</v>
      </c>
      <c r="E12" s="23">
        <v>0</v>
      </c>
      <c r="F12" s="30">
        <f>(-D12+(E12*7.6%))/$I$2</f>
        <v>-17135559.429472361</v>
      </c>
      <c r="G12" s="23">
        <v>12921873.959118428</v>
      </c>
      <c r="H12" s="23">
        <v>0</v>
      </c>
      <c r="I12" s="30">
        <f>(-G12+(H12*7.6%))/$I$2</f>
        <v>-17135559.429514278</v>
      </c>
      <c r="J12" s="40">
        <f t="shared" si="0"/>
        <v>3.160722553730011E-5</v>
      </c>
      <c r="K12" s="40">
        <f t="shared" si="1"/>
        <v>0</v>
      </c>
      <c r="L12" s="41">
        <f t="shared" si="2"/>
        <v>-4.1916966438293457E-5</v>
      </c>
    </row>
    <row r="13" spans="1:12" x14ac:dyDescent="0.25">
      <c r="A13" s="103">
        <f t="shared" si="3"/>
        <v>20.050000000000008</v>
      </c>
      <c r="B13" s="15" t="s">
        <v>59</v>
      </c>
      <c r="C13" s="44"/>
      <c r="D13" s="23">
        <v>-1412118.6458149552</v>
      </c>
      <c r="E13" s="23">
        <v>0</v>
      </c>
      <c r="F13" s="30">
        <f t="shared" ref="F13:F28" si="4">(-D13+(E13*$G$3))/$I$2</f>
        <v>1872595.496089966</v>
      </c>
      <c r="G13" s="23">
        <v>-1412118.6458149552</v>
      </c>
      <c r="H13" s="23">
        <v>0</v>
      </c>
      <c r="I13" s="30">
        <f t="shared" ref="I13:I28" si="5">(-G13+(H13*$G$2))/$I$2</f>
        <v>1872595.496089966</v>
      </c>
      <c r="J13" s="40">
        <f t="shared" si="0"/>
        <v>0</v>
      </c>
      <c r="K13" s="40">
        <f t="shared" si="1"/>
        <v>0</v>
      </c>
      <c r="L13" s="41">
        <f t="shared" si="2"/>
        <v>0</v>
      </c>
    </row>
    <row r="14" spans="1:12" x14ac:dyDescent="0.25">
      <c r="A14" s="103">
        <f t="shared" si="3"/>
        <v>20.060000000000009</v>
      </c>
      <c r="B14" s="15" t="s">
        <v>5</v>
      </c>
      <c r="C14" s="44"/>
      <c r="D14" s="23">
        <v>-1256319.1261336696</v>
      </c>
      <c r="E14" s="23">
        <v>0</v>
      </c>
      <c r="F14" s="30">
        <f t="shared" si="4"/>
        <v>1665991.4124226321</v>
      </c>
      <c r="G14" s="23">
        <v>-1256319.1261336696</v>
      </c>
      <c r="H14" s="23">
        <v>0</v>
      </c>
      <c r="I14" s="30">
        <f t="shared" si="5"/>
        <v>1665991.4124226321</v>
      </c>
      <c r="J14" s="40">
        <f t="shared" si="0"/>
        <v>0</v>
      </c>
      <c r="K14" s="40">
        <f t="shared" si="1"/>
        <v>0</v>
      </c>
      <c r="L14" s="41">
        <f t="shared" si="2"/>
        <v>0</v>
      </c>
    </row>
    <row r="15" spans="1:12" x14ac:dyDescent="0.25">
      <c r="A15" s="103">
        <f t="shared" si="3"/>
        <v>20.070000000000011</v>
      </c>
      <c r="B15" s="15" t="s">
        <v>6</v>
      </c>
      <c r="C15" s="44"/>
      <c r="D15" s="23">
        <v>-125428.75474144239</v>
      </c>
      <c r="E15" s="23">
        <v>0</v>
      </c>
      <c r="F15" s="30">
        <f t="shared" si="4"/>
        <v>166329.73575208811</v>
      </c>
      <c r="G15" s="23">
        <v>-125428.75474144239</v>
      </c>
      <c r="H15" s="23">
        <v>0</v>
      </c>
      <c r="I15" s="30">
        <f t="shared" si="5"/>
        <v>166329.73575208811</v>
      </c>
      <c r="J15" s="40">
        <f t="shared" si="0"/>
        <v>0</v>
      </c>
      <c r="K15" s="40">
        <f t="shared" si="1"/>
        <v>0</v>
      </c>
      <c r="L15" s="41">
        <f t="shared" si="2"/>
        <v>0</v>
      </c>
    </row>
    <row r="16" spans="1:12" x14ac:dyDescent="0.25">
      <c r="A16" s="103">
        <f t="shared" si="3"/>
        <v>20.080000000000013</v>
      </c>
      <c r="B16" s="15" t="s">
        <v>7</v>
      </c>
      <c r="C16" s="44"/>
      <c r="D16" s="23">
        <v>-187098.30484735657</v>
      </c>
      <c r="E16" s="23">
        <v>0</v>
      </c>
      <c r="F16" s="30">
        <f t="shared" si="4"/>
        <v>248109.06932046748</v>
      </c>
      <c r="G16" s="23">
        <v>-187098.30484735657</v>
      </c>
      <c r="H16" s="23">
        <v>0</v>
      </c>
      <c r="I16" s="30">
        <f t="shared" si="5"/>
        <v>248109.06932046748</v>
      </c>
      <c r="J16" s="40">
        <f t="shared" si="0"/>
        <v>0</v>
      </c>
      <c r="K16" s="40">
        <f t="shared" si="1"/>
        <v>0</v>
      </c>
      <c r="L16" s="41">
        <f t="shared" si="2"/>
        <v>0</v>
      </c>
    </row>
    <row r="17" spans="1:12" x14ac:dyDescent="0.25">
      <c r="A17" s="103">
        <f t="shared" si="3"/>
        <v>20.090000000000014</v>
      </c>
      <c r="B17" s="15" t="s">
        <v>8</v>
      </c>
      <c r="C17" s="44"/>
      <c r="D17" s="23">
        <v>69886.13058918016</v>
      </c>
      <c r="E17" s="23">
        <v>0</v>
      </c>
      <c r="F17" s="30">
        <f t="shared" si="4"/>
        <v>-92675.2534344788</v>
      </c>
      <c r="G17" s="23">
        <v>69886.13058918016</v>
      </c>
      <c r="H17" s="23">
        <v>0</v>
      </c>
      <c r="I17" s="30">
        <f t="shared" si="5"/>
        <v>-92675.2534344788</v>
      </c>
      <c r="J17" s="40">
        <f t="shared" si="0"/>
        <v>0</v>
      </c>
      <c r="K17" s="40">
        <f t="shared" si="1"/>
        <v>0</v>
      </c>
      <c r="L17" s="41">
        <f t="shared" si="2"/>
        <v>0</v>
      </c>
    </row>
    <row r="18" spans="1:12" x14ac:dyDescent="0.25">
      <c r="A18" s="103">
        <f t="shared" si="3"/>
        <v>20.100000000000016</v>
      </c>
      <c r="B18" s="15" t="s">
        <v>9</v>
      </c>
      <c r="C18" s="44"/>
      <c r="D18" s="23">
        <v>3831.0246199423614</v>
      </c>
      <c r="E18" s="23">
        <v>0</v>
      </c>
      <c r="F18" s="30">
        <f t="shared" si="4"/>
        <v>-5080.2809452130978</v>
      </c>
      <c r="G18" s="23">
        <v>3831.0246199423614</v>
      </c>
      <c r="H18" s="23">
        <v>0</v>
      </c>
      <c r="I18" s="30">
        <f t="shared" si="5"/>
        <v>-5080.2809452130978</v>
      </c>
      <c r="J18" s="40">
        <f t="shared" si="0"/>
        <v>0</v>
      </c>
      <c r="K18" s="40">
        <f t="shared" si="1"/>
        <v>0</v>
      </c>
      <c r="L18" s="41">
        <f t="shared" si="2"/>
        <v>0</v>
      </c>
    </row>
    <row r="19" spans="1:12" x14ac:dyDescent="0.25">
      <c r="A19" s="103">
        <f t="shared" si="3"/>
        <v>20.110000000000017</v>
      </c>
      <c r="B19" s="15" t="s">
        <v>10</v>
      </c>
      <c r="C19" s="44"/>
      <c r="D19" s="23">
        <v>-204503.64267608413</v>
      </c>
      <c r="E19" s="23">
        <v>0</v>
      </c>
      <c r="F19" s="30">
        <f t="shared" si="4"/>
        <v>271190.10243520944</v>
      </c>
      <c r="G19" s="23">
        <v>-204503.64267608413</v>
      </c>
      <c r="H19" s="23">
        <v>0</v>
      </c>
      <c r="I19" s="30">
        <f t="shared" si="5"/>
        <v>271190.10243520944</v>
      </c>
      <c r="J19" s="40">
        <f t="shared" si="0"/>
        <v>0</v>
      </c>
      <c r="K19" s="40">
        <f t="shared" si="1"/>
        <v>0</v>
      </c>
      <c r="L19" s="41">
        <f t="shared" si="2"/>
        <v>0</v>
      </c>
    </row>
    <row r="20" spans="1:12" x14ac:dyDescent="0.25">
      <c r="A20" s="103">
        <f t="shared" si="3"/>
        <v>20.120000000000019</v>
      </c>
      <c r="B20" s="15" t="s">
        <v>11</v>
      </c>
      <c r="C20" s="44"/>
      <c r="D20" s="23">
        <v>-438078.27529363008</v>
      </c>
      <c r="E20" s="23">
        <v>0</v>
      </c>
      <c r="F20" s="30">
        <f t="shared" si="4"/>
        <v>580930.93500389217</v>
      </c>
      <c r="G20" s="23">
        <v>-438078.27529363008</v>
      </c>
      <c r="H20" s="23">
        <v>0</v>
      </c>
      <c r="I20" s="30">
        <f t="shared" si="5"/>
        <v>580930.93500389217</v>
      </c>
      <c r="J20" s="40">
        <f t="shared" si="0"/>
        <v>0</v>
      </c>
      <c r="K20" s="40">
        <f t="shared" si="1"/>
        <v>0</v>
      </c>
      <c r="L20" s="41">
        <f t="shared" si="2"/>
        <v>0</v>
      </c>
    </row>
    <row r="21" spans="1:12" x14ac:dyDescent="0.25">
      <c r="A21" s="103">
        <f t="shared" si="3"/>
        <v>20.13000000000002</v>
      </c>
      <c r="B21" s="15" t="s">
        <v>12</v>
      </c>
      <c r="C21" s="44"/>
      <c r="D21" s="23">
        <v>-770450.7474650637</v>
      </c>
      <c r="E21" s="23">
        <v>0</v>
      </c>
      <c r="F21" s="30">
        <f t="shared" si="4"/>
        <v>1021686.5303337153</v>
      </c>
      <c r="G21" s="23">
        <v>-770450.7474650637</v>
      </c>
      <c r="H21" s="23">
        <v>0</v>
      </c>
      <c r="I21" s="30">
        <f t="shared" si="5"/>
        <v>1021686.5303337153</v>
      </c>
      <c r="J21" s="40">
        <f t="shared" si="0"/>
        <v>0</v>
      </c>
      <c r="K21" s="40">
        <f t="shared" si="1"/>
        <v>0</v>
      </c>
      <c r="L21" s="41">
        <f t="shared" si="2"/>
        <v>0</v>
      </c>
    </row>
    <row r="22" spans="1:12" x14ac:dyDescent="0.25">
      <c r="A22" s="103">
        <v>6.14</v>
      </c>
      <c r="B22" s="15" t="s">
        <v>60</v>
      </c>
      <c r="C22" s="44"/>
      <c r="D22" s="23">
        <v>-52646.119560989835</v>
      </c>
      <c r="E22" s="23">
        <v>0</v>
      </c>
      <c r="F22" s="30">
        <f t="shared" si="4"/>
        <v>69813.458429074555</v>
      </c>
      <c r="G22" s="23">
        <v>-52646.119560989835</v>
      </c>
      <c r="H22" s="23">
        <v>0</v>
      </c>
      <c r="I22" s="30">
        <f t="shared" si="5"/>
        <v>69813.458429074555</v>
      </c>
      <c r="J22" s="40">
        <f t="shared" si="0"/>
        <v>0</v>
      </c>
      <c r="K22" s="40">
        <f t="shared" si="1"/>
        <v>0</v>
      </c>
      <c r="L22" s="41">
        <f t="shared" si="2"/>
        <v>0</v>
      </c>
    </row>
    <row r="23" spans="1:12" x14ac:dyDescent="0.25">
      <c r="A23" s="103">
        <f>+A22+0.01</f>
        <v>6.1499999999999995</v>
      </c>
      <c r="B23" s="15" t="s">
        <v>13</v>
      </c>
      <c r="C23" s="44"/>
      <c r="D23" s="23">
        <v>-359399.40979334083</v>
      </c>
      <c r="E23" s="23">
        <v>0</v>
      </c>
      <c r="F23" s="30">
        <f t="shared" si="4"/>
        <v>476595.72945302899</v>
      </c>
      <c r="G23" s="23">
        <v>-359399.40979334083</v>
      </c>
      <c r="H23" s="23">
        <v>0</v>
      </c>
      <c r="I23" s="30">
        <f t="shared" si="5"/>
        <v>476595.72945302899</v>
      </c>
      <c r="J23" s="40">
        <f t="shared" si="0"/>
        <v>0</v>
      </c>
      <c r="K23" s="40">
        <f t="shared" si="1"/>
        <v>0</v>
      </c>
      <c r="L23" s="41">
        <f t="shared" si="2"/>
        <v>0</v>
      </c>
    </row>
    <row r="24" spans="1:12" x14ac:dyDescent="0.25">
      <c r="A24" s="103">
        <f>+A23+0.01</f>
        <v>6.1599999999999993</v>
      </c>
      <c r="B24" s="15" t="s">
        <v>14</v>
      </c>
      <c r="C24" s="44"/>
      <c r="D24" s="23">
        <v>-4190.3865716636919</v>
      </c>
      <c r="E24" s="23">
        <v>0</v>
      </c>
      <c r="F24" s="30">
        <f t="shared" si="4"/>
        <v>5556.8270019157908</v>
      </c>
      <c r="G24" s="23">
        <v>-4190.3865716636919</v>
      </c>
      <c r="H24" s="23">
        <v>0</v>
      </c>
      <c r="I24" s="30">
        <f t="shared" si="5"/>
        <v>5556.8270019157908</v>
      </c>
      <c r="J24" s="40">
        <f t="shared" si="0"/>
        <v>0</v>
      </c>
      <c r="K24" s="40">
        <f t="shared" si="1"/>
        <v>0</v>
      </c>
      <c r="L24" s="41">
        <f t="shared" si="2"/>
        <v>0</v>
      </c>
    </row>
    <row r="25" spans="1:12" x14ac:dyDescent="0.25">
      <c r="A25" s="103">
        <f>+A24+0.01</f>
        <v>6.169999999999999</v>
      </c>
      <c r="B25" s="15" t="s">
        <v>15</v>
      </c>
      <c r="C25" s="44"/>
      <c r="D25" s="23">
        <v>-10645.339606916785</v>
      </c>
      <c r="E25" s="23">
        <v>0</v>
      </c>
      <c r="F25" s="30">
        <f t="shared" si="4"/>
        <v>14116.671471862088</v>
      </c>
      <c r="G25" s="23">
        <v>-10645.339606916785</v>
      </c>
      <c r="H25" s="23">
        <v>0</v>
      </c>
      <c r="I25" s="30">
        <f t="shared" si="5"/>
        <v>14116.671471862088</v>
      </c>
      <c r="J25" s="40">
        <f t="shared" si="0"/>
        <v>0</v>
      </c>
      <c r="K25" s="40">
        <f t="shared" si="1"/>
        <v>0</v>
      </c>
      <c r="L25" s="41">
        <f t="shared" si="2"/>
        <v>0</v>
      </c>
    </row>
    <row r="26" spans="1:12" x14ac:dyDescent="0.25">
      <c r="A26" s="103">
        <f>+A25+0.01</f>
        <v>6.1799999999999988</v>
      </c>
      <c r="B26" s="15" t="s">
        <v>16</v>
      </c>
      <c r="C26" s="44" t="s">
        <v>39</v>
      </c>
      <c r="D26" s="23">
        <v>0</v>
      </c>
      <c r="E26" s="23">
        <v>151541662.6247718</v>
      </c>
      <c r="F26" s="30">
        <f t="shared" si="4"/>
        <v>15212504.307397094</v>
      </c>
      <c r="G26" s="23">
        <v>0</v>
      </c>
      <c r="H26" s="23">
        <v>151541662.6247718</v>
      </c>
      <c r="I26" s="30">
        <f t="shared" si="5"/>
        <v>14730205.623939326</v>
      </c>
      <c r="J26" s="40">
        <f t="shared" si="0"/>
        <v>0</v>
      </c>
      <c r="K26" s="40">
        <f t="shared" si="1"/>
        <v>0</v>
      </c>
      <c r="L26" s="41">
        <f t="shared" si="2"/>
        <v>-482298.68345776759</v>
      </c>
    </row>
    <row r="27" spans="1:12" x14ac:dyDescent="0.25">
      <c r="A27" s="103">
        <f>+A26+0.01</f>
        <v>6.1899999999999986</v>
      </c>
      <c r="B27" s="15" t="s">
        <v>17</v>
      </c>
      <c r="C27" s="44" t="s">
        <v>39</v>
      </c>
      <c r="D27" s="23">
        <v>-9738307.6067664325</v>
      </c>
      <c r="E27" s="23">
        <v>-9738307.6067664325</v>
      </c>
      <c r="F27" s="30">
        <f t="shared" si="4"/>
        <v>11936286.341059856</v>
      </c>
      <c r="G27" s="23">
        <v>-9738307.6067664325</v>
      </c>
      <c r="H27" s="23">
        <v>-9738307.6067664325</v>
      </c>
      <c r="I27" s="30">
        <f t="shared" si="5"/>
        <v>11967279.619452741</v>
      </c>
      <c r="J27" s="40">
        <f t="shared" si="0"/>
        <v>0</v>
      </c>
      <c r="K27" s="40">
        <f t="shared" si="1"/>
        <v>0</v>
      </c>
      <c r="L27" s="41">
        <f t="shared" si="2"/>
        <v>30993.27839288488</v>
      </c>
    </row>
    <row r="28" spans="1:12" x14ac:dyDescent="0.25">
      <c r="A28" s="103">
        <v>6.23</v>
      </c>
      <c r="B28" s="15" t="s">
        <v>61</v>
      </c>
      <c r="C28" s="44"/>
      <c r="D28" s="23">
        <v>520589.30140931718</v>
      </c>
      <c r="E28" s="23">
        <v>0</v>
      </c>
      <c r="F28" s="30">
        <f t="shared" si="4"/>
        <v>-690347.92793144274</v>
      </c>
      <c r="G28" s="23">
        <v>520589.30140931718</v>
      </c>
      <c r="H28" s="23">
        <v>0</v>
      </c>
      <c r="I28" s="30">
        <f t="shared" si="5"/>
        <v>-690347.92793144274</v>
      </c>
      <c r="J28" s="40">
        <f t="shared" si="0"/>
        <v>0</v>
      </c>
      <c r="K28" s="40">
        <f t="shared" si="1"/>
        <v>0</v>
      </c>
      <c r="L28" s="41">
        <f t="shared" si="2"/>
        <v>0</v>
      </c>
    </row>
    <row r="29" spans="1:12" x14ac:dyDescent="0.25">
      <c r="A29" s="70"/>
      <c r="B29" s="15"/>
      <c r="C29" s="44"/>
      <c r="D29" s="23"/>
      <c r="E29" s="23"/>
      <c r="F29" s="30"/>
      <c r="G29" s="23"/>
      <c r="H29" s="23"/>
      <c r="I29" s="30"/>
      <c r="J29" s="54"/>
      <c r="K29" s="54"/>
      <c r="L29" s="15"/>
    </row>
    <row r="30" spans="1:12" x14ac:dyDescent="0.25">
      <c r="A30" s="70"/>
      <c r="B30" s="15"/>
      <c r="C30" s="44"/>
      <c r="D30" s="23"/>
      <c r="E30" s="23"/>
      <c r="F30" s="30"/>
      <c r="G30" s="23"/>
      <c r="H30" s="23"/>
      <c r="I30" s="30"/>
      <c r="J30" s="54"/>
      <c r="K30" s="54"/>
      <c r="L30" s="15"/>
    </row>
    <row r="31" spans="1:12" x14ac:dyDescent="0.25">
      <c r="A31" s="71" t="s">
        <v>94</v>
      </c>
      <c r="B31" s="15" t="s">
        <v>85</v>
      </c>
      <c r="C31" s="44" t="s">
        <v>39</v>
      </c>
      <c r="D31" s="49">
        <v>0</v>
      </c>
      <c r="E31" s="49">
        <v>-105391.52511888376</v>
      </c>
      <c r="F31" s="30">
        <f>(-D31+(E31*$G$3))/$I$2</f>
        <v>-10579.724427360805</v>
      </c>
      <c r="G31" s="23">
        <v>0</v>
      </c>
      <c r="H31" s="23">
        <v>-105392</v>
      </c>
      <c r="I31" s="30">
        <f t="shared" ref="I31:I53" si="6">(-G31+(H31*$G$2))/$I$2</f>
        <v>-10244.349997414127</v>
      </c>
      <c r="J31" s="40">
        <f t="shared" ref="J31:J53" si="7">G31-D31</f>
        <v>0</v>
      </c>
      <c r="K31" s="40">
        <f t="shared" ref="K31:K53" si="8">H31-E31</f>
        <v>-0.47488111624261364</v>
      </c>
      <c r="L31" s="41">
        <f t="shared" ref="L31:L53" si="9">I31-F31</f>
        <v>335.37442994667799</v>
      </c>
    </row>
    <row r="32" spans="1:12" x14ac:dyDescent="0.25">
      <c r="A32" s="71" t="s">
        <v>90</v>
      </c>
      <c r="B32" s="15" t="s">
        <v>89</v>
      </c>
      <c r="C32" s="44" t="s">
        <v>79</v>
      </c>
      <c r="D32" s="49"/>
      <c r="E32" s="49"/>
      <c r="F32" s="30"/>
      <c r="G32" s="23">
        <v>627298.7036009999</v>
      </c>
      <c r="H32" s="23">
        <v>-26191469.867169425</v>
      </c>
      <c r="I32" s="30">
        <f t="shared" si="6"/>
        <v>-3377726.5323486486</v>
      </c>
      <c r="J32" s="40">
        <f t="shared" si="7"/>
        <v>627298.7036009999</v>
      </c>
      <c r="K32" s="40">
        <f t="shared" si="8"/>
        <v>-26191469.867169425</v>
      </c>
      <c r="L32" s="41">
        <f t="shared" si="9"/>
        <v>-3377726.5323486486</v>
      </c>
    </row>
    <row r="33" spans="1:12" x14ac:dyDescent="0.25">
      <c r="A33" s="105">
        <f>+A9</f>
        <v>20.010000000000002</v>
      </c>
      <c r="B33" s="15" t="s">
        <v>58</v>
      </c>
      <c r="C33" s="44"/>
      <c r="D33" s="49">
        <v>-7393164.0016801059</v>
      </c>
      <c r="E33" s="49">
        <v>0</v>
      </c>
      <c r="F33" s="30">
        <f t="shared" ref="F33:F53" si="10">(-D33+(E33*$G$3))/$I$2</f>
        <v>9803996.0398729946</v>
      </c>
      <c r="G33" s="95">
        <v>-7393164.0016801059</v>
      </c>
      <c r="H33" s="23">
        <v>0</v>
      </c>
      <c r="I33" s="30">
        <f t="shared" si="6"/>
        <v>9803996.0398729946</v>
      </c>
      <c r="J33" s="40">
        <f t="shared" si="7"/>
        <v>0</v>
      </c>
      <c r="K33" s="40">
        <f t="shared" si="8"/>
        <v>0</v>
      </c>
      <c r="L33" s="41">
        <f t="shared" si="9"/>
        <v>0</v>
      </c>
    </row>
    <row r="34" spans="1:12" x14ac:dyDescent="0.25">
      <c r="A34" s="105">
        <f>+A10</f>
        <v>20.020000000000003</v>
      </c>
      <c r="B34" s="15" t="s">
        <v>3</v>
      </c>
      <c r="C34" s="44" t="s">
        <v>115</v>
      </c>
      <c r="D34" s="49">
        <v>13373052.872078184</v>
      </c>
      <c r="E34" s="49">
        <v>0</v>
      </c>
      <c r="F34" s="30">
        <f t="shared" si="10"/>
        <v>-17733862.980595578</v>
      </c>
      <c r="G34" s="95">
        <v>12748712.998863935</v>
      </c>
      <c r="H34" s="23">
        <v>0</v>
      </c>
      <c r="I34" s="30">
        <f t="shared" si="6"/>
        <v>-16905932.52441521</v>
      </c>
      <c r="J34" s="40">
        <f t="shared" si="7"/>
        <v>-624339.87321424857</v>
      </c>
      <c r="K34" s="40">
        <f t="shared" si="8"/>
        <v>0</v>
      </c>
      <c r="L34" s="41">
        <f t="shared" si="9"/>
        <v>827930.45618036762</v>
      </c>
    </row>
    <row r="35" spans="1:12" x14ac:dyDescent="0.25">
      <c r="A35" s="105">
        <f>+A12</f>
        <v>20.040000000000006</v>
      </c>
      <c r="B35" s="15" t="s">
        <v>24</v>
      </c>
      <c r="C35" s="44" t="s">
        <v>113</v>
      </c>
      <c r="D35" s="49">
        <v>-184151.4996562647</v>
      </c>
      <c r="E35" s="49">
        <v>0</v>
      </c>
      <c r="F35" s="30">
        <f t="shared" si="10"/>
        <v>244201.34234225133</v>
      </c>
      <c r="G35" s="95">
        <v>-439418.25254658196</v>
      </c>
      <c r="H35" s="23">
        <v>0</v>
      </c>
      <c r="I35" s="30">
        <f t="shared" si="6"/>
        <v>582707.86456726643</v>
      </c>
      <c r="J35" s="40">
        <f t="shared" si="7"/>
        <v>-255266.75289031726</v>
      </c>
      <c r="K35" s="40">
        <f t="shared" si="8"/>
        <v>0</v>
      </c>
      <c r="L35" s="41">
        <f t="shared" si="9"/>
        <v>338506.5222250151</v>
      </c>
    </row>
    <row r="36" spans="1:12" x14ac:dyDescent="0.25">
      <c r="A36" s="105">
        <f>+A17</f>
        <v>20.090000000000014</v>
      </c>
      <c r="B36" s="15" t="s">
        <v>8</v>
      </c>
      <c r="C36" s="44"/>
      <c r="D36" s="49">
        <v>-69886.130589179898</v>
      </c>
      <c r="E36" s="49">
        <v>0</v>
      </c>
      <c r="F36" s="30">
        <f t="shared" si="10"/>
        <v>92675.253434478451</v>
      </c>
      <c r="G36" s="95">
        <v>-69886.130589179898</v>
      </c>
      <c r="H36" s="23">
        <v>0</v>
      </c>
      <c r="I36" s="30">
        <f t="shared" si="6"/>
        <v>92675.253434478451</v>
      </c>
      <c r="J36" s="40">
        <f t="shared" si="7"/>
        <v>0</v>
      </c>
      <c r="K36" s="40">
        <f t="shared" si="8"/>
        <v>0</v>
      </c>
      <c r="L36" s="41">
        <f t="shared" si="9"/>
        <v>0</v>
      </c>
    </row>
    <row r="37" spans="1:12" x14ac:dyDescent="0.25">
      <c r="A37" s="105">
        <f>+A18</f>
        <v>20.100000000000016</v>
      </c>
      <c r="B37" s="15" t="s">
        <v>9</v>
      </c>
      <c r="C37" s="44"/>
      <c r="D37" s="49">
        <v>-3831.0246199423614</v>
      </c>
      <c r="E37" s="49">
        <v>0</v>
      </c>
      <c r="F37" s="30">
        <f t="shared" si="10"/>
        <v>5080.2809452130978</v>
      </c>
      <c r="G37" s="95">
        <v>-3831.0246199423614</v>
      </c>
      <c r="H37" s="23">
        <v>0</v>
      </c>
      <c r="I37" s="30">
        <f t="shared" si="6"/>
        <v>5080.2809452130978</v>
      </c>
      <c r="J37" s="40">
        <f t="shared" si="7"/>
        <v>0</v>
      </c>
      <c r="K37" s="40">
        <f t="shared" si="8"/>
        <v>0</v>
      </c>
      <c r="L37" s="41">
        <f t="shared" si="9"/>
        <v>0</v>
      </c>
    </row>
    <row r="38" spans="1:12" x14ac:dyDescent="0.25">
      <c r="A38" s="105">
        <v>6.14</v>
      </c>
      <c r="B38" s="15" t="s">
        <v>63</v>
      </c>
      <c r="C38" s="44"/>
      <c r="D38" s="49">
        <v>-24480.220569124907</v>
      </c>
      <c r="E38" s="49">
        <v>0</v>
      </c>
      <c r="F38" s="30">
        <f t="shared" si="10"/>
        <v>32462.959763962601</v>
      </c>
      <c r="G38" s="95">
        <v>-24480.220569124907</v>
      </c>
      <c r="H38" s="23">
        <v>0</v>
      </c>
      <c r="I38" s="30">
        <f t="shared" si="6"/>
        <v>32462.959763962601</v>
      </c>
      <c r="J38" s="40">
        <f t="shared" si="7"/>
        <v>0</v>
      </c>
      <c r="K38" s="40">
        <f t="shared" si="8"/>
        <v>0</v>
      </c>
      <c r="L38" s="41">
        <f t="shared" si="9"/>
        <v>0</v>
      </c>
    </row>
    <row r="39" spans="1:12" x14ac:dyDescent="0.25">
      <c r="A39" s="105">
        <v>6.15</v>
      </c>
      <c r="B39" s="15" t="s">
        <v>25</v>
      </c>
      <c r="C39" s="44"/>
      <c r="D39" s="49">
        <v>-1909978.0874022099</v>
      </c>
      <c r="E39" s="49">
        <v>0</v>
      </c>
      <c r="F39" s="30">
        <f t="shared" si="10"/>
        <v>2532801.5990014677</v>
      </c>
      <c r="G39" s="95">
        <v>-1909978.0874022099</v>
      </c>
      <c r="H39" s="23">
        <v>0</v>
      </c>
      <c r="I39" s="30">
        <f t="shared" si="6"/>
        <v>2532801.5990014677</v>
      </c>
      <c r="J39" s="40">
        <f t="shared" si="7"/>
        <v>0</v>
      </c>
      <c r="K39" s="40">
        <f t="shared" si="8"/>
        <v>0</v>
      </c>
      <c r="L39" s="41">
        <f t="shared" si="9"/>
        <v>0</v>
      </c>
    </row>
    <row r="40" spans="1:12" x14ac:dyDescent="0.25">
      <c r="A40" s="105">
        <f>+A39+0.01</f>
        <v>6.16</v>
      </c>
      <c r="B40" s="15" t="s">
        <v>14</v>
      </c>
      <c r="C40" s="44"/>
      <c r="D40" s="49">
        <v>-92853.606337802761</v>
      </c>
      <c r="E40" s="49">
        <v>0</v>
      </c>
      <c r="F40" s="30">
        <f t="shared" si="10"/>
        <v>123132.17840384295</v>
      </c>
      <c r="G40" s="95">
        <v>-92853.606337802761</v>
      </c>
      <c r="H40" s="23">
        <v>0</v>
      </c>
      <c r="I40" s="30">
        <f t="shared" si="6"/>
        <v>123132.17840384295</v>
      </c>
      <c r="J40" s="40">
        <f t="shared" si="7"/>
        <v>0</v>
      </c>
      <c r="K40" s="40">
        <f t="shared" si="8"/>
        <v>0</v>
      </c>
      <c r="L40" s="41">
        <f t="shared" si="9"/>
        <v>0</v>
      </c>
    </row>
    <row r="41" spans="1:12" x14ac:dyDescent="0.25">
      <c r="A41" s="105">
        <f>+A40+0.01</f>
        <v>6.17</v>
      </c>
      <c r="B41" s="15" t="s">
        <v>15</v>
      </c>
      <c r="C41" s="44"/>
      <c r="D41" s="49">
        <v>-308531.66010436148</v>
      </c>
      <c r="E41" s="49">
        <v>0</v>
      </c>
      <c r="F41" s="30">
        <f t="shared" si="10"/>
        <v>409140.54837025137</v>
      </c>
      <c r="G41" s="95">
        <v>-308531.66010436148</v>
      </c>
      <c r="H41" s="23">
        <v>0</v>
      </c>
      <c r="I41" s="30">
        <f t="shared" si="6"/>
        <v>409140.54837025137</v>
      </c>
      <c r="J41" s="40">
        <f t="shared" si="7"/>
        <v>0</v>
      </c>
      <c r="K41" s="40">
        <f t="shared" si="8"/>
        <v>0</v>
      </c>
      <c r="L41" s="41">
        <f t="shared" si="9"/>
        <v>0</v>
      </c>
    </row>
    <row r="42" spans="1:12" x14ac:dyDescent="0.25">
      <c r="A42" s="105">
        <v>6.2</v>
      </c>
      <c r="B42" s="15" t="s">
        <v>64</v>
      </c>
      <c r="C42" s="44"/>
      <c r="D42" s="49">
        <v>72647.038566666641</v>
      </c>
      <c r="E42" s="49">
        <v>0</v>
      </c>
      <c r="F42" s="30">
        <f t="shared" si="10"/>
        <v>-96336.464097677934</v>
      </c>
      <c r="G42" s="95">
        <v>72647.038566666641</v>
      </c>
      <c r="H42" s="23">
        <v>0</v>
      </c>
      <c r="I42" s="30">
        <f t="shared" si="6"/>
        <v>-96336.464097677934</v>
      </c>
      <c r="J42" s="40">
        <f t="shared" si="7"/>
        <v>0</v>
      </c>
      <c r="K42" s="40">
        <f t="shared" si="8"/>
        <v>0</v>
      </c>
      <c r="L42" s="41">
        <f t="shared" si="9"/>
        <v>0</v>
      </c>
    </row>
    <row r="43" spans="1:12" x14ac:dyDescent="0.25">
      <c r="A43" s="105">
        <v>6.21</v>
      </c>
      <c r="B43" s="15" t="s">
        <v>65</v>
      </c>
      <c r="C43" s="44"/>
      <c r="D43" s="40">
        <v>-676943.63053784647</v>
      </c>
      <c r="E43" s="40">
        <v>0</v>
      </c>
      <c r="F43" s="30">
        <f t="shared" si="10"/>
        <v>897687.73849762895</v>
      </c>
      <c r="G43" s="95">
        <v>-676943.63053784647</v>
      </c>
      <c r="H43" s="23">
        <v>0</v>
      </c>
      <c r="I43" s="30">
        <f t="shared" si="6"/>
        <v>897687.73849762895</v>
      </c>
      <c r="J43" s="40">
        <f t="shared" si="7"/>
        <v>0</v>
      </c>
      <c r="K43" s="40">
        <f t="shared" si="8"/>
        <v>0</v>
      </c>
      <c r="L43" s="41">
        <f t="shared" si="9"/>
        <v>0</v>
      </c>
    </row>
    <row r="44" spans="1:12" x14ac:dyDescent="0.25">
      <c r="A44" s="105">
        <f t="shared" ref="A44:A51" si="11">+A43+0.01</f>
        <v>6.22</v>
      </c>
      <c r="B44" s="15" t="s">
        <v>26</v>
      </c>
      <c r="C44" s="44" t="s">
        <v>39</v>
      </c>
      <c r="D44" s="40">
        <v>-2112898.3715724009</v>
      </c>
      <c r="E44" s="40">
        <v>13882662.572720127</v>
      </c>
      <c r="F44" s="30">
        <f t="shared" si="10"/>
        <v>4195502.6055365745</v>
      </c>
      <c r="G44" s="95">
        <v>-2112898.3715724009</v>
      </c>
      <c r="H44" s="23">
        <v>13882662.572720129</v>
      </c>
      <c r="I44" s="30">
        <f t="shared" si="6"/>
        <v>4151319.4431920382</v>
      </c>
      <c r="J44" s="40">
        <f t="shared" si="7"/>
        <v>0</v>
      </c>
      <c r="K44" s="40">
        <f t="shared" si="8"/>
        <v>0</v>
      </c>
      <c r="L44" s="41">
        <f t="shared" si="9"/>
        <v>-44183.162344536278</v>
      </c>
    </row>
    <row r="45" spans="1:12" x14ac:dyDescent="0.25">
      <c r="A45" s="105">
        <f t="shared" si="11"/>
        <v>6.2299999999999995</v>
      </c>
      <c r="B45" s="15" t="s">
        <v>61</v>
      </c>
      <c r="C45" s="44"/>
      <c r="D45" s="40">
        <v>134161.66059226336</v>
      </c>
      <c r="E45" s="40">
        <v>0</v>
      </c>
      <c r="F45" s="30">
        <f t="shared" si="10"/>
        <v>-177910.34918884886</v>
      </c>
      <c r="G45" s="95">
        <v>134161.66059226336</v>
      </c>
      <c r="H45" s="23">
        <v>0</v>
      </c>
      <c r="I45" s="30">
        <f t="shared" si="6"/>
        <v>-177910.34918884886</v>
      </c>
      <c r="J45" s="40">
        <f t="shared" si="7"/>
        <v>0</v>
      </c>
      <c r="K45" s="40">
        <f t="shared" si="8"/>
        <v>0</v>
      </c>
      <c r="L45" s="41">
        <f t="shared" si="9"/>
        <v>0</v>
      </c>
    </row>
    <row r="46" spans="1:12" x14ac:dyDescent="0.25">
      <c r="A46" s="105">
        <f t="shared" si="11"/>
        <v>6.2399999999999993</v>
      </c>
      <c r="B46" s="15" t="s">
        <v>66</v>
      </c>
      <c r="C46" s="44" t="s">
        <v>79</v>
      </c>
      <c r="D46" s="40">
        <v>-4956841.7012854051</v>
      </c>
      <c r="E46" s="40">
        <v>13218338.784336466</v>
      </c>
      <c r="F46" s="30">
        <f t="shared" si="10"/>
        <v>7900137.4455271345</v>
      </c>
      <c r="G46" s="95">
        <v>-2646675.911908159</v>
      </c>
      <c r="H46" s="23">
        <v>5802322.2625845009</v>
      </c>
      <c r="I46" s="30">
        <f t="shared" si="6"/>
        <v>4073728.0930113802</v>
      </c>
      <c r="J46" s="40">
        <f t="shared" si="7"/>
        <v>2310165.7893772461</v>
      </c>
      <c r="K46" s="40">
        <f t="shared" si="8"/>
        <v>-7416016.5217519654</v>
      </c>
      <c r="L46" s="41">
        <f t="shared" si="9"/>
        <v>-3826409.3525157543</v>
      </c>
    </row>
    <row r="47" spans="1:12" x14ac:dyDescent="0.25">
      <c r="A47" s="105">
        <f t="shared" si="11"/>
        <v>6.2499999999999991</v>
      </c>
      <c r="B47" s="15" t="s">
        <v>67</v>
      </c>
      <c r="C47" s="44"/>
      <c r="D47" s="40">
        <v>344098.38920724997</v>
      </c>
      <c r="E47" s="40">
        <v>0</v>
      </c>
      <c r="F47" s="30">
        <f t="shared" si="10"/>
        <v>-456305.20902118686</v>
      </c>
      <c r="G47" s="95">
        <v>344098.38920724997</v>
      </c>
      <c r="H47" s="23">
        <v>0</v>
      </c>
      <c r="I47" s="30">
        <f t="shared" si="6"/>
        <v>-456305.20902118686</v>
      </c>
      <c r="J47" s="40">
        <f t="shared" si="7"/>
        <v>0</v>
      </c>
      <c r="K47" s="40">
        <f t="shared" si="8"/>
        <v>0</v>
      </c>
      <c r="L47" s="41">
        <f t="shared" si="9"/>
        <v>0</v>
      </c>
    </row>
    <row r="48" spans="1:12" x14ac:dyDescent="0.25">
      <c r="A48" s="105">
        <f t="shared" si="11"/>
        <v>6.2599999999999989</v>
      </c>
      <c r="B48" s="15" t="s">
        <v>68</v>
      </c>
      <c r="C48" s="44" t="s">
        <v>39</v>
      </c>
      <c r="D48" s="40">
        <v>722630.37767299998</v>
      </c>
      <c r="E48" s="40">
        <v>361315.18883649912</v>
      </c>
      <c r="F48" s="30">
        <f t="shared" si="10"/>
        <v>-922001.83514597861</v>
      </c>
      <c r="G48" s="95">
        <v>722630.37767299998</v>
      </c>
      <c r="H48" s="23">
        <v>361315.18883649912</v>
      </c>
      <c r="I48" s="30">
        <f t="shared" si="6"/>
        <v>-923151.762082709</v>
      </c>
      <c r="J48" s="40">
        <f t="shared" si="7"/>
        <v>0</v>
      </c>
      <c r="K48" s="40">
        <f t="shared" si="8"/>
        <v>0</v>
      </c>
      <c r="L48" s="41">
        <f t="shared" si="9"/>
        <v>-1149.9269367303932</v>
      </c>
    </row>
    <row r="49" spans="1:12" x14ac:dyDescent="0.25">
      <c r="A49" s="105">
        <f t="shared" si="11"/>
        <v>6.2699999999999987</v>
      </c>
      <c r="B49" s="15" t="s">
        <v>27</v>
      </c>
      <c r="C49" s="44" t="s">
        <v>79</v>
      </c>
      <c r="D49" s="40">
        <v>-123556.1783805897</v>
      </c>
      <c r="E49" s="40">
        <v>5946647.6649043793</v>
      </c>
      <c r="F49" s="30">
        <f t="shared" si="10"/>
        <v>760800.54238891171</v>
      </c>
      <c r="G49" s="95">
        <v>0</v>
      </c>
      <c r="H49" s="23">
        <v>0</v>
      </c>
      <c r="I49" s="30">
        <f t="shared" si="6"/>
        <v>0</v>
      </c>
      <c r="J49" s="40">
        <f t="shared" si="7"/>
        <v>123556.1783805897</v>
      </c>
      <c r="K49" s="40">
        <f t="shared" si="8"/>
        <v>-5946647.6649043793</v>
      </c>
      <c r="L49" s="41">
        <f t="shared" si="9"/>
        <v>-760800.54238891171</v>
      </c>
    </row>
    <row r="50" spans="1:12" x14ac:dyDescent="0.25">
      <c r="A50" s="105">
        <f t="shared" si="11"/>
        <v>6.2799999999999985</v>
      </c>
      <c r="B50" s="15" t="s">
        <v>28</v>
      </c>
      <c r="C50" s="44"/>
      <c r="D50" s="40">
        <v>-303817.36784007057</v>
      </c>
      <c r="E50" s="40">
        <v>0</v>
      </c>
      <c r="F50" s="30">
        <f t="shared" si="10"/>
        <v>402888.97560933215</v>
      </c>
      <c r="G50" s="95">
        <v>-303817.36784007057</v>
      </c>
      <c r="H50" s="23">
        <v>0</v>
      </c>
      <c r="I50" s="30">
        <f t="shared" si="6"/>
        <v>402888.97560933215</v>
      </c>
      <c r="J50" s="40">
        <f t="shared" si="7"/>
        <v>0</v>
      </c>
      <c r="K50" s="40">
        <f t="shared" si="8"/>
        <v>0</v>
      </c>
      <c r="L50" s="41">
        <f t="shared" si="9"/>
        <v>0</v>
      </c>
    </row>
    <row r="51" spans="1:12" x14ac:dyDescent="0.25">
      <c r="A51" s="105">
        <f t="shared" si="11"/>
        <v>6.2899999999999983</v>
      </c>
      <c r="B51" s="15" t="s">
        <v>29</v>
      </c>
      <c r="C51" s="44" t="s">
        <v>79</v>
      </c>
      <c r="D51" s="40">
        <v>-275111.97000000003</v>
      </c>
      <c r="E51" s="40">
        <v>2799732.3622297375</v>
      </c>
      <c r="F51" s="30">
        <f t="shared" si="10"/>
        <v>645874.0849264632</v>
      </c>
      <c r="G51" s="95">
        <v>0</v>
      </c>
      <c r="H51" s="23">
        <v>0</v>
      </c>
      <c r="I51" s="30">
        <f t="shared" si="6"/>
        <v>0</v>
      </c>
      <c r="J51" s="40">
        <f t="shared" si="7"/>
        <v>275111.97000000003</v>
      </c>
      <c r="K51" s="40">
        <f t="shared" si="8"/>
        <v>-2799732.3622297375</v>
      </c>
      <c r="L51" s="41">
        <f t="shared" si="9"/>
        <v>-645874.0849264632</v>
      </c>
    </row>
    <row r="52" spans="1:12" x14ac:dyDescent="0.25">
      <c r="A52" s="70" t="s">
        <v>34</v>
      </c>
      <c r="B52" s="15" t="s">
        <v>35</v>
      </c>
      <c r="C52" s="44" t="s">
        <v>39</v>
      </c>
      <c r="D52" s="40">
        <v>31239.612311343335</v>
      </c>
      <c r="E52" s="40">
        <v>-9327511.0024682488</v>
      </c>
      <c r="F52" s="30">
        <f t="shared" si="10"/>
        <v>-977768.37091009482</v>
      </c>
      <c r="G52" s="95">
        <v>31239.612311343335</v>
      </c>
      <c r="H52" s="23">
        <v>-9327511.0024682488</v>
      </c>
      <c r="I52" s="30">
        <f t="shared" si="6"/>
        <v>-948082.4997212108</v>
      </c>
      <c r="J52" s="40">
        <f t="shared" si="7"/>
        <v>0</v>
      </c>
      <c r="K52" s="40">
        <f t="shared" si="8"/>
        <v>0</v>
      </c>
      <c r="L52" s="41">
        <f t="shared" si="9"/>
        <v>29685.871188884019</v>
      </c>
    </row>
    <row r="53" spans="1:12" x14ac:dyDescent="0.25">
      <c r="A53" s="70" t="s">
        <v>36</v>
      </c>
      <c r="B53" s="15" t="s">
        <v>88</v>
      </c>
      <c r="C53" s="44" t="s">
        <v>39</v>
      </c>
      <c r="D53" s="40">
        <v>-5263989.1653199438</v>
      </c>
      <c r="E53" s="40">
        <v>-6388043.7029168438</v>
      </c>
      <c r="F53" s="30">
        <f t="shared" si="10"/>
        <v>6339256.4312139396</v>
      </c>
      <c r="G53" s="95">
        <v>-5263989.1653199438</v>
      </c>
      <c r="H53" s="23">
        <v>-6388043.7029168438</v>
      </c>
      <c r="I53" s="30">
        <f t="shared" si="6"/>
        <v>6359587.1113346675</v>
      </c>
      <c r="J53" s="40">
        <f t="shared" si="7"/>
        <v>0</v>
      </c>
      <c r="K53" s="40">
        <f t="shared" si="8"/>
        <v>0</v>
      </c>
      <c r="L53" s="41">
        <f t="shared" si="9"/>
        <v>20330.680120727979</v>
      </c>
    </row>
    <row r="54" spans="1:12" x14ac:dyDescent="0.25">
      <c r="A54" s="70"/>
      <c r="B54" s="15"/>
      <c r="C54" s="44"/>
      <c r="D54" s="40"/>
      <c r="E54" s="40"/>
      <c r="F54" s="30"/>
      <c r="G54" s="95"/>
      <c r="H54" s="23"/>
      <c r="I54" s="30"/>
      <c r="J54" s="40"/>
      <c r="K54" s="40"/>
      <c r="L54" s="41"/>
    </row>
    <row r="55" spans="1:12" x14ac:dyDescent="0.25">
      <c r="A55" s="70"/>
      <c r="B55" s="15"/>
      <c r="C55" s="44"/>
      <c r="D55" s="40"/>
      <c r="E55" s="40"/>
      <c r="F55" s="30"/>
      <c r="G55" s="95"/>
      <c r="H55" s="23"/>
      <c r="I55" s="30"/>
      <c r="J55" s="40"/>
      <c r="K55" s="40"/>
      <c r="L55" s="41"/>
    </row>
    <row r="56" spans="1:12" x14ac:dyDescent="0.25">
      <c r="A56" s="70"/>
      <c r="B56" s="15"/>
      <c r="C56" s="43"/>
      <c r="D56" s="40"/>
      <c r="E56" s="40"/>
      <c r="F56" s="30"/>
      <c r="G56" s="94"/>
      <c r="H56" s="23"/>
      <c r="I56" s="29"/>
      <c r="J56" s="40"/>
      <c r="K56" s="40"/>
      <c r="L56" s="41"/>
    </row>
    <row r="57" spans="1:12" x14ac:dyDescent="0.25">
      <c r="A57" s="73" t="s">
        <v>71</v>
      </c>
      <c r="B57" s="54"/>
      <c r="C57" s="43"/>
      <c r="D57" s="31">
        <f t="shared" ref="D57:L57" si="12">SUM(D9:D55)</f>
        <v>-7373966.3852070924</v>
      </c>
      <c r="E57" s="31">
        <f t="shared" si="12"/>
        <v>162191105.36052862</v>
      </c>
      <c r="F57" s="32">
        <f t="shared" si="12"/>
        <v>26060086.515394054</v>
      </c>
      <c r="G57" s="31">
        <f t="shared" si="12"/>
        <v>-5383450.5671022497</v>
      </c>
      <c r="H57" s="31">
        <f t="shared" si="12"/>
        <v>119837238.46959198</v>
      </c>
      <c r="I57" s="32">
        <f t="shared" si="12"/>
        <v>18787397.572093964</v>
      </c>
      <c r="J57" s="31">
        <f t="shared" si="12"/>
        <v>1990515.818104841</v>
      </c>
      <c r="K57" s="31">
        <f t="shared" si="12"/>
        <v>-42353866.890936621</v>
      </c>
      <c r="L57" s="32">
        <f t="shared" si="12"/>
        <v>-7272688.9433000907</v>
      </c>
    </row>
    <row r="58" spans="1:12" ht="15.75" thickBot="1" x14ac:dyDescent="0.3">
      <c r="A58" s="73" t="s">
        <v>100</v>
      </c>
      <c r="B58" s="54"/>
      <c r="C58" s="81"/>
      <c r="D58" s="33">
        <f t="shared" ref="D58:L58" si="13">D57+D8</f>
        <v>96490337.604794115</v>
      </c>
      <c r="E58" s="33">
        <f t="shared" si="13"/>
        <v>2113443248.6196382</v>
      </c>
      <c r="F58" s="34">
        <f t="shared" si="13"/>
        <v>84203114.872108623</v>
      </c>
      <c r="G58" s="33">
        <f t="shared" si="13"/>
        <v>98480853.422898948</v>
      </c>
      <c r="H58" s="33">
        <f t="shared" si="13"/>
        <v>2071089381.7287016</v>
      </c>
      <c r="I58" s="34">
        <f t="shared" si="13"/>
        <v>70720342.68511194</v>
      </c>
      <c r="J58" s="33">
        <f t="shared" si="13"/>
        <v>1990515.818104841</v>
      </c>
      <c r="K58" s="33">
        <f t="shared" si="13"/>
        <v>-42353866.890936621</v>
      </c>
      <c r="L58" s="34">
        <f t="shared" si="13"/>
        <v>-13482772.186996676</v>
      </c>
    </row>
    <row r="59" spans="1:12" ht="15.75" thickTop="1" x14ac:dyDescent="0.25">
      <c r="A59" s="66" t="s">
        <v>101</v>
      </c>
      <c r="B59" s="24"/>
      <c r="C59" s="108"/>
      <c r="D59" s="52"/>
      <c r="E59" s="52"/>
      <c r="F59" s="79">
        <v>-32408665.981774215</v>
      </c>
      <c r="G59" s="52"/>
      <c r="H59" s="52"/>
      <c r="I59" s="79">
        <v>-32357068.941032507</v>
      </c>
      <c r="J59" s="52"/>
      <c r="K59" s="52"/>
      <c r="L59" s="56">
        <f>I59-F59</f>
        <v>51597.04074170813</v>
      </c>
    </row>
    <row r="60" spans="1:12" x14ac:dyDescent="0.25">
      <c r="A60" s="66" t="s">
        <v>96</v>
      </c>
      <c r="B60" s="24"/>
      <c r="C60" s="43"/>
      <c r="D60" s="52"/>
      <c r="E60" s="52"/>
      <c r="F60" s="49">
        <v>28166537.733802781</v>
      </c>
      <c r="G60" s="52"/>
      <c r="H60" s="52"/>
      <c r="I60" s="49">
        <v>0</v>
      </c>
      <c r="J60" s="52"/>
      <c r="K60" s="52"/>
      <c r="L60" s="30">
        <f>I60-F60</f>
        <v>-28166537.733802781</v>
      </c>
    </row>
    <row r="61" spans="1:12" x14ac:dyDescent="0.25">
      <c r="A61" s="73" t="s">
        <v>97</v>
      </c>
      <c r="B61" s="24"/>
      <c r="C61" s="43"/>
      <c r="D61" s="52"/>
      <c r="E61" s="52"/>
      <c r="F61" s="39">
        <f>SUM(F58:F60)</f>
        <v>79960986.624137193</v>
      </c>
      <c r="G61" s="52"/>
      <c r="H61" s="52"/>
      <c r="I61" s="39">
        <f>SUM(I58:I60)</f>
        <v>38363273.744079433</v>
      </c>
      <c r="J61" s="52"/>
      <c r="K61" s="52"/>
      <c r="L61" s="57">
        <f>I61-F61</f>
        <v>-41597712.88005776</v>
      </c>
    </row>
    <row r="62" spans="1:12" x14ac:dyDescent="0.25">
      <c r="A62" s="74" t="s">
        <v>98</v>
      </c>
      <c r="B62" s="24"/>
      <c r="C62" s="43"/>
      <c r="D62" s="52"/>
      <c r="E62" s="52"/>
      <c r="F62" s="49">
        <v>-14488176.746577829</v>
      </c>
      <c r="G62" s="52"/>
      <c r="H62" s="52"/>
      <c r="I62" s="49">
        <v>0</v>
      </c>
      <c r="J62" s="52"/>
      <c r="K62" s="52"/>
      <c r="L62" s="30">
        <f>I62-F62</f>
        <v>14488176.746577829</v>
      </c>
    </row>
    <row r="63" spans="1:12" ht="15.75" thickBot="1" x14ac:dyDescent="0.3">
      <c r="A63" s="75" t="s">
        <v>102</v>
      </c>
      <c r="B63" s="24"/>
      <c r="C63" s="43"/>
      <c r="D63" s="52"/>
      <c r="E63" s="52"/>
      <c r="F63" s="33">
        <f>F61+F62</f>
        <v>65472809.877559364</v>
      </c>
      <c r="G63" s="52"/>
      <c r="H63" s="52"/>
      <c r="I63" s="33">
        <f>I61+I62</f>
        <v>38363273.744079433</v>
      </c>
      <c r="J63" s="52"/>
      <c r="K63" s="52"/>
      <c r="L63" s="34">
        <f>I63-F63</f>
        <v>-27109536.13347993</v>
      </c>
    </row>
    <row r="64" spans="1:12" ht="15.75" thickTop="1" x14ac:dyDescent="0.25">
      <c r="A64" s="66" t="s">
        <v>110</v>
      </c>
      <c r="B64" s="24"/>
      <c r="C64" s="43"/>
      <c r="D64" s="52"/>
      <c r="E64" s="52"/>
      <c r="F64" s="80"/>
      <c r="G64" s="52"/>
      <c r="H64" s="52"/>
      <c r="I64" s="80"/>
      <c r="J64" s="52"/>
      <c r="K64" s="52"/>
      <c r="L64" s="58"/>
    </row>
    <row r="65" spans="1:12" x14ac:dyDescent="0.25">
      <c r="A65" s="76" t="s">
        <v>111</v>
      </c>
      <c r="B65" s="25"/>
      <c r="C65" s="16"/>
      <c r="D65" s="35"/>
      <c r="E65" s="35"/>
      <c r="F65" s="68"/>
      <c r="G65" s="62"/>
      <c r="H65" s="62"/>
      <c r="I65" s="68"/>
      <c r="J65" s="62"/>
      <c r="K65" s="62"/>
      <c r="L65" s="37"/>
    </row>
  </sheetData>
  <autoFilter ref="A6:L65"/>
  <conditionalFormatting sqref="D3:E3 H3:I3">
    <cfRule type="cellIs" dxfId="2" priority="5" operator="notEqual">
      <formula>0</formula>
    </cfRule>
  </conditionalFormatting>
  <pageMargins left="0.25" right="0.25" top="0.75" bottom="0.75" header="0.3" footer="0.3"/>
  <pageSetup scale="70" fitToHeight="2" orientation="landscape" useFirstPageNumber="1" r:id="rId1"/>
  <headerFooter>
    <oddHeader>&amp;RDocket UG-190530
Exhibit No. SEF-25
Page &amp;P of 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workbookViewId="0">
      <pane xSplit="3" ySplit="6" topLeftCell="D49" activePane="bottomRight" state="frozen"/>
      <selection pane="topRight" activeCell="D1" sqref="D1"/>
      <selection pane="bottomLeft" activeCell="A7" sqref="A7"/>
      <selection pane="bottomRight" activeCell="H73" sqref="H73"/>
    </sheetView>
  </sheetViews>
  <sheetFormatPr defaultRowHeight="15" x14ac:dyDescent="0.25"/>
  <cols>
    <col min="1" max="1" width="10.7109375" customWidth="1"/>
    <col min="2" max="2" width="29" customWidth="1"/>
    <col min="3" max="4" width="14" customWidth="1"/>
    <col min="5" max="5" width="16.140625" bestFit="1" customWidth="1"/>
    <col min="6" max="6" width="14.28515625" bestFit="1" customWidth="1"/>
    <col min="7" max="7" width="15.140625" bestFit="1" customWidth="1"/>
    <col min="8" max="8" width="17.85546875" bestFit="1" customWidth="1"/>
    <col min="9" max="9" width="15.7109375" bestFit="1" customWidth="1"/>
    <col min="10" max="10" width="15.140625" bestFit="1" customWidth="1"/>
    <col min="11" max="11" width="15.7109375" bestFit="1" customWidth="1"/>
    <col min="12" max="12" width="13.42578125" bestFit="1" customWidth="1"/>
  </cols>
  <sheetData>
    <row r="1" spans="1:12" ht="15.75" x14ac:dyDescent="0.25">
      <c r="A1" s="82"/>
      <c r="B1" s="83"/>
      <c r="C1" s="83"/>
      <c r="D1" s="101"/>
      <c r="E1" s="101"/>
      <c r="F1" s="101"/>
      <c r="G1" s="83"/>
      <c r="H1" s="83"/>
      <c r="I1" s="83"/>
      <c r="J1" s="83"/>
      <c r="K1" s="83"/>
      <c r="L1" s="84"/>
    </row>
    <row r="2" spans="1:12" ht="15.75" x14ac:dyDescent="0.25">
      <c r="A2" s="85" t="s">
        <v>108</v>
      </c>
      <c r="B2" s="20"/>
      <c r="C2" s="20"/>
      <c r="D2" s="95"/>
      <c r="E2" s="95"/>
      <c r="F2" s="98" t="s">
        <v>106</v>
      </c>
      <c r="G2" s="60">
        <v>7.0694099999999996E-2</v>
      </c>
      <c r="H2" s="86" t="s">
        <v>105</v>
      </c>
      <c r="I2" s="87">
        <v>0.75409700000000002</v>
      </c>
      <c r="J2" s="20"/>
      <c r="K2" s="20"/>
      <c r="L2" s="88"/>
    </row>
    <row r="3" spans="1:12" ht="15.75" x14ac:dyDescent="0.25">
      <c r="A3" s="69"/>
      <c r="B3" s="20"/>
      <c r="C3" s="20"/>
      <c r="D3" s="89"/>
      <c r="E3" s="89"/>
      <c r="F3" s="90" t="s">
        <v>91</v>
      </c>
      <c r="G3" s="102">
        <f>'SEF-24 Page 1-2'!G3</f>
        <v>7.5700000000000003E-2</v>
      </c>
      <c r="H3" s="89"/>
      <c r="I3" s="89"/>
      <c r="J3" s="92"/>
      <c r="K3" s="92"/>
      <c r="L3" s="93"/>
    </row>
    <row r="4" spans="1:12" ht="15.75" x14ac:dyDescent="0.25">
      <c r="A4" s="1"/>
      <c r="B4" s="2"/>
      <c r="C4" s="3"/>
      <c r="D4" s="4" t="s">
        <v>40</v>
      </c>
      <c r="E4" s="4"/>
      <c r="F4" s="5"/>
      <c r="G4" s="6" t="s">
        <v>76</v>
      </c>
      <c r="H4" s="4"/>
      <c r="I4" s="5"/>
      <c r="J4" s="6" t="s">
        <v>77</v>
      </c>
      <c r="K4" s="4"/>
      <c r="L4" s="5"/>
    </row>
    <row r="5" spans="1:12" ht="15.75" x14ac:dyDescent="0.25">
      <c r="A5" s="7" t="s">
        <v>43</v>
      </c>
      <c r="B5" s="8" t="s">
        <v>32</v>
      </c>
      <c r="C5" s="9" t="s">
        <v>44</v>
      </c>
      <c r="D5" s="10" t="s">
        <v>2</v>
      </c>
      <c r="E5" s="11" t="s">
        <v>0</v>
      </c>
      <c r="F5" s="11" t="s">
        <v>1</v>
      </c>
      <c r="G5" s="11" t="s">
        <v>2</v>
      </c>
      <c r="H5" s="11" t="s">
        <v>0</v>
      </c>
      <c r="I5" s="11" t="s">
        <v>57</v>
      </c>
      <c r="J5" s="11" t="s">
        <v>2</v>
      </c>
      <c r="K5" s="11" t="s">
        <v>0</v>
      </c>
      <c r="L5" s="11" t="s">
        <v>1</v>
      </c>
    </row>
    <row r="6" spans="1:12" ht="15.75" x14ac:dyDescent="0.25">
      <c r="A6" s="12" t="s">
        <v>45</v>
      </c>
      <c r="B6" s="13" t="s">
        <v>46</v>
      </c>
      <c r="C6" s="14" t="s">
        <v>47</v>
      </c>
      <c r="D6" s="13" t="s">
        <v>48</v>
      </c>
      <c r="E6" s="14" t="s">
        <v>49</v>
      </c>
      <c r="F6" s="14" t="s">
        <v>50</v>
      </c>
      <c r="G6" s="14" t="s">
        <v>51</v>
      </c>
      <c r="H6" s="14" t="s">
        <v>52</v>
      </c>
      <c r="I6" s="14" t="s">
        <v>53</v>
      </c>
      <c r="J6" s="14" t="s">
        <v>54</v>
      </c>
      <c r="K6" s="14" t="s">
        <v>55</v>
      </c>
      <c r="L6" s="14" t="s">
        <v>56</v>
      </c>
    </row>
    <row r="7" spans="1:12" ht="15.75" x14ac:dyDescent="0.25">
      <c r="A7" s="7"/>
      <c r="B7" s="8"/>
      <c r="C7" s="18"/>
      <c r="D7" s="22"/>
      <c r="E7" s="22"/>
      <c r="F7" s="28"/>
      <c r="G7" s="22"/>
      <c r="H7" s="22"/>
      <c r="I7" s="28"/>
      <c r="J7" s="22"/>
      <c r="K7" s="22"/>
      <c r="L7" s="28"/>
    </row>
    <row r="8" spans="1:12" ht="15.75" x14ac:dyDescent="0.25">
      <c r="A8" s="69"/>
      <c r="B8" s="21" t="s">
        <v>78</v>
      </c>
      <c r="C8" s="42" t="s">
        <v>39</v>
      </c>
      <c r="D8" s="38">
        <f>'SEF-25 Page 1-2'!D8</f>
        <v>103864303.9900012</v>
      </c>
      <c r="E8" s="39">
        <f>'SEF-25 Page 1-2'!E8</f>
        <v>1951252143.2591095</v>
      </c>
      <c r="F8" s="36">
        <f>'SEF-25 Page 1-2'!F8</f>
        <v>58143028.356714569</v>
      </c>
      <c r="G8" s="38">
        <v>103864304</v>
      </c>
      <c r="H8" s="39">
        <v>1951252143</v>
      </c>
      <c r="I8" s="36">
        <f t="shared" ref="I8:I29" si="0">(-G8+(H8*$G$2))/$I$2</f>
        <v>45190088.440155953</v>
      </c>
      <c r="J8" s="38">
        <f t="shared" ref="J8:J39" si="1">G8-D8</f>
        <v>9.9987983703613281E-3</v>
      </c>
      <c r="K8" s="39">
        <f t="shared" ref="K8:K39" si="2">H8-E8</f>
        <v>-0.2591094970703125</v>
      </c>
      <c r="L8" s="36">
        <f t="shared" ref="L8:L39" si="3">I8-F8</f>
        <v>-12952939.916558616</v>
      </c>
    </row>
    <row r="9" spans="1:12" x14ac:dyDescent="0.25">
      <c r="A9" s="103">
        <v>20.010000000000002</v>
      </c>
      <c r="B9" s="15" t="s">
        <v>58</v>
      </c>
      <c r="C9" s="27" t="s">
        <v>113</v>
      </c>
      <c r="D9" s="40">
        <f>'SEF-25 Page 1-2'!D9</f>
        <v>1442870.5294648185</v>
      </c>
      <c r="E9" s="40">
        <f>'SEF-25 Page 1-2'!E9</f>
        <v>0</v>
      </c>
      <c r="F9" s="41">
        <f>'SEF-25 Page 1-2'!F9</f>
        <v>-1913375.241467369</v>
      </c>
      <c r="G9" s="23">
        <v>954667</v>
      </c>
      <c r="H9" s="23">
        <v>0</v>
      </c>
      <c r="I9" s="30">
        <f t="shared" si="0"/>
        <v>-1265973.7407787063</v>
      </c>
      <c r="J9" s="40">
        <f t="shared" si="1"/>
        <v>-488203.52946481854</v>
      </c>
      <c r="K9" s="40">
        <f t="shared" si="2"/>
        <v>0</v>
      </c>
      <c r="L9" s="41">
        <f t="shared" si="3"/>
        <v>647401.50068866275</v>
      </c>
    </row>
    <row r="10" spans="1:12" x14ac:dyDescent="0.25">
      <c r="A10" s="103">
        <f t="shared" ref="A10:A21" si="4">+A9+0.01</f>
        <v>20.020000000000003</v>
      </c>
      <c r="B10" s="15" t="s">
        <v>3</v>
      </c>
      <c r="C10" s="27"/>
      <c r="D10" s="40">
        <f>'SEF-25 Page 1-2'!D10</f>
        <v>31955.103665430321</v>
      </c>
      <c r="E10" s="40">
        <f>'SEF-25 Page 1-2'!E10</f>
        <v>0</v>
      </c>
      <c r="F10" s="41">
        <f>'SEF-25 Page 1-2'!F10</f>
        <v>-42375.322624848421</v>
      </c>
      <c r="G10" s="23">
        <v>31955</v>
      </c>
      <c r="H10" s="23">
        <v>0</v>
      </c>
      <c r="I10" s="30">
        <f t="shared" si="0"/>
        <v>-42375.185155225387</v>
      </c>
      <c r="J10" s="40">
        <f t="shared" si="1"/>
        <v>-0.10366543032068876</v>
      </c>
      <c r="K10" s="40">
        <f t="shared" si="2"/>
        <v>0</v>
      </c>
      <c r="L10" s="41">
        <f t="shared" si="3"/>
        <v>0.13746962303412147</v>
      </c>
    </row>
    <row r="11" spans="1:12" x14ac:dyDescent="0.25">
      <c r="A11" s="103">
        <f t="shared" si="4"/>
        <v>20.030000000000005</v>
      </c>
      <c r="B11" s="15" t="s">
        <v>4</v>
      </c>
      <c r="C11" s="27" t="s">
        <v>79</v>
      </c>
      <c r="D11" s="40">
        <f>'SEF-25 Page 1-2'!D11</f>
        <v>1216418.5906954836</v>
      </c>
      <c r="E11" s="40">
        <f>'SEF-25 Page 1-2'!E11</f>
        <v>0</v>
      </c>
      <c r="F11" s="41">
        <f>'SEF-25 Page 1-2'!F11</f>
        <v>-1613079.7373487544</v>
      </c>
      <c r="G11" s="23">
        <v>3522854.3520547943</v>
      </c>
      <c r="H11" s="23">
        <v>-5820422.319444444</v>
      </c>
      <c r="I11" s="30">
        <f t="shared" si="0"/>
        <v>-5217264.9799002409</v>
      </c>
      <c r="J11" s="40">
        <f t="shared" si="1"/>
        <v>2306435.7613593107</v>
      </c>
      <c r="K11" s="40">
        <f t="shared" si="2"/>
        <v>-5820422.319444444</v>
      </c>
      <c r="L11" s="41">
        <f t="shared" si="3"/>
        <v>-3604185.2425514865</v>
      </c>
    </row>
    <row r="12" spans="1:12" x14ac:dyDescent="0.25">
      <c r="A12" s="103">
        <f t="shared" si="4"/>
        <v>20.040000000000006</v>
      </c>
      <c r="B12" s="15" t="s">
        <v>24</v>
      </c>
      <c r="C12" s="27" t="s">
        <v>113</v>
      </c>
      <c r="D12" s="40">
        <f>'SEF-25 Page 1-2'!D12</f>
        <v>12921873.95908682</v>
      </c>
      <c r="E12" s="40">
        <f>'SEF-25 Page 1-2'!E12</f>
        <v>0</v>
      </c>
      <c r="F12" s="41">
        <f>'SEF-25 Page 1-2'!F12</f>
        <v>-17135559.429472361</v>
      </c>
      <c r="G12" s="23">
        <v>12917116</v>
      </c>
      <c r="H12" s="23">
        <v>0</v>
      </c>
      <c r="I12" s="30">
        <f t="shared" si="0"/>
        <v>-17129249.950603172</v>
      </c>
      <c r="J12" s="40">
        <f t="shared" si="1"/>
        <v>-4757.9590868204832</v>
      </c>
      <c r="K12" s="40">
        <f t="shared" si="2"/>
        <v>0</v>
      </c>
      <c r="L12" s="41">
        <f t="shared" si="3"/>
        <v>6309.4788691885769</v>
      </c>
    </row>
    <row r="13" spans="1:12" x14ac:dyDescent="0.25">
      <c r="A13" s="103">
        <f t="shared" si="4"/>
        <v>20.050000000000008</v>
      </c>
      <c r="B13" s="15" t="s">
        <v>59</v>
      </c>
      <c r="C13" s="27"/>
      <c r="D13" s="40">
        <f>'SEF-25 Page 1-2'!D13</f>
        <v>-1412118.6458149552</v>
      </c>
      <c r="E13" s="40">
        <f>'SEF-25 Page 1-2'!E13</f>
        <v>0</v>
      </c>
      <c r="F13" s="41">
        <f>'SEF-25 Page 1-2'!F13</f>
        <v>1872595.496089966</v>
      </c>
      <c r="G13" s="23">
        <v>-1412119</v>
      </c>
      <c r="H13" s="23">
        <v>0</v>
      </c>
      <c r="I13" s="30">
        <f t="shared" si="0"/>
        <v>1872595.9657709817</v>
      </c>
      <c r="J13" s="40">
        <f t="shared" si="1"/>
        <v>-0.35418504476547241</v>
      </c>
      <c r="K13" s="40">
        <f t="shared" si="2"/>
        <v>0</v>
      </c>
      <c r="L13" s="41">
        <f t="shared" si="3"/>
        <v>0.46968101570382714</v>
      </c>
    </row>
    <row r="14" spans="1:12" x14ac:dyDescent="0.25">
      <c r="A14" s="103">
        <f t="shared" si="4"/>
        <v>20.060000000000009</v>
      </c>
      <c r="B14" s="15" t="s">
        <v>5</v>
      </c>
      <c r="C14" s="27"/>
      <c r="D14" s="40">
        <f>'SEF-25 Page 1-2'!D14</f>
        <v>-1256319.1261336696</v>
      </c>
      <c r="E14" s="40">
        <f>'SEF-25 Page 1-2'!E14</f>
        <v>0</v>
      </c>
      <c r="F14" s="41">
        <f>'SEF-25 Page 1-2'!F14</f>
        <v>1665991.4124226321</v>
      </c>
      <c r="G14" s="23">
        <v>-1256319</v>
      </c>
      <c r="H14" s="23">
        <v>0</v>
      </c>
      <c r="I14" s="30">
        <f t="shared" si="0"/>
        <v>1665991.2451581163</v>
      </c>
      <c r="J14" s="40">
        <f t="shared" si="1"/>
        <v>0.12613366963341832</v>
      </c>
      <c r="K14" s="40">
        <f t="shared" si="2"/>
        <v>0</v>
      </c>
      <c r="L14" s="41">
        <f t="shared" si="3"/>
        <v>-0.16726451576687396</v>
      </c>
    </row>
    <row r="15" spans="1:12" x14ac:dyDescent="0.25">
      <c r="A15" s="103">
        <f t="shared" si="4"/>
        <v>20.070000000000011</v>
      </c>
      <c r="B15" s="15" t="s">
        <v>6</v>
      </c>
      <c r="C15" s="27"/>
      <c r="D15" s="40">
        <f>'SEF-25 Page 1-2'!D15</f>
        <v>-125428.75474144239</v>
      </c>
      <c r="E15" s="40">
        <f>'SEF-25 Page 1-2'!E15</f>
        <v>0</v>
      </c>
      <c r="F15" s="41">
        <f>'SEF-25 Page 1-2'!F15</f>
        <v>166329.73575208811</v>
      </c>
      <c r="G15" s="23">
        <v>-125429</v>
      </c>
      <c r="H15" s="23">
        <v>0</v>
      </c>
      <c r="I15" s="30">
        <f t="shared" si="0"/>
        <v>166330.06098684916</v>
      </c>
      <c r="J15" s="40">
        <f t="shared" si="1"/>
        <v>-0.24525855761021376</v>
      </c>
      <c r="K15" s="40">
        <f t="shared" si="2"/>
        <v>0</v>
      </c>
      <c r="L15" s="41">
        <f t="shared" si="3"/>
        <v>0.32523476105416194</v>
      </c>
    </row>
    <row r="16" spans="1:12" x14ac:dyDescent="0.25">
      <c r="A16" s="103">
        <f t="shared" si="4"/>
        <v>20.080000000000013</v>
      </c>
      <c r="B16" s="15" t="s">
        <v>7</v>
      </c>
      <c r="C16" s="27" t="s">
        <v>79</v>
      </c>
      <c r="D16" s="40">
        <f>'SEF-25 Page 1-2'!D16</f>
        <v>-187098.30484735657</v>
      </c>
      <c r="E16" s="40">
        <f>'SEF-25 Page 1-2'!E16</f>
        <v>0</v>
      </c>
      <c r="F16" s="41">
        <f>'SEF-25 Page 1-2'!F16</f>
        <v>248109.06932046748</v>
      </c>
      <c r="G16" s="23">
        <v>1359529.24</v>
      </c>
      <c r="H16" s="23">
        <v>0</v>
      </c>
      <c r="I16" s="30">
        <f t="shared" si="0"/>
        <v>-1802857.2451554639</v>
      </c>
      <c r="J16" s="40">
        <f t="shared" si="1"/>
        <v>1546627.5448473566</v>
      </c>
      <c r="K16" s="40">
        <f t="shared" si="2"/>
        <v>0</v>
      </c>
      <c r="L16" s="41">
        <f t="shared" si="3"/>
        <v>-2050966.3144759315</v>
      </c>
    </row>
    <row r="17" spans="1:12" x14ac:dyDescent="0.25">
      <c r="A17" s="103">
        <f t="shared" si="4"/>
        <v>20.090000000000014</v>
      </c>
      <c r="B17" s="15" t="s">
        <v>8</v>
      </c>
      <c r="C17" s="27"/>
      <c r="D17" s="40">
        <f>'SEF-25 Page 1-2'!D17</f>
        <v>69886.13058918016</v>
      </c>
      <c r="E17" s="40">
        <f>'SEF-25 Page 1-2'!E17</f>
        <v>0</v>
      </c>
      <c r="F17" s="41">
        <f>'SEF-25 Page 1-2'!F17</f>
        <v>-92675.2534344788</v>
      </c>
      <c r="G17" s="23">
        <v>69886</v>
      </c>
      <c r="H17" s="23">
        <v>0</v>
      </c>
      <c r="I17" s="30">
        <f t="shared" si="0"/>
        <v>-92675.080261557858</v>
      </c>
      <c r="J17" s="40">
        <f t="shared" si="1"/>
        <v>-0.13058918016031384</v>
      </c>
      <c r="K17" s="40">
        <f t="shared" si="2"/>
        <v>0</v>
      </c>
      <c r="L17" s="41">
        <f t="shared" si="3"/>
        <v>0.17317292094230652</v>
      </c>
    </row>
    <row r="18" spans="1:12" x14ac:dyDescent="0.25">
      <c r="A18" s="103">
        <f t="shared" si="4"/>
        <v>20.100000000000016</v>
      </c>
      <c r="B18" s="15" t="s">
        <v>9</v>
      </c>
      <c r="C18" s="27"/>
      <c r="D18" s="40">
        <f>'SEF-25 Page 1-2'!D18</f>
        <v>3831.0246199423614</v>
      </c>
      <c r="E18" s="40">
        <f>'SEF-25 Page 1-2'!E18</f>
        <v>0</v>
      </c>
      <c r="F18" s="41">
        <f>'SEF-25 Page 1-2'!F18</f>
        <v>-5080.2809452130978</v>
      </c>
      <c r="G18" s="23">
        <v>3831</v>
      </c>
      <c r="H18" s="23">
        <v>0</v>
      </c>
      <c r="I18" s="30">
        <f t="shared" si="0"/>
        <v>-5080.248296969753</v>
      </c>
      <c r="J18" s="40">
        <f t="shared" si="1"/>
        <v>-2.4619942361368885E-2</v>
      </c>
      <c r="K18" s="40">
        <f t="shared" si="2"/>
        <v>0</v>
      </c>
      <c r="L18" s="41">
        <f t="shared" si="3"/>
        <v>3.2648243344738148E-2</v>
      </c>
    </row>
    <row r="19" spans="1:12" x14ac:dyDescent="0.25">
      <c r="A19" s="103">
        <f t="shared" si="4"/>
        <v>20.110000000000017</v>
      </c>
      <c r="B19" s="15" t="s">
        <v>10</v>
      </c>
      <c r="C19" s="27"/>
      <c r="D19" s="40">
        <f>'SEF-25 Page 1-2'!D19</f>
        <v>-204503.64267608413</v>
      </c>
      <c r="E19" s="40">
        <f>'SEF-25 Page 1-2'!E19</f>
        <v>0</v>
      </c>
      <c r="F19" s="41">
        <f>'SEF-25 Page 1-2'!F19</f>
        <v>271190.10243520944</v>
      </c>
      <c r="G19" s="23">
        <v>-204504</v>
      </c>
      <c r="H19" s="23">
        <v>0</v>
      </c>
      <c r="I19" s="30">
        <f t="shared" si="0"/>
        <v>271190.57627864851</v>
      </c>
      <c r="J19" s="40">
        <f t="shared" si="1"/>
        <v>-0.3573239158722572</v>
      </c>
      <c r="K19" s="40">
        <f t="shared" si="2"/>
        <v>0</v>
      </c>
      <c r="L19" s="41">
        <f t="shared" si="3"/>
        <v>0.47384343907469884</v>
      </c>
    </row>
    <row r="20" spans="1:12" x14ac:dyDescent="0.25">
      <c r="A20" s="103">
        <f t="shared" si="4"/>
        <v>20.120000000000019</v>
      </c>
      <c r="B20" s="15" t="s">
        <v>11</v>
      </c>
      <c r="C20" s="27"/>
      <c r="D20" s="40">
        <f>'SEF-25 Page 1-2'!D20</f>
        <v>-438078.27529363008</v>
      </c>
      <c r="E20" s="40">
        <f>'SEF-25 Page 1-2'!E20</f>
        <v>0</v>
      </c>
      <c r="F20" s="41">
        <f>'SEF-25 Page 1-2'!F20</f>
        <v>580930.93500389217</v>
      </c>
      <c r="G20" s="23">
        <v>-438078</v>
      </c>
      <c r="H20" s="23">
        <v>0</v>
      </c>
      <c r="I20" s="30">
        <f t="shared" si="0"/>
        <v>580930.5699399414</v>
      </c>
      <c r="J20" s="40">
        <f t="shared" si="1"/>
        <v>0.27529363008216023</v>
      </c>
      <c r="K20" s="40">
        <f t="shared" si="2"/>
        <v>0</v>
      </c>
      <c r="L20" s="41">
        <f t="shared" si="3"/>
        <v>-0.36506395076867193</v>
      </c>
    </row>
    <row r="21" spans="1:12" x14ac:dyDescent="0.25">
      <c r="A21" s="103">
        <f t="shared" si="4"/>
        <v>20.13000000000002</v>
      </c>
      <c r="B21" s="15" t="s">
        <v>12</v>
      </c>
      <c r="C21" s="27"/>
      <c r="D21" s="40">
        <f>'SEF-25 Page 1-2'!D21</f>
        <v>-770450.7474650637</v>
      </c>
      <c r="E21" s="40">
        <f>'SEF-25 Page 1-2'!E21</f>
        <v>0</v>
      </c>
      <c r="F21" s="41">
        <f>'SEF-25 Page 1-2'!F21</f>
        <v>1021686.5303337153</v>
      </c>
      <c r="G21" s="23">
        <v>-770451</v>
      </c>
      <c r="H21" s="23">
        <v>0</v>
      </c>
      <c r="I21" s="30">
        <f t="shared" si="0"/>
        <v>1021686.8652176046</v>
      </c>
      <c r="J21" s="40">
        <f t="shared" si="1"/>
        <v>-0.25253493629861623</v>
      </c>
      <c r="K21" s="40">
        <f t="shared" si="2"/>
        <v>0</v>
      </c>
      <c r="L21" s="41">
        <f t="shared" si="3"/>
        <v>0.33488388929981738</v>
      </c>
    </row>
    <row r="22" spans="1:12" x14ac:dyDescent="0.25">
      <c r="A22" s="103">
        <v>6.14</v>
      </c>
      <c r="B22" s="15" t="s">
        <v>60</v>
      </c>
      <c r="C22" s="27"/>
      <c r="D22" s="40">
        <f>'SEF-25 Page 1-2'!D22</f>
        <v>-52646.119560989835</v>
      </c>
      <c r="E22" s="40">
        <f>'SEF-25 Page 1-2'!E22</f>
        <v>0</v>
      </c>
      <c r="F22" s="41">
        <f>'SEF-25 Page 1-2'!F22</f>
        <v>69813.458429074555</v>
      </c>
      <c r="G22" s="23">
        <v>-52646</v>
      </c>
      <c r="H22" s="23">
        <v>0</v>
      </c>
      <c r="I22" s="30">
        <f t="shared" si="0"/>
        <v>69813.299880519349</v>
      </c>
      <c r="J22" s="40">
        <f t="shared" si="1"/>
        <v>0.11956098983500851</v>
      </c>
      <c r="K22" s="40">
        <f t="shared" si="2"/>
        <v>0</v>
      </c>
      <c r="L22" s="41">
        <f t="shared" si="3"/>
        <v>-0.15854855520592537</v>
      </c>
    </row>
    <row r="23" spans="1:12" x14ac:dyDescent="0.25">
      <c r="A23" s="103">
        <f>+A22+0.01</f>
        <v>6.1499999999999995</v>
      </c>
      <c r="B23" s="15" t="s">
        <v>13</v>
      </c>
      <c r="C23" s="27"/>
      <c r="D23" s="40">
        <f>'SEF-25 Page 1-2'!D23</f>
        <v>-359399.40979334083</v>
      </c>
      <c r="E23" s="40">
        <f>'SEF-25 Page 1-2'!E23</f>
        <v>0</v>
      </c>
      <c r="F23" s="41">
        <f>'SEF-25 Page 1-2'!F23</f>
        <v>476595.72945302899</v>
      </c>
      <c r="G23" s="23">
        <v>-359399</v>
      </c>
      <c r="H23" s="23">
        <v>0</v>
      </c>
      <c r="I23" s="30">
        <f t="shared" si="0"/>
        <v>476595.18603044434</v>
      </c>
      <c r="J23" s="40">
        <f t="shared" si="1"/>
        <v>0.40979334083385766</v>
      </c>
      <c r="K23" s="40">
        <f t="shared" si="2"/>
        <v>0</v>
      </c>
      <c r="L23" s="41">
        <f t="shared" si="3"/>
        <v>-0.54342258465476334</v>
      </c>
    </row>
    <row r="24" spans="1:12" x14ac:dyDescent="0.25">
      <c r="A24" s="103">
        <f>+A23+0.01</f>
        <v>6.1599999999999993</v>
      </c>
      <c r="B24" s="15" t="s">
        <v>14</v>
      </c>
      <c r="C24" s="27"/>
      <c r="D24" s="40">
        <f>'SEF-25 Page 1-2'!D24</f>
        <v>-4190.3865716636919</v>
      </c>
      <c r="E24" s="40">
        <f>'SEF-25 Page 1-2'!E24</f>
        <v>0</v>
      </c>
      <c r="F24" s="41">
        <f>'SEF-25 Page 1-2'!F24</f>
        <v>5556.8270019157908</v>
      </c>
      <c r="G24" s="23">
        <v>-4190</v>
      </c>
      <c r="H24" s="23">
        <v>0</v>
      </c>
      <c r="I24" s="30">
        <f t="shared" si="0"/>
        <v>5556.3143733498473</v>
      </c>
      <c r="J24" s="40">
        <f t="shared" si="1"/>
        <v>0.38657166369193874</v>
      </c>
      <c r="K24" s="40">
        <f t="shared" si="2"/>
        <v>0</v>
      </c>
      <c r="L24" s="41">
        <f t="shared" si="3"/>
        <v>-0.51262856594348705</v>
      </c>
    </row>
    <row r="25" spans="1:12" x14ac:dyDescent="0.25">
      <c r="A25" s="103">
        <f>+A24+0.01</f>
        <v>6.169999999999999</v>
      </c>
      <c r="B25" s="15" t="s">
        <v>15</v>
      </c>
      <c r="C25" s="27"/>
      <c r="D25" s="40">
        <f>'SEF-25 Page 1-2'!D25</f>
        <v>-10645.339606916785</v>
      </c>
      <c r="E25" s="40">
        <f>'SEF-25 Page 1-2'!E25</f>
        <v>0</v>
      </c>
      <c r="F25" s="41">
        <f>'SEF-25 Page 1-2'!F25</f>
        <v>14116.671471862088</v>
      </c>
      <c r="G25" s="23">
        <v>-10645</v>
      </c>
      <c r="H25" s="23">
        <v>0</v>
      </c>
      <c r="I25" s="30">
        <f t="shared" si="0"/>
        <v>14116.221122746809</v>
      </c>
      <c r="J25" s="40">
        <f t="shared" si="1"/>
        <v>0.33960691678475996</v>
      </c>
      <c r="K25" s="40">
        <f t="shared" si="2"/>
        <v>0</v>
      </c>
      <c r="L25" s="41">
        <f t="shared" si="3"/>
        <v>-0.45034911527909571</v>
      </c>
    </row>
    <row r="26" spans="1:12" x14ac:dyDescent="0.25">
      <c r="A26" s="103">
        <f>+A25+0.01</f>
        <v>6.1799999999999988</v>
      </c>
      <c r="B26" s="15" t="s">
        <v>16</v>
      </c>
      <c r="C26" s="27" t="s">
        <v>79</v>
      </c>
      <c r="D26" s="40">
        <f>'SEF-25 Page 1-2'!D26</f>
        <v>0</v>
      </c>
      <c r="E26" s="40">
        <f>'SEF-25 Page 1-2'!E26</f>
        <v>151541662.6247718</v>
      </c>
      <c r="F26" s="41">
        <f>'SEF-25 Page 1-2'!F26</f>
        <v>15212504.307397094</v>
      </c>
      <c r="G26" s="23">
        <v>0</v>
      </c>
      <c r="H26" s="23">
        <v>117616070</v>
      </c>
      <c r="I26" s="30">
        <f t="shared" si="0"/>
        <v>11026117.613764541</v>
      </c>
      <c r="J26" s="40">
        <f t="shared" si="1"/>
        <v>0</v>
      </c>
      <c r="K26" s="40">
        <f t="shared" si="2"/>
        <v>-33925592.624771804</v>
      </c>
      <c r="L26" s="41">
        <f t="shared" si="3"/>
        <v>-4186386.6936325524</v>
      </c>
    </row>
    <row r="27" spans="1:12" x14ac:dyDescent="0.25">
      <c r="A27" s="103">
        <f>+A26+0.01</f>
        <v>6.1899999999999986</v>
      </c>
      <c r="B27" s="15" t="s">
        <v>17</v>
      </c>
      <c r="C27" s="27" t="s">
        <v>79</v>
      </c>
      <c r="D27" s="40">
        <f>'SEF-25 Page 1-2'!D27</f>
        <v>-9738307.6067664325</v>
      </c>
      <c r="E27" s="40">
        <f>'SEF-25 Page 1-2'!E27</f>
        <v>-9738307.6067664325</v>
      </c>
      <c r="F27" s="41">
        <f>'SEF-25 Page 1-2'!F27</f>
        <v>11936286.341059856</v>
      </c>
      <c r="G27" s="23">
        <v>-8612761.6358812377</v>
      </c>
      <c r="H27" s="23">
        <v>-8612761.6358812377</v>
      </c>
      <c r="I27" s="30">
        <f t="shared" si="0"/>
        <v>10613873.55143713</v>
      </c>
      <c r="J27" s="40">
        <f t="shared" si="1"/>
        <v>1125545.9708851948</v>
      </c>
      <c r="K27" s="40">
        <f t="shared" si="2"/>
        <v>1125545.9708851948</v>
      </c>
      <c r="L27" s="41">
        <f t="shared" si="3"/>
        <v>-1322412.7896227259</v>
      </c>
    </row>
    <row r="28" spans="1:12" x14ac:dyDescent="0.25">
      <c r="A28" s="103">
        <v>6.23</v>
      </c>
      <c r="B28" s="15" t="s">
        <v>61</v>
      </c>
      <c r="C28" s="27"/>
      <c r="D28" s="40">
        <f>'SEF-25 Page 1-2'!D28</f>
        <v>520589.30140931718</v>
      </c>
      <c r="E28" s="40">
        <f>'SEF-25 Page 1-2'!E28</f>
        <v>0</v>
      </c>
      <c r="F28" s="41">
        <f>'SEF-25 Page 1-2'!F28</f>
        <v>-690347.92793144274</v>
      </c>
      <c r="G28" s="23">
        <v>520589</v>
      </c>
      <c r="H28" s="23">
        <v>0</v>
      </c>
      <c r="I28" s="30">
        <f t="shared" si="0"/>
        <v>-690347.52823575749</v>
      </c>
      <c r="J28" s="40">
        <f t="shared" si="1"/>
        <v>-0.30140931718051434</v>
      </c>
      <c r="K28" s="40">
        <f t="shared" si="2"/>
        <v>0</v>
      </c>
      <c r="L28" s="41">
        <f t="shared" si="3"/>
        <v>0.3996956852497533</v>
      </c>
    </row>
    <row r="29" spans="1:12" x14ac:dyDescent="0.25">
      <c r="A29" s="71" t="s">
        <v>94</v>
      </c>
      <c r="B29" s="15" t="s">
        <v>85</v>
      </c>
      <c r="C29" s="27" t="s">
        <v>79</v>
      </c>
      <c r="D29" s="104">
        <f>'SEF-25 Page 1-2'!D31</f>
        <v>0</v>
      </c>
      <c r="E29" s="104">
        <f>'SEF-25 Page 1-2'!E31</f>
        <v>-105391.52511888376</v>
      </c>
      <c r="F29" s="50">
        <f>'SEF-25 Page 1-2'!F31</f>
        <v>-10579.724427360805</v>
      </c>
      <c r="G29" s="95">
        <v>0</v>
      </c>
      <c r="H29" s="95">
        <v>0</v>
      </c>
      <c r="I29" s="30">
        <f t="shared" si="0"/>
        <v>0</v>
      </c>
      <c r="J29" s="40">
        <f t="shared" si="1"/>
        <v>0</v>
      </c>
      <c r="K29" s="40">
        <f t="shared" si="2"/>
        <v>105391.52511888376</v>
      </c>
      <c r="L29" s="41">
        <f t="shared" si="3"/>
        <v>10579.724427360805</v>
      </c>
    </row>
    <row r="30" spans="1:12" x14ac:dyDescent="0.25">
      <c r="A30" s="103"/>
      <c r="B30" s="15"/>
      <c r="C30" s="27"/>
      <c r="D30" s="94"/>
      <c r="E30" s="94"/>
      <c r="F30" s="29"/>
      <c r="G30" s="23"/>
      <c r="H30" s="23"/>
      <c r="I30" s="30"/>
      <c r="J30" s="40">
        <f t="shared" si="1"/>
        <v>0</v>
      </c>
      <c r="K30" s="40">
        <f t="shared" si="2"/>
        <v>0</v>
      </c>
      <c r="L30" s="41">
        <f t="shared" si="3"/>
        <v>0</v>
      </c>
    </row>
    <row r="31" spans="1:12" x14ac:dyDescent="0.25">
      <c r="A31" s="105">
        <f>'SEF-25 Page 1-2'!A33</f>
        <v>20.010000000000002</v>
      </c>
      <c r="B31" s="15" t="s">
        <v>58</v>
      </c>
      <c r="C31" s="27"/>
      <c r="D31" s="104">
        <f>'SEF-25 Page 1-2'!D33</f>
        <v>-7393164.0016801059</v>
      </c>
      <c r="E31" s="104">
        <f>'SEF-25 Page 1-2'!E33</f>
        <v>0</v>
      </c>
      <c r="F31" s="50">
        <f>'SEF-25 Page 1-2'!F33</f>
        <v>9803996.0398729946</v>
      </c>
      <c r="G31" s="95">
        <v>-7393164</v>
      </c>
      <c r="H31" s="95">
        <v>0</v>
      </c>
      <c r="I31" s="30">
        <f t="shared" ref="I31:I51" si="5">(-G31+(H31*$G$2))/$I$2</f>
        <v>9803996.0376450233</v>
      </c>
      <c r="J31" s="40">
        <f t="shared" si="1"/>
        <v>1.6801059246063232E-3</v>
      </c>
      <c r="K31" s="40">
        <f t="shared" si="2"/>
        <v>0</v>
      </c>
      <c r="L31" s="41">
        <f t="shared" si="3"/>
        <v>-2.2279713302850723E-3</v>
      </c>
    </row>
    <row r="32" spans="1:12" x14ac:dyDescent="0.25">
      <c r="A32" s="105">
        <f>'SEF-25 Page 1-2'!A34</f>
        <v>20.020000000000003</v>
      </c>
      <c r="B32" s="15" t="s">
        <v>3</v>
      </c>
      <c r="C32" s="27"/>
      <c r="D32" s="104">
        <f>'SEF-25 Page 1-2'!D34</f>
        <v>13373052.872078184</v>
      </c>
      <c r="E32" s="104">
        <f>'SEF-25 Page 1-2'!E34</f>
        <v>0</v>
      </c>
      <c r="F32" s="50">
        <f>'SEF-25 Page 1-2'!F34</f>
        <v>-17733862.980595578</v>
      </c>
      <c r="G32" s="95">
        <v>13373053</v>
      </c>
      <c r="H32" s="95">
        <v>0</v>
      </c>
      <c r="I32" s="30">
        <f t="shared" si="5"/>
        <v>-17733863.150231335</v>
      </c>
      <c r="J32" s="40">
        <f t="shared" si="1"/>
        <v>0.12792181596159935</v>
      </c>
      <c r="K32" s="40">
        <f t="shared" si="2"/>
        <v>0</v>
      </c>
      <c r="L32" s="41">
        <f t="shared" si="3"/>
        <v>-0.16963575780391693</v>
      </c>
    </row>
    <row r="33" spans="1:12" x14ac:dyDescent="0.25">
      <c r="A33" s="105">
        <f>'SEF-25 Page 1-2'!A35</f>
        <v>20.040000000000006</v>
      </c>
      <c r="B33" s="15" t="s">
        <v>24</v>
      </c>
      <c r="C33" s="27" t="s">
        <v>113</v>
      </c>
      <c r="D33" s="104">
        <f>'SEF-25 Page 1-2'!D35</f>
        <v>-184151.4996562647</v>
      </c>
      <c r="E33" s="104">
        <f>'SEF-25 Page 1-2'!E35</f>
        <v>0</v>
      </c>
      <c r="F33" s="50">
        <f>'SEF-25 Page 1-2'!F35</f>
        <v>244201.34234225133</v>
      </c>
      <c r="G33" s="95">
        <v>-945124.63903138973</v>
      </c>
      <c r="H33" s="95">
        <v>0</v>
      </c>
      <c r="I33" s="30">
        <f t="shared" si="5"/>
        <v>1253319.7175315507</v>
      </c>
      <c r="J33" s="40">
        <f t="shared" si="1"/>
        <v>-760973.13937512506</v>
      </c>
      <c r="K33" s="40">
        <f t="shared" si="2"/>
        <v>0</v>
      </c>
      <c r="L33" s="41">
        <f t="shared" si="3"/>
        <v>1009118.3751892993</v>
      </c>
    </row>
    <row r="34" spans="1:12" x14ac:dyDescent="0.25">
      <c r="A34" s="105">
        <f>'SEF-25 Page 1-2'!A36</f>
        <v>20.090000000000014</v>
      </c>
      <c r="B34" s="15" t="s">
        <v>8</v>
      </c>
      <c r="C34" s="27" t="s">
        <v>79</v>
      </c>
      <c r="D34" s="104">
        <f>'SEF-25 Page 1-2'!D36</f>
        <v>-69886.130589179898</v>
      </c>
      <c r="E34" s="104">
        <f>'SEF-25 Page 1-2'!E36</f>
        <v>0</v>
      </c>
      <c r="F34" s="50">
        <f>'SEF-25 Page 1-2'!F36</f>
        <v>92675.253434478451</v>
      </c>
      <c r="G34" s="95">
        <v>0</v>
      </c>
      <c r="H34" s="95">
        <v>0</v>
      </c>
      <c r="I34" s="30">
        <f t="shared" si="5"/>
        <v>0</v>
      </c>
      <c r="J34" s="40">
        <f t="shared" si="1"/>
        <v>69886.130589179898</v>
      </c>
      <c r="K34" s="40">
        <f t="shared" si="2"/>
        <v>0</v>
      </c>
      <c r="L34" s="41">
        <f t="shared" si="3"/>
        <v>-92675.253434478451</v>
      </c>
    </row>
    <row r="35" spans="1:12" x14ac:dyDescent="0.25">
      <c r="A35" s="105">
        <f>'SEF-25 Page 1-2'!A37</f>
        <v>20.100000000000016</v>
      </c>
      <c r="B35" s="15" t="s">
        <v>9</v>
      </c>
      <c r="C35" s="27" t="s">
        <v>79</v>
      </c>
      <c r="D35" s="104">
        <f>'SEF-25 Page 1-2'!D37</f>
        <v>-3831.0246199423614</v>
      </c>
      <c r="E35" s="104">
        <f>'SEF-25 Page 1-2'!E37</f>
        <v>0</v>
      </c>
      <c r="F35" s="50">
        <f>'SEF-25 Page 1-2'!F37</f>
        <v>5080.2809452130978</v>
      </c>
      <c r="G35" s="95">
        <v>0</v>
      </c>
      <c r="H35" s="95">
        <v>0</v>
      </c>
      <c r="I35" s="30">
        <f t="shared" si="5"/>
        <v>0</v>
      </c>
      <c r="J35" s="40">
        <f t="shared" si="1"/>
        <v>3831.0246199423614</v>
      </c>
      <c r="K35" s="40">
        <f t="shared" si="2"/>
        <v>0</v>
      </c>
      <c r="L35" s="41">
        <f t="shared" si="3"/>
        <v>-5080.2809452130978</v>
      </c>
    </row>
    <row r="36" spans="1:12" x14ac:dyDescent="0.25">
      <c r="A36" s="105">
        <f>'SEF-25 Page 1-2'!A38</f>
        <v>6.14</v>
      </c>
      <c r="B36" s="15" t="s">
        <v>63</v>
      </c>
      <c r="C36" s="27"/>
      <c r="D36" s="104">
        <f>'SEF-25 Page 1-2'!D38</f>
        <v>-24480.220569124907</v>
      </c>
      <c r="E36" s="104">
        <f>'SEF-25 Page 1-2'!E38</f>
        <v>0</v>
      </c>
      <c r="F36" s="50">
        <f>'SEF-25 Page 1-2'!F38</f>
        <v>32462.959763962601</v>
      </c>
      <c r="G36" s="95">
        <v>-24480</v>
      </c>
      <c r="H36" s="95">
        <v>0</v>
      </c>
      <c r="I36" s="30">
        <f t="shared" si="5"/>
        <v>32462.667269595291</v>
      </c>
      <c r="J36" s="40">
        <f t="shared" si="1"/>
        <v>0.22056912490734248</v>
      </c>
      <c r="K36" s="40">
        <f t="shared" si="2"/>
        <v>0</v>
      </c>
      <c r="L36" s="41">
        <f t="shared" si="3"/>
        <v>-0.29249436730970046</v>
      </c>
    </row>
    <row r="37" spans="1:12" x14ac:dyDescent="0.25">
      <c r="A37" s="105">
        <v>6.15</v>
      </c>
      <c r="B37" s="15" t="s">
        <v>25</v>
      </c>
      <c r="C37" s="27" t="s">
        <v>79</v>
      </c>
      <c r="D37" s="104">
        <f>'SEF-25 Page 1-2'!D39</f>
        <v>-1909978.0874022099</v>
      </c>
      <c r="E37" s="104">
        <f>'SEF-25 Page 1-2'!E39</f>
        <v>0</v>
      </c>
      <c r="F37" s="50">
        <f>'SEF-25 Page 1-2'!F39</f>
        <v>2532801.5990014677</v>
      </c>
      <c r="G37" s="95">
        <v>-649307.58485775976</v>
      </c>
      <c r="H37" s="95">
        <v>0</v>
      </c>
      <c r="I37" s="30">
        <f t="shared" si="5"/>
        <v>861039.87266592996</v>
      </c>
      <c r="J37" s="40">
        <f t="shared" si="1"/>
        <v>1260670.5025444501</v>
      </c>
      <c r="K37" s="40">
        <f t="shared" si="2"/>
        <v>0</v>
      </c>
      <c r="L37" s="41">
        <f t="shared" si="3"/>
        <v>-1671761.7263355376</v>
      </c>
    </row>
    <row r="38" spans="1:12" x14ac:dyDescent="0.25">
      <c r="A38" s="105">
        <f>+A37+0.01</f>
        <v>6.16</v>
      </c>
      <c r="B38" s="15" t="s">
        <v>14</v>
      </c>
      <c r="C38" s="27" t="s">
        <v>79</v>
      </c>
      <c r="D38" s="104">
        <f>'SEF-25 Page 1-2'!D40</f>
        <v>-92853.606337802761</v>
      </c>
      <c r="E38" s="104">
        <f>'SEF-25 Page 1-2'!E40</f>
        <v>0</v>
      </c>
      <c r="F38" s="50">
        <f>'SEF-25 Page 1-2'!F40</f>
        <v>123132.17840384295</v>
      </c>
      <c r="G38" s="95">
        <v>0</v>
      </c>
      <c r="H38" s="95">
        <v>0</v>
      </c>
      <c r="I38" s="30">
        <f t="shared" si="5"/>
        <v>0</v>
      </c>
      <c r="J38" s="40">
        <f t="shared" si="1"/>
        <v>92853.606337802761</v>
      </c>
      <c r="K38" s="40">
        <f t="shared" si="2"/>
        <v>0</v>
      </c>
      <c r="L38" s="41">
        <f t="shared" si="3"/>
        <v>-123132.17840384295</v>
      </c>
    </row>
    <row r="39" spans="1:12" x14ac:dyDescent="0.25">
      <c r="A39" s="105">
        <f>+A38+0.01</f>
        <v>6.17</v>
      </c>
      <c r="B39" s="15" t="s">
        <v>15</v>
      </c>
      <c r="C39" s="27" t="s">
        <v>79</v>
      </c>
      <c r="D39" s="104">
        <f>'SEF-25 Page 1-2'!D41</f>
        <v>-308531.66010436148</v>
      </c>
      <c r="E39" s="104">
        <f>'SEF-25 Page 1-2'!E41</f>
        <v>0</v>
      </c>
      <c r="F39" s="50">
        <f>'SEF-25 Page 1-2'!F41</f>
        <v>409140.54837025137</v>
      </c>
      <c r="G39" s="95">
        <v>0</v>
      </c>
      <c r="H39" s="95">
        <v>0</v>
      </c>
      <c r="I39" s="30">
        <f t="shared" si="5"/>
        <v>0</v>
      </c>
      <c r="J39" s="40">
        <f t="shared" si="1"/>
        <v>308531.66010436148</v>
      </c>
      <c r="K39" s="40">
        <f t="shared" si="2"/>
        <v>0</v>
      </c>
      <c r="L39" s="41">
        <f t="shared" si="3"/>
        <v>-409140.54837025137</v>
      </c>
    </row>
    <row r="40" spans="1:12" x14ac:dyDescent="0.25">
      <c r="A40" s="105">
        <v>6.2</v>
      </c>
      <c r="B40" s="15" t="s">
        <v>64</v>
      </c>
      <c r="C40" s="27" t="s">
        <v>79</v>
      </c>
      <c r="D40" s="104">
        <f>'SEF-25 Page 1-2'!D42</f>
        <v>72647.038566666641</v>
      </c>
      <c r="E40" s="104">
        <f>'SEF-25 Page 1-2'!E42</f>
        <v>0</v>
      </c>
      <c r="F40" s="50">
        <f>'SEF-25 Page 1-2'!F42</f>
        <v>-96336.464097677934</v>
      </c>
      <c r="G40" s="95">
        <v>0</v>
      </c>
      <c r="H40" s="95">
        <v>0</v>
      </c>
      <c r="I40" s="30">
        <f t="shared" si="5"/>
        <v>0</v>
      </c>
      <c r="J40" s="40">
        <f t="shared" ref="J40:J56" si="6">G40-D40</f>
        <v>-72647.038566666641</v>
      </c>
      <c r="K40" s="40">
        <f t="shared" ref="K40:K56" si="7">H40-E40</f>
        <v>0</v>
      </c>
      <c r="L40" s="41">
        <f t="shared" ref="L40:L56" si="8">I40-F40</f>
        <v>96336.464097677934</v>
      </c>
    </row>
    <row r="41" spans="1:12" x14ac:dyDescent="0.25">
      <c r="A41" s="105">
        <v>6.21</v>
      </c>
      <c r="B41" s="15" t="s">
        <v>65</v>
      </c>
      <c r="C41" s="27" t="s">
        <v>79</v>
      </c>
      <c r="D41" s="104">
        <f>'SEF-25 Page 1-2'!D43</f>
        <v>-676943.63053784647</v>
      </c>
      <c r="E41" s="104">
        <f>'SEF-25 Page 1-2'!E43</f>
        <v>0</v>
      </c>
      <c r="F41" s="50">
        <f>'SEF-25 Page 1-2'!F43</f>
        <v>897687.73849762895</v>
      </c>
      <c r="G41" s="95">
        <v>0</v>
      </c>
      <c r="H41" s="95">
        <v>0</v>
      </c>
      <c r="I41" s="30">
        <f t="shared" si="5"/>
        <v>0</v>
      </c>
      <c r="J41" s="40">
        <f t="shared" si="6"/>
        <v>676943.63053784647</v>
      </c>
      <c r="K41" s="40">
        <f t="shared" si="7"/>
        <v>0</v>
      </c>
      <c r="L41" s="41">
        <f t="shared" si="8"/>
        <v>-897687.73849762895</v>
      </c>
    </row>
    <row r="42" spans="1:12" x14ac:dyDescent="0.25">
      <c r="A42" s="105">
        <f t="shared" ref="A42:A49" si="9">+A41+0.01</f>
        <v>6.22</v>
      </c>
      <c r="B42" s="15" t="s">
        <v>26</v>
      </c>
      <c r="C42" s="27" t="s">
        <v>79</v>
      </c>
      <c r="D42" s="104">
        <f>'SEF-25 Page 1-2'!D44</f>
        <v>-2112898.3715724009</v>
      </c>
      <c r="E42" s="104">
        <f>'SEF-25 Page 1-2'!E44</f>
        <v>13882662.572720127</v>
      </c>
      <c r="F42" s="50">
        <f>'SEF-25 Page 1-2'!F44</f>
        <v>4195502.6055365745</v>
      </c>
      <c r="G42" s="95">
        <v>3274242.69</v>
      </c>
      <c r="H42" s="95">
        <v>-21878679.171225488</v>
      </c>
      <c r="I42" s="30">
        <f t="shared" si="5"/>
        <v>-6392992.1789882882</v>
      </c>
      <c r="J42" s="40">
        <f t="shared" si="6"/>
        <v>5387141.0615724009</v>
      </c>
      <c r="K42" s="40">
        <f t="shared" si="7"/>
        <v>-35761341.743945614</v>
      </c>
      <c r="L42" s="41">
        <f t="shared" si="8"/>
        <v>-10588494.784524862</v>
      </c>
    </row>
    <row r="43" spans="1:12" x14ac:dyDescent="0.25">
      <c r="A43" s="105">
        <f t="shared" si="9"/>
        <v>6.2299999999999995</v>
      </c>
      <c r="B43" s="15" t="s">
        <v>61</v>
      </c>
      <c r="C43" s="27" t="s">
        <v>79</v>
      </c>
      <c r="D43" s="104">
        <f>'SEF-25 Page 1-2'!D45</f>
        <v>134161.66059226336</v>
      </c>
      <c r="E43" s="104">
        <f>'SEF-25 Page 1-2'!E45</f>
        <v>0</v>
      </c>
      <c r="F43" s="50">
        <f>'SEF-25 Page 1-2'!F45</f>
        <v>-177910.34918884886</v>
      </c>
      <c r="G43" s="95">
        <v>0</v>
      </c>
      <c r="H43" s="95">
        <v>0</v>
      </c>
      <c r="I43" s="30">
        <f t="shared" si="5"/>
        <v>0</v>
      </c>
      <c r="J43" s="40">
        <f t="shared" si="6"/>
        <v>-134161.66059226336</v>
      </c>
      <c r="K43" s="40">
        <f t="shared" si="7"/>
        <v>0</v>
      </c>
      <c r="L43" s="41">
        <f t="shared" si="8"/>
        <v>177910.34918884886</v>
      </c>
    </row>
    <row r="44" spans="1:12" x14ac:dyDescent="0.25">
      <c r="A44" s="105">
        <f t="shared" si="9"/>
        <v>6.2399999999999993</v>
      </c>
      <c r="B44" s="15" t="s">
        <v>66</v>
      </c>
      <c r="C44" s="27" t="s">
        <v>79</v>
      </c>
      <c r="D44" s="104">
        <f>'SEF-25 Page 1-2'!D46</f>
        <v>-4956841.7012854051</v>
      </c>
      <c r="E44" s="104">
        <f>'SEF-25 Page 1-2'!E46</f>
        <v>13218338.784336466</v>
      </c>
      <c r="F44" s="50">
        <f>'SEF-25 Page 1-2'!F46</f>
        <v>7900137.4455271345</v>
      </c>
      <c r="G44" s="95">
        <v>0</v>
      </c>
      <c r="H44" s="95">
        <v>0</v>
      </c>
      <c r="I44" s="30">
        <f t="shared" si="5"/>
        <v>0</v>
      </c>
      <c r="J44" s="40">
        <f t="shared" si="6"/>
        <v>4956841.7012854051</v>
      </c>
      <c r="K44" s="40">
        <f t="shared" si="7"/>
        <v>-13218338.784336466</v>
      </c>
      <c r="L44" s="41">
        <f t="shared" si="8"/>
        <v>-7900137.4455271345</v>
      </c>
    </row>
    <row r="45" spans="1:12" x14ac:dyDescent="0.25">
      <c r="A45" s="105">
        <f t="shared" si="9"/>
        <v>6.2499999999999991</v>
      </c>
      <c r="B45" s="15" t="s">
        <v>67</v>
      </c>
      <c r="C45" s="27" t="s">
        <v>79</v>
      </c>
      <c r="D45" s="104">
        <f>'SEF-25 Page 1-2'!D47</f>
        <v>344098.38920724997</v>
      </c>
      <c r="E45" s="104">
        <f>'SEF-25 Page 1-2'!E47</f>
        <v>0</v>
      </c>
      <c r="F45" s="50">
        <f>'SEF-25 Page 1-2'!F47</f>
        <v>-456305.20902118686</v>
      </c>
      <c r="G45" s="95">
        <v>0</v>
      </c>
      <c r="H45" s="95">
        <v>0</v>
      </c>
      <c r="I45" s="30">
        <f t="shared" si="5"/>
        <v>0</v>
      </c>
      <c r="J45" s="40">
        <f t="shared" si="6"/>
        <v>-344098.38920724997</v>
      </c>
      <c r="K45" s="40">
        <f t="shared" si="7"/>
        <v>0</v>
      </c>
      <c r="L45" s="41">
        <f t="shared" si="8"/>
        <v>456305.20902118686</v>
      </c>
    </row>
    <row r="46" spans="1:12" x14ac:dyDescent="0.25">
      <c r="A46" s="105">
        <f t="shared" si="9"/>
        <v>6.2599999999999989</v>
      </c>
      <c r="B46" s="15" t="s">
        <v>68</v>
      </c>
      <c r="C46" s="27" t="s">
        <v>79</v>
      </c>
      <c r="D46" s="104">
        <f>'SEF-25 Page 1-2'!D48</f>
        <v>722630.37767299998</v>
      </c>
      <c r="E46" s="104">
        <f>'SEF-25 Page 1-2'!E48</f>
        <v>361315.18883649912</v>
      </c>
      <c r="F46" s="50">
        <f>'SEF-25 Page 1-2'!F48</f>
        <v>-922001.83514597861</v>
      </c>
      <c r="G46" s="95">
        <v>1445260</v>
      </c>
      <c r="H46" s="95">
        <v>722630</v>
      </c>
      <c r="I46" s="30">
        <f t="shared" si="5"/>
        <v>-1848799.7200850816</v>
      </c>
      <c r="J46" s="40">
        <f t="shared" si="6"/>
        <v>722629.62232700002</v>
      </c>
      <c r="K46" s="40">
        <f t="shared" si="7"/>
        <v>361314.81116350088</v>
      </c>
      <c r="L46" s="41">
        <f t="shared" si="8"/>
        <v>-926797.88493910304</v>
      </c>
    </row>
    <row r="47" spans="1:12" x14ac:dyDescent="0.25">
      <c r="A47" s="105">
        <f t="shared" si="9"/>
        <v>6.2699999999999987</v>
      </c>
      <c r="B47" s="15" t="s">
        <v>27</v>
      </c>
      <c r="C47" s="27" t="s">
        <v>79</v>
      </c>
      <c r="D47" s="104">
        <f>'SEF-25 Page 1-2'!D49</f>
        <v>-123556.1783805897</v>
      </c>
      <c r="E47" s="104">
        <f>'SEF-25 Page 1-2'!E49</f>
        <v>5946647.6649043793</v>
      </c>
      <c r="F47" s="50">
        <f>'SEF-25 Page 1-2'!F49</f>
        <v>760800.54238891171</v>
      </c>
      <c r="G47" s="95">
        <v>0</v>
      </c>
      <c r="H47" s="95">
        <v>0</v>
      </c>
      <c r="I47" s="30">
        <f t="shared" si="5"/>
        <v>0</v>
      </c>
      <c r="J47" s="40">
        <f t="shared" si="6"/>
        <v>123556.1783805897</v>
      </c>
      <c r="K47" s="40">
        <f t="shared" si="7"/>
        <v>-5946647.6649043793</v>
      </c>
      <c r="L47" s="41">
        <f t="shared" si="8"/>
        <v>-760800.54238891171</v>
      </c>
    </row>
    <row r="48" spans="1:12" x14ac:dyDescent="0.25">
      <c r="A48" s="105">
        <f t="shared" si="9"/>
        <v>6.2799999999999985</v>
      </c>
      <c r="B48" s="15" t="s">
        <v>28</v>
      </c>
      <c r="C48" s="27" t="s">
        <v>79</v>
      </c>
      <c r="D48" s="104">
        <f>'SEF-25 Page 1-2'!D50</f>
        <v>-303817.36784007057</v>
      </c>
      <c r="E48" s="104">
        <f>'SEF-25 Page 1-2'!E50</f>
        <v>0</v>
      </c>
      <c r="F48" s="50">
        <f>'SEF-25 Page 1-2'!F50</f>
        <v>402888.97560933215</v>
      </c>
      <c r="G48" s="95">
        <v>0</v>
      </c>
      <c r="H48" s="95">
        <v>0</v>
      </c>
      <c r="I48" s="30">
        <f t="shared" si="5"/>
        <v>0</v>
      </c>
      <c r="J48" s="40">
        <f t="shared" si="6"/>
        <v>303817.36784007057</v>
      </c>
      <c r="K48" s="40">
        <f t="shared" si="7"/>
        <v>0</v>
      </c>
      <c r="L48" s="41">
        <f t="shared" si="8"/>
        <v>-402888.97560933215</v>
      </c>
    </row>
    <row r="49" spans="1:12" x14ac:dyDescent="0.25">
      <c r="A49" s="105">
        <f t="shared" si="9"/>
        <v>6.2899999999999983</v>
      </c>
      <c r="B49" s="15" t="s">
        <v>29</v>
      </c>
      <c r="C49" s="27" t="s">
        <v>79</v>
      </c>
      <c r="D49" s="104">
        <f>'SEF-25 Page 1-2'!D51</f>
        <v>-275111.97000000003</v>
      </c>
      <c r="E49" s="104">
        <f>'SEF-25 Page 1-2'!E51</f>
        <v>2799732.3622297375</v>
      </c>
      <c r="F49" s="50">
        <f>'SEF-25 Page 1-2'!F51</f>
        <v>645874.0849264632</v>
      </c>
      <c r="G49" s="95">
        <v>0</v>
      </c>
      <c r="H49" s="95">
        <v>0</v>
      </c>
      <c r="I49" s="30">
        <f t="shared" si="5"/>
        <v>0</v>
      </c>
      <c r="J49" s="40">
        <f t="shared" si="6"/>
        <v>275111.97000000003</v>
      </c>
      <c r="K49" s="40">
        <f t="shared" si="7"/>
        <v>-2799732.3622297375</v>
      </c>
      <c r="L49" s="41">
        <f t="shared" si="8"/>
        <v>-645874.0849264632</v>
      </c>
    </row>
    <row r="50" spans="1:12" x14ac:dyDescent="0.25">
      <c r="A50" s="70" t="s">
        <v>34</v>
      </c>
      <c r="B50" s="15" t="s">
        <v>35</v>
      </c>
      <c r="C50" s="27" t="s">
        <v>39</v>
      </c>
      <c r="D50" s="104">
        <f>'SEF-25 Page 1-2'!D52</f>
        <v>31239.612311343335</v>
      </c>
      <c r="E50" s="104">
        <f>'SEF-25 Page 1-2'!E52</f>
        <v>-9327511.0024682488</v>
      </c>
      <c r="F50" s="50">
        <f>'SEF-25 Page 1-2'!F52</f>
        <v>-977768.37091009482</v>
      </c>
      <c r="G50" s="95">
        <v>31240</v>
      </c>
      <c r="H50" s="95">
        <v>-9327511</v>
      </c>
      <c r="I50" s="30">
        <f t="shared" si="5"/>
        <v>-915850.34204498888</v>
      </c>
      <c r="J50" s="40">
        <f t="shared" si="6"/>
        <v>0.38768865666497732</v>
      </c>
      <c r="K50" s="40">
        <f t="shared" si="7"/>
        <v>2.4682488292455673E-3</v>
      </c>
      <c r="L50" s="41">
        <f t="shared" si="8"/>
        <v>61918.028865105938</v>
      </c>
    </row>
    <row r="51" spans="1:12" x14ac:dyDescent="0.25">
      <c r="A51" s="70" t="s">
        <v>36</v>
      </c>
      <c r="B51" s="15" t="s">
        <v>88</v>
      </c>
      <c r="C51" s="27" t="s">
        <v>39</v>
      </c>
      <c r="D51" s="104">
        <f>'SEF-25 Page 1-2'!D53</f>
        <v>-5263989.1653199438</v>
      </c>
      <c r="E51" s="104">
        <f>'SEF-25 Page 1-2'!E53</f>
        <v>-6388043.7029168438</v>
      </c>
      <c r="F51" s="50">
        <f>'SEF-25 Page 1-2'!F53</f>
        <v>6339256.4312139396</v>
      </c>
      <c r="G51" s="95">
        <v>-5263989</v>
      </c>
      <c r="H51" s="95">
        <v>-6388044</v>
      </c>
      <c r="I51" s="30">
        <f t="shared" si="5"/>
        <v>6381661.7473078398</v>
      </c>
      <c r="J51" s="40">
        <f t="shared" si="6"/>
        <v>0.16531994380056858</v>
      </c>
      <c r="K51" s="40">
        <f t="shared" si="7"/>
        <v>-0.29708315618336201</v>
      </c>
      <c r="L51" s="41">
        <f t="shared" si="8"/>
        <v>42405.316093900241</v>
      </c>
    </row>
    <row r="52" spans="1:12" x14ac:dyDescent="0.25">
      <c r="A52" s="105"/>
      <c r="B52" s="15"/>
      <c r="C52" s="27"/>
      <c r="D52" s="94"/>
      <c r="E52" s="94"/>
      <c r="F52" s="29"/>
      <c r="G52" s="95"/>
      <c r="H52" s="95"/>
      <c r="I52" s="30"/>
      <c r="J52" s="40">
        <f t="shared" si="6"/>
        <v>0</v>
      </c>
      <c r="K52" s="40">
        <f t="shared" si="7"/>
        <v>0</v>
      </c>
      <c r="L52" s="41">
        <f t="shared" si="8"/>
        <v>0</v>
      </c>
    </row>
    <row r="53" spans="1:12" x14ac:dyDescent="0.25">
      <c r="A53" s="105"/>
      <c r="B53" s="15"/>
      <c r="C53" s="27"/>
      <c r="D53" s="94"/>
      <c r="E53" s="94"/>
      <c r="F53" s="29"/>
      <c r="G53" s="95"/>
      <c r="H53" s="95"/>
      <c r="I53" s="30"/>
      <c r="J53" s="40">
        <f t="shared" si="6"/>
        <v>0</v>
      </c>
      <c r="K53" s="40">
        <f t="shared" si="7"/>
        <v>0</v>
      </c>
      <c r="L53" s="41">
        <f t="shared" si="8"/>
        <v>0</v>
      </c>
    </row>
    <row r="54" spans="1:12" x14ac:dyDescent="0.25">
      <c r="A54" s="70"/>
      <c r="B54" s="15"/>
      <c r="C54" s="27"/>
      <c r="D54" s="94"/>
      <c r="E54" s="94"/>
      <c r="F54" s="29"/>
      <c r="G54" s="94"/>
      <c r="H54" s="94"/>
      <c r="I54" s="29"/>
      <c r="J54" s="40">
        <f t="shared" si="6"/>
        <v>0</v>
      </c>
      <c r="K54" s="40">
        <f t="shared" si="7"/>
        <v>0</v>
      </c>
      <c r="L54" s="41">
        <f t="shared" si="8"/>
        <v>0</v>
      </c>
    </row>
    <row r="55" spans="1:12" x14ac:dyDescent="0.25">
      <c r="A55" s="73" t="s">
        <v>71</v>
      </c>
      <c r="B55" s="54"/>
      <c r="C55" s="43"/>
      <c r="D55" s="31">
        <f t="shared" ref="D55:I55" si="10">SUM(D9:D54)</f>
        <v>-7373966.3852070924</v>
      </c>
      <c r="E55" s="31">
        <f t="shared" si="10"/>
        <v>162191105.36052862</v>
      </c>
      <c r="F55" s="32">
        <f t="shared" si="10"/>
        <v>26060086.515394054</v>
      </c>
      <c r="G55" s="31">
        <f t="shared" si="10"/>
        <v>9981616.4222844057</v>
      </c>
      <c r="H55" s="31">
        <f t="shared" si="10"/>
        <v>66311281.873448819</v>
      </c>
      <c r="I55" s="32">
        <f t="shared" si="10"/>
        <v>-7020051.8373559741</v>
      </c>
      <c r="J55" s="31">
        <f t="shared" si="6"/>
        <v>17355582.807491496</v>
      </c>
      <c r="K55" s="31">
        <f t="shared" si="7"/>
        <v>-95879823.487079799</v>
      </c>
      <c r="L55" s="32">
        <f t="shared" si="8"/>
        <v>-33080138.352750029</v>
      </c>
    </row>
    <row r="56" spans="1:12" ht="15.75" thickBot="1" x14ac:dyDescent="0.3">
      <c r="A56" s="73" t="s">
        <v>100</v>
      </c>
      <c r="B56" s="54"/>
      <c r="C56" s="100"/>
      <c r="D56" s="33">
        <f t="shared" ref="D56:I56" si="11">D55+D8</f>
        <v>96490337.604794115</v>
      </c>
      <c r="E56" s="33">
        <f t="shared" si="11"/>
        <v>2113443248.6196382</v>
      </c>
      <c r="F56" s="34">
        <f t="shared" si="11"/>
        <v>84203114.872108623</v>
      </c>
      <c r="G56" s="33">
        <f t="shared" si="11"/>
        <v>113845920.42228441</v>
      </c>
      <c r="H56" s="33">
        <f t="shared" si="11"/>
        <v>2017563424.8734488</v>
      </c>
      <c r="I56" s="34">
        <f t="shared" si="11"/>
        <v>38170036.602799982</v>
      </c>
      <c r="J56" s="33">
        <f t="shared" si="6"/>
        <v>17355582.817490295</v>
      </c>
      <c r="K56" s="33">
        <f t="shared" si="7"/>
        <v>-95879823.746189356</v>
      </c>
      <c r="L56" s="34">
        <f t="shared" si="8"/>
        <v>-46033078.269308642</v>
      </c>
    </row>
    <row r="57" spans="1:12" ht="15.75" thickTop="1" x14ac:dyDescent="0.25">
      <c r="A57" s="66" t="s">
        <v>101</v>
      </c>
      <c r="B57" s="65"/>
      <c r="C57" s="43"/>
      <c r="D57" s="52"/>
      <c r="E57" s="52"/>
      <c r="F57" s="79">
        <f>'SEF-25 Page 1-2'!F59</f>
        <v>-32408665.981774215</v>
      </c>
      <c r="G57" s="52"/>
      <c r="H57" s="52"/>
      <c r="I57" s="79">
        <v>-32408666</v>
      </c>
      <c r="J57" s="52"/>
      <c r="K57" s="52"/>
      <c r="L57" s="56">
        <f>I57-F57</f>
        <v>-1.8225785344839096E-2</v>
      </c>
    </row>
    <row r="58" spans="1:12" x14ac:dyDescent="0.25">
      <c r="A58" s="66" t="s">
        <v>96</v>
      </c>
      <c r="B58" s="65"/>
      <c r="C58" s="43"/>
      <c r="D58" s="52"/>
      <c r="E58" s="52"/>
      <c r="F58" s="49">
        <f>'SEF-25 Page 1-2'!F60</f>
        <v>28166537.733802781</v>
      </c>
      <c r="G58" s="52"/>
      <c r="H58" s="52"/>
      <c r="I58" s="49">
        <v>0</v>
      </c>
      <c r="J58" s="52"/>
      <c r="K58" s="52"/>
      <c r="L58" s="30">
        <f>I58-F58</f>
        <v>-28166537.733802781</v>
      </c>
    </row>
    <row r="59" spans="1:12" x14ac:dyDescent="0.25">
      <c r="A59" s="73" t="s">
        <v>97</v>
      </c>
      <c r="B59" s="65"/>
      <c r="C59" s="43"/>
      <c r="D59" s="52"/>
      <c r="E59" s="52"/>
      <c r="F59" s="39">
        <f>'SEF-25 Page 1-2'!F61</f>
        <v>79960986.624137193</v>
      </c>
      <c r="G59" s="52"/>
      <c r="H59" s="52"/>
      <c r="I59" s="39">
        <f>SUM(I56:I58)</f>
        <v>5761370.6027999818</v>
      </c>
      <c r="J59" s="52"/>
      <c r="K59" s="52"/>
      <c r="L59" s="57">
        <f>I59-F59</f>
        <v>-74199616.021337211</v>
      </c>
    </row>
    <row r="60" spans="1:12" x14ac:dyDescent="0.25">
      <c r="A60" s="74" t="s">
        <v>98</v>
      </c>
      <c r="B60" s="65"/>
      <c r="C60" s="43"/>
      <c r="D60" s="52"/>
      <c r="E60" s="52"/>
      <c r="F60" s="49">
        <f>'SEF-25 Page 1-2'!F62</f>
        <v>-14488176.746577829</v>
      </c>
      <c r="G60" s="52"/>
      <c r="H60" s="52"/>
      <c r="I60" s="49">
        <v>0</v>
      </c>
      <c r="J60" s="52"/>
      <c r="K60" s="52"/>
      <c r="L60" s="30">
        <f>I60-F60</f>
        <v>14488176.746577829</v>
      </c>
    </row>
    <row r="61" spans="1:12" ht="15.75" thickBot="1" x14ac:dyDescent="0.3">
      <c r="A61" s="75" t="s">
        <v>102</v>
      </c>
      <c r="B61" s="65"/>
      <c r="C61" s="43"/>
      <c r="D61" s="52"/>
      <c r="E61" s="52"/>
      <c r="F61" s="33">
        <f>'SEF-25 Page 1-2'!F63</f>
        <v>65472809.877559364</v>
      </c>
      <c r="G61" s="52"/>
      <c r="H61" s="52"/>
      <c r="I61" s="33">
        <f>SUM(I59:I60)</f>
        <v>5761370.6027999818</v>
      </c>
      <c r="J61" s="52"/>
      <c r="K61" s="52"/>
      <c r="L61" s="34">
        <f>I61-F61</f>
        <v>-59711439.274759382</v>
      </c>
    </row>
    <row r="62" spans="1:12" ht="15.75" thickTop="1" x14ac:dyDescent="0.25">
      <c r="A62" s="76" t="s">
        <v>111</v>
      </c>
      <c r="B62" s="67"/>
      <c r="C62" s="45"/>
      <c r="D62" s="106"/>
      <c r="E62" s="106"/>
      <c r="F62" s="77"/>
      <c r="G62" s="106"/>
      <c r="H62" s="106"/>
      <c r="I62" s="77"/>
      <c r="J62" s="106"/>
      <c r="K62" s="106"/>
      <c r="L62" s="107"/>
    </row>
  </sheetData>
  <autoFilter ref="A6:L62"/>
  <conditionalFormatting sqref="D3:E3 H3:I3">
    <cfRule type="cellIs" dxfId="1" priority="1" operator="notEqual">
      <formula>0</formula>
    </cfRule>
  </conditionalFormatting>
  <pageMargins left="0.25" right="0.25" top="0.75" bottom="0.75" header="0.3" footer="0.3"/>
  <pageSetup scale="70" firstPageNumber="3" fitToHeight="2" orientation="landscape" useFirstPageNumber="1" r:id="rId1"/>
  <headerFooter>
    <oddHeader>&amp;RDocket UG-190530
Exhibit No. SEF-25
Page &amp;P of 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6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L18" sqref="L18"/>
    </sheetView>
  </sheetViews>
  <sheetFormatPr defaultRowHeight="15" x14ac:dyDescent="0.25"/>
  <cols>
    <col min="1" max="1" width="10.7109375" customWidth="1"/>
    <col min="2" max="2" width="29" customWidth="1"/>
    <col min="3" max="4" width="14" customWidth="1"/>
    <col min="5" max="5" width="16.140625" bestFit="1" customWidth="1"/>
    <col min="6" max="6" width="14.28515625" bestFit="1" customWidth="1"/>
    <col min="7" max="7" width="15.140625" bestFit="1" customWidth="1"/>
    <col min="8" max="8" width="17.7109375" customWidth="1"/>
    <col min="9" max="9" width="15.7109375" bestFit="1" customWidth="1"/>
    <col min="10" max="10" width="15.140625" bestFit="1" customWidth="1"/>
    <col min="11" max="11" width="15.7109375" bestFit="1" customWidth="1"/>
    <col min="12" max="12" width="13.42578125" bestFit="1" customWidth="1"/>
  </cols>
  <sheetData>
    <row r="1" spans="1:12" ht="15.75" x14ac:dyDescent="0.25">
      <c r="A1" s="82"/>
      <c r="B1" s="83"/>
      <c r="C1" s="83"/>
      <c r="D1" s="83"/>
      <c r="E1" s="83"/>
      <c r="F1" s="83"/>
      <c r="G1" s="83"/>
      <c r="H1" s="83"/>
      <c r="I1" s="83"/>
      <c r="J1" s="83"/>
      <c r="K1" s="83"/>
      <c r="L1" s="84"/>
    </row>
    <row r="2" spans="1:12" ht="15.75" x14ac:dyDescent="0.25">
      <c r="A2" s="85" t="s">
        <v>109</v>
      </c>
      <c r="B2" s="20"/>
      <c r="C2" s="20"/>
      <c r="D2" s="20"/>
      <c r="E2" s="20"/>
      <c r="F2" s="86" t="s">
        <v>39</v>
      </c>
      <c r="G2" s="60">
        <v>7.6200000000000004E-2</v>
      </c>
      <c r="H2" s="86" t="s">
        <v>105</v>
      </c>
      <c r="I2" s="87">
        <v>0.75409700000000002</v>
      </c>
      <c r="J2" s="20"/>
      <c r="K2" s="20"/>
      <c r="L2" s="88"/>
    </row>
    <row r="3" spans="1:12" ht="15.75" x14ac:dyDescent="0.25">
      <c r="A3" s="69"/>
      <c r="B3" s="20"/>
      <c r="C3" s="20"/>
      <c r="D3" s="89"/>
      <c r="E3" s="89"/>
      <c r="F3" s="90" t="s">
        <v>91</v>
      </c>
      <c r="G3" s="102">
        <f>'SEF-24 Page 1-2'!G3</f>
        <v>7.5700000000000003E-2</v>
      </c>
      <c r="H3" s="89"/>
      <c r="I3" s="89"/>
      <c r="J3" s="92"/>
      <c r="K3" s="92"/>
      <c r="L3" s="93"/>
    </row>
    <row r="4" spans="1:12" ht="15.75" x14ac:dyDescent="0.25">
      <c r="A4" s="1"/>
      <c r="B4" s="2"/>
      <c r="C4" s="3"/>
      <c r="D4" s="4" t="s">
        <v>40</v>
      </c>
      <c r="E4" s="4"/>
      <c r="F4" s="5"/>
      <c r="G4" s="6" t="s">
        <v>74</v>
      </c>
      <c r="H4" s="4"/>
      <c r="I4" s="5"/>
      <c r="J4" s="6" t="s">
        <v>75</v>
      </c>
      <c r="K4" s="4"/>
      <c r="L4" s="5"/>
    </row>
    <row r="5" spans="1:12" ht="15.75" x14ac:dyDescent="0.25">
      <c r="A5" s="7" t="s">
        <v>43</v>
      </c>
      <c r="B5" s="8" t="s">
        <v>32</v>
      </c>
      <c r="C5" s="9" t="s">
        <v>44</v>
      </c>
      <c r="D5" s="10" t="s">
        <v>2</v>
      </c>
      <c r="E5" s="11" t="s">
        <v>0</v>
      </c>
      <c r="F5" s="11" t="s">
        <v>1</v>
      </c>
      <c r="G5" s="11" t="s">
        <v>2</v>
      </c>
      <c r="H5" s="11" t="s">
        <v>0</v>
      </c>
      <c r="I5" s="11" t="s">
        <v>57</v>
      </c>
      <c r="J5" s="11" t="s">
        <v>2</v>
      </c>
      <c r="K5" s="11" t="s">
        <v>0</v>
      </c>
      <c r="L5" s="11" t="s">
        <v>1</v>
      </c>
    </row>
    <row r="6" spans="1:12" ht="15.75" x14ac:dyDescent="0.25">
      <c r="A6" s="12" t="s">
        <v>45</v>
      </c>
      <c r="B6" s="13" t="s">
        <v>46</v>
      </c>
      <c r="C6" s="14" t="s">
        <v>47</v>
      </c>
      <c r="D6" s="13" t="s">
        <v>48</v>
      </c>
      <c r="E6" s="14" t="s">
        <v>49</v>
      </c>
      <c r="F6" s="14" t="s">
        <v>50</v>
      </c>
      <c r="G6" s="14" t="s">
        <v>51</v>
      </c>
      <c r="H6" s="14" t="s">
        <v>52</v>
      </c>
      <c r="I6" s="14" t="s">
        <v>53</v>
      </c>
      <c r="J6" s="14" t="s">
        <v>54</v>
      </c>
      <c r="K6" s="14" t="s">
        <v>55</v>
      </c>
      <c r="L6" s="14" t="s">
        <v>56</v>
      </c>
    </row>
    <row r="7" spans="1:12" ht="15.75" x14ac:dyDescent="0.25">
      <c r="A7" s="7"/>
      <c r="B7" s="8"/>
      <c r="C7" s="11"/>
      <c r="D7" s="19"/>
      <c r="E7" s="19"/>
      <c r="F7" s="10"/>
      <c r="G7" s="19"/>
      <c r="H7" s="19"/>
      <c r="I7" s="10"/>
      <c r="J7" s="19"/>
      <c r="K7" s="19"/>
      <c r="L7" s="10"/>
    </row>
    <row r="8" spans="1:12" ht="15.75" x14ac:dyDescent="0.25">
      <c r="A8" s="69"/>
      <c r="B8" s="21" t="s">
        <v>78</v>
      </c>
      <c r="C8" s="44" t="s">
        <v>39</v>
      </c>
      <c r="D8" s="39">
        <f>'SEF-25 Page 1-2'!D8</f>
        <v>103864303.9900012</v>
      </c>
      <c r="E8" s="39">
        <f>'SEF-25 Page 1-2'!E8</f>
        <v>1951252143.2591095</v>
      </c>
      <c r="F8" s="36">
        <f>'SEF-25 Page 1-2'!F8</f>
        <v>58143028.356714569</v>
      </c>
      <c r="G8" s="46">
        <v>103864303.9900012</v>
      </c>
      <c r="H8" s="39">
        <v>1951252143.2591095</v>
      </c>
      <c r="I8" s="36">
        <f t="shared" ref="I8:I52" si="0">(-G8+(H8*$G$2))/$I$2</f>
        <v>59436795.699151352</v>
      </c>
      <c r="J8" s="39">
        <f t="shared" ref="J8:J54" si="1">G8-D8</f>
        <v>0</v>
      </c>
      <c r="K8" s="39">
        <f t="shared" ref="K8:K54" si="2">H8-E8</f>
        <v>0</v>
      </c>
      <c r="L8" s="36">
        <f t="shared" ref="L8:L54" si="3">I8-F8</f>
        <v>1293767.342436783</v>
      </c>
    </row>
    <row r="9" spans="1:12" x14ac:dyDescent="0.25">
      <c r="A9" s="103">
        <v>20.010000000000002</v>
      </c>
      <c r="B9" s="15" t="s">
        <v>58</v>
      </c>
      <c r="C9" s="44" t="s">
        <v>113</v>
      </c>
      <c r="D9" s="40">
        <f>'SEF-25 Page 1-2'!D9</f>
        <v>1442870.5294648185</v>
      </c>
      <c r="E9" s="40">
        <f>'SEF-25 Page 1-2'!E9</f>
        <v>0</v>
      </c>
      <c r="F9" s="41">
        <f>'SEF-25 Page 1-2'!F9</f>
        <v>-1913375.241467369</v>
      </c>
      <c r="G9" s="40">
        <v>954667.24698159844</v>
      </c>
      <c r="H9" s="40">
        <v>0</v>
      </c>
      <c r="I9" s="41">
        <f t="shared" si="0"/>
        <v>-1265974.0682983734</v>
      </c>
      <c r="J9" s="40">
        <f t="shared" si="1"/>
        <v>-488203.2824832201</v>
      </c>
      <c r="K9" s="40">
        <f t="shared" si="2"/>
        <v>0</v>
      </c>
      <c r="L9" s="41">
        <f t="shared" si="3"/>
        <v>647401.17316899565</v>
      </c>
    </row>
    <row r="10" spans="1:12" x14ac:dyDescent="0.25">
      <c r="A10" s="103">
        <f t="shared" ref="A10:A21" si="4">+A9+0.01</f>
        <v>20.020000000000003</v>
      </c>
      <c r="B10" s="15" t="s">
        <v>3</v>
      </c>
      <c r="C10" s="44"/>
      <c r="D10" s="40">
        <f>'SEF-25 Page 1-2'!D10</f>
        <v>31955.103665430321</v>
      </c>
      <c r="E10" s="40">
        <f>'SEF-25 Page 1-2'!E10</f>
        <v>0</v>
      </c>
      <c r="F10" s="41">
        <f>'SEF-25 Page 1-2'!F10</f>
        <v>-42375.322624848421</v>
      </c>
      <c r="G10" s="40">
        <v>31955.103665430321</v>
      </c>
      <c r="H10" s="40">
        <v>0</v>
      </c>
      <c r="I10" s="41">
        <f t="shared" si="0"/>
        <v>-42375.322624848421</v>
      </c>
      <c r="J10" s="40">
        <f t="shared" si="1"/>
        <v>0</v>
      </c>
      <c r="K10" s="40">
        <f t="shared" si="2"/>
        <v>0</v>
      </c>
      <c r="L10" s="41">
        <f t="shared" si="3"/>
        <v>0</v>
      </c>
    </row>
    <row r="11" spans="1:12" x14ac:dyDescent="0.25">
      <c r="A11" s="103">
        <f t="shared" si="4"/>
        <v>20.030000000000005</v>
      </c>
      <c r="B11" s="15" t="s">
        <v>4</v>
      </c>
      <c r="C11" s="44" t="s">
        <v>79</v>
      </c>
      <c r="D11" s="40">
        <f>'SEF-25 Page 1-2'!D11</f>
        <v>1216418.5906954836</v>
      </c>
      <c r="E11" s="40">
        <f>'SEF-25 Page 1-2'!E11</f>
        <v>0</v>
      </c>
      <c r="F11" s="41">
        <f>'SEF-25 Page 1-2'!F11</f>
        <v>-1613079.7373487544</v>
      </c>
      <c r="G11" s="40">
        <v>2983855.8481058171</v>
      </c>
      <c r="H11" s="40">
        <v>8402900.9538855236</v>
      </c>
      <c r="I11" s="41">
        <f t="shared" si="0"/>
        <v>-3107763.0535855996</v>
      </c>
      <c r="J11" s="40">
        <f t="shared" si="1"/>
        <v>1767437.2574103335</v>
      </c>
      <c r="K11" s="40">
        <f t="shared" si="2"/>
        <v>8402900.9538855236</v>
      </c>
      <c r="L11" s="41">
        <f t="shared" si="3"/>
        <v>-1494683.3162368452</v>
      </c>
    </row>
    <row r="12" spans="1:12" x14ac:dyDescent="0.25">
      <c r="A12" s="103">
        <f t="shared" si="4"/>
        <v>20.040000000000006</v>
      </c>
      <c r="B12" s="15" t="s">
        <v>24</v>
      </c>
      <c r="C12" s="44" t="s">
        <v>113</v>
      </c>
      <c r="D12" s="40">
        <f>'SEF-25 Page 1-2'!D12</f>
        <v>12921873.95908682</v>
      </c>
      <c r="E12" s="40">
        <f>'SEF-25 Page 1-2'!E12</f>
        <v>0</v>
      </c>
      <c r="F12" s="41">
        <f>'SEF-25 Page 1-2'!F12</f>
        <v>-17135559.429472361</v>
      </c>
      <c r="G12" s="40">
        <v>12968345.207669631</v>
      </c>
      <c r="H12" s="40">
        <v>0</v>
      </c>
      <c r="I12" s="41">
        <f t="shared" si="0"/>
        <v>-17197184.457264293</v>
      </c>
      <c r="J12" s="40">
        <f t="shared" si="1"/>
        <v>46471.248582810163</v>
      </c>
      <c r="K12" s="40">
        <f t="shared" si="2"/>
        <v>0</v>
      </c>
      <c r="L12" s="41">
        <f t="shared" si="3"/>
        <v>-61625.027791932225</v>
      </c>
    </row>
    <row r="13" spans="1:12" x14ac:dyDescent="0.25">
      <c r="A13" s="103">
        <f t="shared" si="4"/>
        <v>20.050000000000008</v>
      </c>
      <c r="B13" s="15" t="s">
        <v>59</v>
      </c>
      <c r="C13" s="44"/>
      <c r="D13" s="40">
        <f>'SEF-25 Page 1-2'!D13</f>
        <v>-1412118.6458149552</v>
      </c>
      <c r="E13" s="40">
        <f>'SEF-25 Page 1-2'!E13</f>
        <v>0</v>
      </c>
      <c r="F13" s="41">
        <f>'SEF-25 Page 1-2'!F13</f>
        <v>1872595.496089966</v>
      </c>
      <c r="G13" s="40">
        <v>-1412118.6458149552</v>
      </c>
      <c r="H13" s="40">
        <v>0</v>
      </c>
      <c r="I13" s="41">
        <f t="shared" si="0"/>
        <v>1872595.496089966</v>
      </c>
      <c r="J13" s="40">
        <f t="shared" si="1"/>
        <v>0</v>
      </c>
      <c r="K13" s="40">
        <f t="shared" si="2"/>
        <v>0</v>
      </c>
      <c r="L13" s="41">
        <f t="shared" si="3"/>
        <v>0</v>
      </c>
    </row>
    <row r="14" spans="1:12" x14ac:dyDescent="0.25">
      <c r="A14" s="103">
        <f t="shared" si="4"/>
        <v>20.060000000000009</v>
      </c>
      <c r="B14" s="15" t="s">
        <v>5</v>
      </c>
      <c r="C14" s="44"/>
      <c r="D14" s="40">
        <f>'SEF-25 Page 1-2'!D14</f>
        <v>-1256319.1261336696</v>
      </c>
      <c r="E14" s="40">
        <f>'SEF-25 Page 1-2'!E14</f>
        <v>0</v>
      </c>
      <c r="F14" s="41">
        <f>'SEF-25 Page 1-2'!F14</f>
        <v>1665991.4124226321</v>
      </c>
      <c r="G14" s="40">
        <v>-1256319.1261336696</v>
      </c>
      <c r="H14" s="40">
        <v>0</v>
      </c>
      <c r="I14" s="41">
        <f t="shared" si="0"/>
        <v>1665991.4124226321</v>
      </c>
      <c r="J14" s="40">
        <f t="shared" si="1"/>
        <v>0</v>
      </c>
      <c r="K14" s="40">
        <f t="shared" si="2"/>
        <v>0</v>
      </c>
      <c r="L14" s="41">
        <f t="shared" si="3"/>
        <v>0</v>
      </c>
    </row>
    <row r="15" spans="1:12" x14ac:dyDescent="0.25">
      <c r="A15" s="103">
        <f t="shared" si="4"/>
        <v>20.070000000000011</v>
      </c>
      <c r="B15" s="15" t="s">
        <v>6</v>
      </c>
      <c r="C15" s="44"/>
      <c r="D15" s="40">
        <f>'SEF-25 Page 1-2'!D15</f>
        <v>-125428.75474144239</v>
      </c>
      <c r="E15" s="40">
        <f>'SEF-25 Page 1-2'!E15</f>
        <v>0</v>
      </c>
      <c r="F15" s="41">
        <f>'SEF-25 Page 1-2'!F15</f>
        <v>166329.73575208811</v>
      </c>
      <c r="G15" s="40">
        <v>-125428.75474144239</v>
      </c>
      <c r="H15" s="40">
        <v>0</v>
      </c>
      <c r="I15" s="41">
        <f t="shared" si="0"/>
        <v>166329.73575208811</v>
      </c>
      <c r="J15" s="40">
        <f t="shared" si="1"/>
        <v>0</v>
      </c>
      <c r="K15" s="40">
        <f t="shared" si="2"/>
        <v>0</v>
      </c>
      <c r="L15" s="41">
        <f t="shared" si="3"/>
        <v>0</v>
      </c>
    </row>
    <row r="16" spans="1:12" x14ac:dyDescent="0.25">
      <c r="A16" s="103">
        <f t="shared" si="4"/>
        <v>20.080000000000013</v>
      </c>
      <c r="B16" s="15" t="s">
        <v>7</v>
      </c>
      <c r="C16" s="44"/>
      <c r="D16" s="40">
        <f>'SEF-25 Page 1-2'!D16</f>
        <v>-187098.30484735657</v>
      </c>
      <c r="E16" s="40">
        <f>'SEF-25 Page 1-2'!E16</f>
        <v>0</v>
      </c>
      <c r="F16" s="41">
        <f>'SEF-25 Page 1-2'!F16</f>
        <v>248109.06932046748</v>
      </c>
      <c r="G16" s="40">
        <v>-187098.30484735657</v>
      </c>
      <c r="H16" s="40">
        <v>0</v>
      </c>
      <c r="I16" s="41">
        <f t="shared" si="0"/>
        <v>248109.06932046748</v>
      </c>
      <c r="J16" s="40">
        <f t="shared" si="1"/>
        <v>0</v>
      </c>
      <c r="K16" s="40">
        <f t="shared" si="2"/>
        <v>0</v>
      </c>
      <c r="L16" s="41">
        <f t="shared" si="3"/>
        <v>0</v>
      </c>
    </row>
    <row r="17" spans="1:12" x14ac:dyDescent="0.25">
      <c r="A17" s="103">
        <f t="shared" si="4"/>
        <v>20.090000000000014</v>
      </c>
      <c r="B17" s="15" t="s">
        <v>8</v>
      </c>
      <c r="C17" s="44"/>
      <c r="D17" s="40">
        <f>'SEF-25 Page 1-2'!D17</f>
        <v>69886.13058918016</v>
      </c>
      <c r="E17" s="40">
        <f>'SEF-25 Page 1-2'!E17</f>
        <v>0</v>
      </c>
      <c r="F17" s="41">
        <f>'SEF-25 Page 1-2'!F17</f>
        <v>-92675.2534344788</v>
      </c>
      <c r="G17" s="40">
        <v>69886.13058918016</v>
      </c>
      <c r="H17" s="40">
        <v>0</v>
      </c>
      <c r="I17" s="41">
        <f t="shared" si="0"/>
        <v>-92675.2534344788</v>
      </c>
      <c r="J17" s="40">
        <f t="shared" si="1"/>
        <v>0</v>
      </c>
      <c r="K17" s="40">
        <f t="shared" si="2"/>
        <v>0</v>
      </c>
      <c r="L17" s="41">
        <f t="shared" si="3"/>
        <v>0</v>
      </c>
    </row>
    <row r="18" spans="1:12" x14ac:dyDescent="0.25">
      <c r="A18" s="103">
        <f t="shared" si="4"/>
        <v>20.100000000000016</v>
      </c>
      <c r="B18" s="15" t="s">
        <v>9</v>
      </c>
      <c r="C18" s="44"/>
      <c r="D18" s="40">
        <f>'SEF-25 Page 1-2'!D18</f>
        <v>3831.0246199423614</v>
      </c>
      <c r="E18" s="40">
        <f>'SEF-25 Page 1-2'!E18</f>
        <v>0</v>
      </c>
      <c r="F18" s="41">
        <f>'SEF-25 Page 1-2'!F18</f>
        <v>-5080.2809452130978</v>
      </c>
      <c r="G18" s="40">
        <v>3831.0246199423614</v>
      </c>
      <c r="H18" s="40">
        <v>0</v>
      </c>
      <c r="I18" s="41">
        <f t="shared" si="0"/>
        <v>-5080.2809452130978</v>
      </c>
      <c r="J18" s="40">
        <f t="shared" si="1"/>
        <v>0</v>
      </c>
      <c r="K18" s="40">
        <f t="shared" si="2"/>
        <v>0</v>
      </c>
      <c r="L18" s="41">
        <f t="shared" si="3"/>
        <v>0</v>
      </c>
    </row>
    <row r="19" spans="1:12" x14ac:dyDescent="0.25">
      <c r="A19" s="103">
        <f t="shared" si="4"/>
        <v>20.110000000000017</v>
      </c>
      <c r="B19" s="15" t="s">
        <v>10</v>
      </c>
      <c r="C19" s="44"/>
      <c r="D19" s="40">
        <f>'SEF-25 Page 1-2'!D19</f>
        <v>-204503.64267608413</v>
      </c>
      <c r="E19" s="40">
        <f>'SEF-25 Page 1-2'!E19</f>
        <v>0</v>
      </c>
      <c r="F19" s="41">
        <f>'SEF-25 Page 1-2'!F19</f>
        <v>271190.10243520944</v>
      </c>
      <c r="G19" s="40">
        <v>-204503.64267608413</v>
      </c>
      <c r="H19" s="40">
        <v>0</v>
      </c>
      <c r="I19" s="41">
        <f t="shared" si="0"/>
        <v>271190.10243520944</v>
      </c>
      <c r="J19" s="40">
        <f t="shared" si="1"/>
        <v>0</v>
      </c>
      <c r="K19" s="40">
        <f t="shared" si="2"/>
        <v>0</v>
      </c>
      <c r="L19" s="41">
        <f t="shared" si="3"/>
        <v>0</v>
      </c>
    </row>
    <row r="20" spans="1:12" x14ac:dyDescent="0.25">
      <c r="A20" s="103">
        <f t="shared" si="4"/>
        <v>20.120000000000019</v>
      </c>
      <c r="B20" s="15" t="s">
        <v>11</v>
      </c>
      <c r="C20" s="44"/>
      <c r="D20" s="40">
        <f>'SEF-25 Page 1-2'!D20</f>
        <v>-438078.27529363008</v>
      </c>
      <c r="E20" s="40">
        <f>'SEF-25 Page 1-2'!E20</f>
        <v>0</v>
      </c>
      <c r="F20" s="41">
        <f>'SEF-25 Page 1-2'!F20</f>
        <v>580930.93500389217</v>
      </c>
      <c r="G20" s="40">
        <v>-438078.27529363008</v>
      </c>
      <c r="H20" s="40">
        <v>0</v>
      </c>
      <c r="I20" s="41">
        <f t="shared" si="0"/>
        <v>580930.93500389217</v>
      </c>
      <c r="J20" s="40">
        <f t="shared" si="1"/>
        <v>0</v>
      </c>
      <c r="K20" s="40">
        <f t="shared" si="2"/>
        <v>0</v>
      </c>
      <c r="L20" s="41">
        <f t="shared" si="3"/>
        <v>0</v>
      </c>
    </row>
    <row r="21" spans="1:12" x14ac:dyDescent="0.25">
      <c r="A21" s="103">
        <f t="shared" si="4"/>
        <v>20.13000000000002</v>
      </c>
      <c r="B21" s="15" t="s">
        <v>12</v>
      </c>
      <c r="C21" s="44"/>
      <c r="D21" s="40">
        <f>'SEF-25 Page 1-2'!D21</f>
        <v>-770450.7474650637</v>
      </c>
      <c r="E21" s="40">
        <f>'SEF-25 Page 1-2'!E21</f>
        <v>0</v>
      </c>
      <c r="F21" s="41">
        <f>'SEF-25 Page 1-2'!F21</f>
        <v>1021686.5303337153</v>
      </c>
      <c r="G21" s="40">
        <v>-770450.7474650637</v>
      </c>
      <c r="H21" s="40">
        <v>0</v>
      </c>
      <c r="I21" s="41">
        <f t="shared" si="0"/>
        <v>1021686.5303337153</v>
      </c>
      <c r="J21" s="40">
        <f t="shared" si="1"/>
        <v>0</v>
      </c>
      <c r="K21" s="40">
        <f t="shared" si="2"/>
        <v>0</v>
      </c>
      <c r="L21" s="41">
        <f t="shared" si="3"/>
        <v>0</v>
      </c>
    </row>
    <row r="22" spans="1:12" x14ac:dyDescent="0.25">
      <c r="A22" s="103">
        <v>6.14</v>
      </c>
      <c r="B22" s="15" t="s">
        <v>60</v>
      </c>
      <c r="C22" s="44"/>
      <c r="D22" s="40">
        <f>'SEF-25 Page 1-2'!D22</f>
        <v>-52646.119560989835</v>
      </c>
      <c r="E22" s="40">
        <f>'SEF-25 Page 1-2'!E22</f>
        <v>0</v>
      </c>
      <c r="F22" s="41">
        <f>'SEF-25 Page 1-2'!F22</f>
        <v>69813.458429074555</v>
      </c>
      <c r="G22" s="40">
        <v>-52646.119560989835</v>
      </c>
      <c r="H22" s="40">
        <v>0</v>
      </c>
      <c r="I22" s="41">
        <f t="shared" si="0"/>
        <v>69813.458429074555</v>
      </c>
      <c r="J22" s="40">
        <f t="shared" si="1"/>
        <v>0</v>
      </c>
      <c r="K22" s="40">
        <f t="shared" si="2"/>
        <v>0</v>
      </c>
      <c r="L22" s="41">
        <f t="shared" si="3"/>
        <v>0</v>
      </c>
    </row>
    <row r="23" spans="1:12" x14ac:dyDescent="0.25">
      <c r="A23" s="103">
        <f>+A22+0.01</f>
        <v>6.1499999999999995</v>
      </c>
      <c r="B23" s="15" t="s">
        <v>13</v>
      </c>
      <c r="C23" s="44"/>
      <c r="D23" s="40">
        <f>'SEF-25 Page 1-2'!D23</f>
        <v>-359399.40979334083</v>
      </c>
      <c r="E23" s="40">
        <f>'SEF-25 Page 1-2'!E23</f>
        <v>0</v>
      </c>
      <c r="F23" s="41">
        <f>'SEF-25 Page 1-2'!F23</f>
        <v>476595.72945302899</v>
      </c>
      <c r="G23" s="40">
        <v>-359399.40979334083</v>
      </c>
      <c r="H23" s="40">
        <v>0</v>
      </c>
      <c r="I23" s="41">
        <f t="shared" si="0"/>
        <v>476595.72945302899</v>
      </c>
      <c r="J23" s="40">
        <f t="shared" si="1"/>
        <v>0</v>
      </c>
      <c r="K23" s="40">
        <f t="shared" si="2"/>
        <v>0</v>
      </c>
      <c r="L23" s="41">
        <f t="shared" si="3"/>
        <v>0</v>
      </c>
    </row>
    <row r="24" spans="1:12" x14ac:dyDescent="0.25">
      <c r="A24" s="103">
        <f>+A23+0.01</f>
        <v>6.1599999999999993</v>
      </c>
      <c r="B24" s="15" t="s">
        <v>14</v>
      </c>
      <c r="C24" s="44"/>
      <c r="D24" s="40">
        <f>'SEF-25 Page 1-2'!D24</f>
        <v>-4190.3865716636919</v>
      </c>
      <c r="E24" s="40">
        <f>'SEF-25 Page 1-2'!E24</f>
        <v>0</v>
      </c>
      <c r="F24" s="41">
        <f>'SEF-25 Page 1-2'!F24</f>
        <v>5556.8270019157908</v>
      </c>
      <c r="G24" s="40">
        <v>-4190.3865716636919</v>
      </c>
      <c r="H24" s="40">
        <v>0</v>
      </c>
      <c r="I24" s="41">
        <f t="shared" si="0"/>
        <v>5556.8270019157908</v>
      </c>
      <c r="J24" s="40">
        <f t="shared" si="1"/>
        <v>0</v>
      </c>
      <c r="K24" s="40">
        <f t="shared" si="2"/>
        <v>0</v>
      </c>
      <c r="L24" s="41">
        <f t="shared" si="3"/>
        <v>0</v>
      </c>
    </row>
    <row r="25" spans="1:12" x14ac:dyDescent="0.25">
      <c r="A25" s="103">
        <f>+A24+0.01</f>
        <v>6.169999999999999</v>
      </c>
      <c r="B25" s="15" t="s">
        <v>15</v>
      </c>
      <c r="C25" s="44"/>
      <c r="D25" s="40">
        <f>'SEF-25 Page 1-2'!D25</f>
        <v>-10645.339606916785</v>
      </c>
      <c r="E25" s="40">
        <f>'SEF-25 Page 1-2'!E25</f>
        <v>0</v>
      </c>
      <c r="F25" s="41">
        <f>'SEF-25 Page 1-2'!F25</f>
        <v>14116.671471862088</v>
      </c>
      <c r="G25" s="40">
        <v>-10645.339606916785</v>
      </c>
      <c r="H25" s="40">
        <v>0</v>
      </c>
      <c r="I25" s="41">
        <f t="shared" si="0"/>
        <v>14116.671471862088</v>
      </c>
      <c r="J25" s="40">
        <f t="shared" si="1"/>
        <v>0</v>
      </c>
      <c r="K25" s="40">
        <f t="shared" si="2"/>
        <v>0</v>
      </c>
      <c r="L25" s="41">
        <f t="shared" si="3"/>
        <v>0</v>
      </c>
    </row>
    <row r="26" spans="1:12" x14ac:dyDescent="0.25">
      <c r="A26" s="103">
        <f>+A25+0.01</f>
        <v>6.1799999999999988</v>
      </c>
      <c r="B26" s="15" t="s">
        <v>16</v>
      </c>
      <c r="C26" s="44" t="s">
        <v>116</v>
      </c>
      <c r="D26" s="40">
        <f>'SEF-25 Page 1-2'!D26</f>
        <v>0</v>
      </c>
      <c r="E26" s="40">
        <f>'SEF-25 Page 1-2'!E26</f>
        <v>151541662.6247718</v>
      </c>
      <c r="F26" s="41">
        <f>'SEF-25 Page 1-2'!F26</f>
        <v>15212504.307397094</v>
      </c>
      <c r="G26" s="40">
        <v>0</v>
      </c>
      <c r="H26" s="40">
        <v>150560297.35386759</v>
      </c>
      <c r="I26" s="41">
        <f t="shared" si="0"/>
        <v>15213818.193633858</v>
      </c>
      <c r="J26" s="40">
        <f t="shared" si="1"/>
        <v>0</v>
      </c>
      <c r="K26" s="40">
        <f t="shared" si="2"/>
        <v>-981365.27090421319</v>
      </c>
      <c r="L26" s="41">
        <f t="shared" si="3"/>
        <v>1313.8862367644906</v>
      </c>
    </row>
    <row r="27" spans="1:12" x14ac:dyDescent="0.25">
      <c r="A27" s="103">
        <f>+A26+0.01</f>
        <v>6.1899999999999986</v>
      </c>
      <c r="B27" s="15" t="s">
        <v>17</v>
      </c>
      <c r="C27" s="44" t="s">
        <v>39</v>
      </c>
      <c r="D27" s="40">
        <f>'SEF-25 Page 1-2'!D27</f>
        <v>-9738307.6067664325</v>
      </c>
      <c r="E27" s="40">
        <f>'SEF-25 Page 1-2'!E27</f>
        <v>-9738307.6067664325</v>
      </c>
      <c r="F27" s="41">
        <f>'SEF-25 Page 1-2'!F27</f>
        <v>11936286.341059856</v>
      </c>
      <c r="G27" s="40">
        <v>-9738307.6067664325</v>
      </c>
      <c r="H27" s="40">
        <v>-9738307.6067664325</v>
      </c>
      <c r="I27" s="41">
        <f t="shared" si="0"/>
        <v>11929829.408061337</v>
      </c>
      <c r="J27" s="40">
        <f t="shared" si="1"/>
        <v>0</v>
      </c>
      <c r="K27" s="40">
        <f t="shared" si="2"/>
        <v>0</v>
      </c>
      <c r="L27" s="41">
        <f t="shared" si="3"/>
        <v>-6456.9329985193908</v>
      </c>
    </row>
    <row r="28" spans="1:12" x14ac:dyDescent="0.25">
      <c r="A28" s="103">
        <v>6.23</v>
      </c>
      <c r="B28" s="15" t="s">
        <v>61</v>
      </c>
      <c r="C28" s="44"/>
      <c r="D28" s="40">
        <f>'SEF-25 Page 1-2'!D28</f>
        <v>520589.30140931718</v>
      </c>
      <c r="E28" s="40">
        <f>'SEF-25 Page 1-2'!E28</f>
        <v>0</v>
      </c>
      <c r="F28" s="41">
        <f>'SEF-25 Page 1-2'!F28</f>
        <v>-690347.92793144274</v>
      </c>
      <c r="G28" s="40">
        <v>520589.30140931718</v>
      </c>
      <c r="H28" s="40">
        <v>0</v>
      </c>
      <c r="I28" s="41">
        <f t="shared" si="0"/>
        <v>-690347.92793144274</v>
      </c>
      <c r="J28" s="40">
        <f t="shared" si="1"/>
        <v>0</v>
      </c>
      <c r="K28" s="40">
        <f t="shared" si="2"/>
        <v>0</v>
      </c>
      <c r="L28" s="41">
        <f t="shared" si="3"/>
        <v>0</v>
      </c>
    </row>
    <row r="29" spans="1:12" x14ac:dyDescent="0.25">
      <c r="A29" s="71" t="s">
        <v>94</v>
      </c>
      <c r="B29" s="15" t="s">
        <v>85</v>
      </c>
      <c r="C29" s="44" t="s">
        <v>114</v>
      </c>
      <c r="D29" s="61">
        <f>'SEF-25 Page 1-2'!D31</f>
        <v>0</v>
      </c>
      <c r="E29" s="61">
        <f>'SEF-25 Page 1-2'!E31</f>
        <v>-105391.52511888376</v>
      </c>
      <c r="F29" s="51">
        <f>'SEF-25 Page 1-2'!F31</f>
        <v>-10579.724427360805</v>
      </c>
      <c r="G29" s="40">
        <v>0</v>
      </c>
      <c r="H29" s="40">
        <v>0</v>
      </c>
      <c r="I29" s="41">
        <f t="shared" si="0"/>
        <v>0</v>
      </c>
      <c r="J29" s="40">
        <f t="shared" si="1"/>
        <v>0</v>
      </c>
      <c r="K29" s="40">
        <f t="shared" si="2"/>
        <v>105391.52511888376</v>
      </c>
      <c r="L29" s="41">
        <f t="shared" si="3"/>
        <v>10579.724427360805</v>
      </c>
    </row>
    <row r="30" spans="1:12" x14ac:dyDescent="0.25">
      <c r="A30" s="103"/>
      <c r="B30" s="15"/>
      <c r="C30" s="44"/>
      <c r="D30" s="54"/>
      <c r="E30" s="54"/>
      <c r="F30" s="15"/>
      <c r="G30" s="40"/>
      <c r="H30" s="40"/>
      <c r="I30" s="41">
        <f t="shared" si="0"/>
        <v>0</v>
      </c>
      <c r="J30" s="40">
        <f t="shared" si="1"/>
        <v>0</v>
      </c>
      <c r="K30" s="40">
        <f t="shared" si="2"/>
        <v>0</v>
      </c>
      <c r="L30" s="41">
        <f t="shared" si="3"/>
        <v>0</v>
      </c>
    </row>
    <row r="31" spans="1:12" x14ac:dyDescent="0.25">
      <c r="A31" s="105">
        <v>20.010000000000002</v>
      </c>
      <c r="B31" s="15" t="s">
        <v>58</v>
      </c>
      <c r="C31" s="44"/>
      <c r="D31" s="61">
        <f>'SEF-25 Page 1-2'!D33</f>
        <v>-7393164.0016801059</v>
      </c>
      <c r="E31" s="61">
        <f>'SEF-25 Page 1-2'!E33</f>
        <v>0</v>
      </c>
      <c r="F31" s="51">
        <f>'SEF-25 Page 1-2'!F33</f>
        <v>9803996.0398729946</v>
      </c>
      <c r="G31" s="40">
        <v>-7393164.0016801059</v>
      </c>
      <c r="H31" s="40">
        <v>0</v>
      </c>
      <c r="I31" s="41">
        <f t="shared" si="0"/>
        <v>9803996.0398729946</v>
      </c>
      <c r="J31" s="40">
        <f t="shared" si="1"/>
        <v>0</v>
      </c>
      <c r="K31" s="40">
        <f t="shared" si="2"/>
        <v>0</v>
      </c>
      <c r="L31" s="41">
        <f t="shared" si="3"/>
        <v>0</v>
      </c>
    </row>
    <row r="32" spans="1:12" x14ac:dyDescent="0.25">
      <c r="A32" s="105">
        <v>20.020000000000003</v>
      </c>
      <c r="B32" s="15" t="s">
        <v>3</v>
      </c>
      <c r="C32" s="44"/>
      <c r="D32" s="61">
        <f>'SEF-25 Page 1-2'!D34</f>
        <v>13373052.872078184</v>
      </c>
      <c r="E32" s="61">
        <f>'SEF-25 Page 1-2'!E34</f>
        <v>0</v>
      </c>
      <c r="F32" s="51">
        <f>'SEF-25 Page 1-2'!F34</f>
        <v>-17733862.980595578</v>
      </c>
      <c r="G32" s="40">
        <v>13373052.872078024</v>
      </c>
      <c r="H32" s="40">
        <v>0</v>
      </c>
      <c r="I32" s="41">
        <f t="shared" si="0"/>
        <v>-17733862.980595365</v>
      </c>
      <c r="J32" s="40">
        <f t="shared" si="1"/>
        <v>-1.601874828338623E-7</v>
      </c>
      <c r="K32" s="40">
        <f t="shared" si="2"/>
        <v>0</v>
      </c>
      <c r="L32" s="41">
        <f t="shared" si="3"/>
        <v>2.123415470123291E-7</v>
      </c>
    </row>
    <row r="33" spans="1:12" x14ac:dyDescent="0.25">
      <c r="A33" s="105">
        <v>20.040000000000006</v>
      </c>
      <c r="B33" s="15" t="s">
        <v>24</v>
      </c>
      <c r="C33" s="44" t="s">
        <v>113</v>
      </c>
      <c r="D33" s="61">
        <f>'SEF-25 Page 1-2'!D35</f>
        <v>-184151.4996562647</v>
      </c>
      <c r="E33" s="61">
        <f>'SEF-25 Page 1-2'!E35</f>
        <v>0</v>
      </c>
      <c r="F33" s="51">
        <f>'SEF-25 Page 1-2'!F35</f>
        <v>244201.34234225133</v>
      </c>
      <c r="G33" s="40">
        <v>-340316.9039365006</v>
      </c>
      <c r="H33" s="40">
        <v>0</v>
      </c>
      <c r="I33" s="41">
        <f t="shared" si="0"/>
        <v>451290.62167930731</v>
      </c>
      <c r="J33" s="40">
        <f t="shared" si="1"/>
        <v>-156165.4042802359</v>
      </c>
      <c r="K33" s="40">
        <f t="shared" si="2"/>
        <v>0</v>
      </c>
      <c r="L33" s="41">
        <f t="shared" si="3"/>
        <v>207089.27933705598</v>
      </c>
    </row>
    <row r="34" spans="1:12" x14ac:dyDescent="0.25">
      <c r="A34" s="105">
        <v>20.090000000000014</v>
      </c>
      <c r="B34" s="15" t="s">
        <v>8</v>
      </c>
      <c r="C34" s="44"/>
      <c r="D34" s="61">
        <f>'SEF-25 Page 1-2'!D36</f>
        <v>-69886.130589179898</v>
      </c>
      <c r="E34" s="61">
        <f>'SEF-25 Page 1-2'!E36</f>
        <v>0</v>
      </c>
      <c r="F34" s="51">
        <f>'SEF-25 Page 1-2'!F36</f>
        <v>92675.253434478451</v>
      </c>
      <c r="G34" s="40">
        <v>-69886.130589179898</v>
      </c>
      <c r="H34" s="40">
        <v>0</v>
      </c>
      <c r="I34" s="41">
        <f t="shared" si="0"/>
        <v>92675.253434478451</v>
      </c>
      <c r="J34" s="40">
        <f t="shared" si="1"/>
        <v>0</v>
      </c>
      <c r="K34" s="40">
        <f t="shared" si="2"/>
        <v>0</v>
      </c>
      <c r="L34" s="41">
        <f t="shared" si="3"/>
        <v>0</v>
      </c>
    </row>
    <row r="35" spans="1:12" x14ac:dyDescent="0.25">
      <c r="A35" s="105">
        <v>20.100000000000016</v>
      </c>
      <c r="B35" s="15" t="s">
        <v>9</v>
      </c>
      <c r="C35" s="44"/>
      <c r="D35" s="61">
        <f>'SEF-25 Page 1-2'!D37</f>
        <v>-3831.0246199423614</v>
      </c>
      <c r="E35" s="61">
        <f>'SEF-25 Page 1-2'!E37</f>
        <v>0</v>
      </c>
      <c r="F35" s="51">
        <f>'SEF-25 Page 1-2'!F37</f>
        <v>5080.2809452130978</v>
      </c>
      <c r="G35" s="40">
        <v>-3831.0246199423614</v>
      </c>
      <c r="H35" s="40">
        <v>0</v>
      </c>
      <c r="I35" s="41">
        <f t="shared" si="0"/>
        <v>5080.2809452130978</v>
      </c>
      <c r="J35" s="40">
        <f t="shared" si="1"/>
        <v>0</v>
      </c>
      <c r="K35" s="40">
        <f t="shared" si="2"/>
        <v>0</v>
      </c>
      <c r="L35" s="41">
        <f t="shared" si="3"/>
        <v>0</v>
      </c>
    </row>
    <row r="36" spans="1:12" x14ac:dyDescent="0.25">
      <c r="A36" s="105">
        <v>6.14</v>
      </c>
      <c r="B36" s="15" t="s">
        <v>63</v>
      </c>
      <c r="C36" s="44"/>
      <c r="D36" s="61">
        <f>'SEF-25 Page 1-2'!D38</f>
        <v>-24480.220569124907</v>
      </c>
      <c r="E36" s="61">
        <f>'SEF-25 Page 1-2'!E38</f>
        <v>0</v>
      </c>
      <c r="F36" s="51">
        <f>'SEF-25 Page 1-2'!F38</f>
        <v>32462.959763962601</v>
      </c>
      <c r="G36" s="40">
        <v>-24480.220569124907</v>
      </c>
      <c r="H36" s="40">
        <v>0</v>
      </c>
      <c r="I36" s="41">
        <f t="shared" si="0"/>
        <v>32462.959763962601</v>
      </c>
      <c r="J36" s="40">
        <f t="shared" si="1"/>
        <v>0</v>
      </c>
      <c r="K36" s="40">
        <f t="shared" si="2"/>
        <v>0</v>
      </c>
      <c r="L36" s="41">
        <f t="shared" si="3"/>
        <v>0</v>
      </c>
    </row>
    <row r="37" spans="1:12" x14ac:dyDescent="0.25">
      <c r="A37" s="105">
        <v>6.15</v>
      </c>
      <c r="B37" s="15" t="s">
        <v>25</v>
      </c>
      <c r="C37" s="44"/>
      <c r="D37" s="61">
        <f>'SEF-25 Page 1-2'!D39</f>
        <v>-1909978.0874022099</v>
      </c>
      <c r="E37" s="61">
        <f>'SEF-25 Page 1-2'!E39</f>
        <v>0</v>
      </c>
      <c r="F37" s="51">
        <f>'SEF-25 Page 1-2'!F39</f>
        <v>2532801.5990014677</v>
      </c>
      <c r="G37" s="40">
        <v>-1909978.0874022099</v>
      </c>
      <c r="H37" s="40">
        <v>0</v>
      </c>
      <c r="I37" s="41">
        <f t="shared" si="0"/>
        <v>2532801.5990014677</v>
      </c>
      <c r="J37" s="40">
        <f t="shared" si="1"/>
        <v>0</v>
      </c>
      <c r="K37" s="40">
        <f t="shared" si="2"/>
        <v>0</v>
      </c>
      <c r="L37" s="41">
        <f t="shared" si="3"/>
        <v>0</v>
      </c>
    </row>
    <row r="38" spans="1:12" x14ac:dyDescent="0.25">
      <c r="A38" s="105">
        <v>6.16</v>
      </c>
      <c r="B38" s="15" t="s">
        <v>14</v>
      </c>
      <c r="C38" s="44"/>
      <c r="D38" s="61">
        <f>'SEF-25 Page 1-2'!D40</f>
        <v>-92853.606337802761</v>
      </c>
      <c r="E38" s="61">
        <f>'SEF-25 Page 1-2'!E40</f>
        <v>0</v>
      </c>
      <c r="F38" s="51">
        <f>'SEF-25 Page 1-2'!F40</f>
        <v>123132.17840384295</v>
      </c>
      <c r="G38" s="40">
        <v>-92853.606337802761</v>
      </c>
      <c r="H38" s="40">
        <v>0</v>
      </c>
      <c r="I38" s="41">
        <f t="shared" si="0"/>
        <v>123132.17840384295</v>
      </c>
      <c r="J38" s="40">
        <f t="shared" si="1"/>
        <v>0</v>
      </c>
      <c r="K38" s="40">
        <f t="shared" si="2"/>
        <v>0</v>
      </c>
      <c r="L38" s="41">
        <f t="shared" si="3"/>
        <v>0</v>
      </c>
    </row>
    <row r="39" spans="1:12" x14ac:dyDescent="0.25">
      <c r="A39" s="105">
        <v>6.17</v>
      </c>
      <c r="B39" s="15" t="s">
        <v>15</v>
      </c>
      <c r="C39" s="44"/>
      <c r="D39" s="61">
        <f>'SEF-25 Page 1-2'!D41</f>
        <v>-308531.66010436148</v>
      </c>
      <c r="E39" s="61">
        <f>'SEF-25 Page 1-2'!E41</f>
        <v>0</v>
      </c>
      <c r="F39" s="51">
        <f>'SEF-25 Page 1-2'!F41</f>
        <v>409140.54837025137</v>
      </c>
      <c r="G39" s="40">
        <v>-308531.66010436148</v>
      </c>
      <c r="H39" s="40">
        <v>0</v>
      </c>
      <c r="I39" s="41">
        <f t="shared" si="0"/>
        <v>409140.54837025137</v>
      </c>
      <c r="J39" s="40">
        <f t="shared" si="1"/>
        <v>0</v>
      </c>
      <c r="K39" s="40">
        <f t="shared" si="2"/>
        <v>0</v>
      </c>
      <c r="L39" s="41">
        <f t="shared" si="3"/>
        <v>0</v>
      </c>
    </row>
    <row r="40" spans="1:12" x14ac:dyDescent="0.25">
      <c r="A40" s="105">
        <v>6.2</v>
      </c>
      <c r="B40" s="15" t="s">
        <v>64</v>
      </c>
      <c r="C40" s="44"/>
      <c r="D40" s="61">
        <f>'SEF-25 Page 1-2'!D42</f>
        <v>72647.038566666641</v>
      </c>
      <c r="E40" s="61">
        <f>'SEF-25 Page 1-2'!E42</f>
        <v>0</v>
      </c>
      <c r="F40" s="51">
        <f>'SEF-25 Page 1-2'!F42</f>
        <v>-96336.464097677934</v>
      </c>
      <c r="G40" s="40">
        <v>72647.038566666641</v>
      </c>
      <c r="H40" s="40">
        <v>0</v>
      </c>
      <c r="I40" s="41">
        <f t="shared" si="0"/>
        <v>-96336.464097677934</v>
      </c>
      <c r="J40" s="40">
        <f t="shared" si="1"/>
        <v>0</v>
      </c>
      <c r="K40" s="40">
        <f t="shared" si="2"/>
        <v>0</v>
      </c>
      <c r="L40" s="41">
        <f t="shared" si="3"/>
        <v>0</v>
      </c>
    </row>
    <row r="41" spans="1:12" x14ac:dyDescent="0.25">
      <c r="A41" s="105">
        <v>6.21</v>
      </c>
      <c r="B41" s="15" t="s">
        <v>65</v>
      </c>
      <c r="C41" s="44"/>
      <c r="D41" s="61">
        <f>'SEF-25 Page 1-2'!D43</f>
        <v>-676943.63053784647</v>
      </c>
      <c r="E41" s="61">
        <f>'SEF-25 Page 1-2'!E43</f>
        <v>0</v>
      </c>
      <c r="F41" s="51">
        <f>'SEF-25 Page 1-2'!F43</f>
        <v>897687.73849762895</v>
      </c>
      <c r="G41" s="40">
        <v>-676943.63053784647</v>
      </c>
      <c r="H41" s="40">
        <v>0</v>
      </c>
      <c r="I41" s="41">
        <f t="shared" si="0"/>
        <v>897687.73849762895</v>
      </c>
      <c r="J41" s="40">
        <f t="shared" si="1"/>
        <v>0</v>
      </c>
      <c r="K41" s="40">
        <f t="shared" si="2"/>
        <v>0</v>
      </c>
      <c r="L41" s="41">
        <f t="shared" si="3"/>
        <v>0</v>
      </c>
    </row>
    <row r="42" spans="1:12" x14ac:dyDescent="0.25">
      <c r="A42" s="105">
        <v>6.22</v>
      </c>
      <c r="B42" s="15" t="s">
        <v>26</v>
      </c>
      <c r="C42" s="44" t="s">
        <v>39</v>
      </c>
      <c r="D42" s="61">
        <f>'SEF-25 Page 1-2'!D44</f>
        <v>-2112898.3715724009</v>
      </c>
      <c r="E42" s="61">
        <f>'SEF-25 Page 1-2'!E44</f>
        <v>13882662.572720127</v>
      </c>
      <c r="F42" s="51">
        <f>'SEF-25 Page 1-2'!F44</f>
        <v>4195502.6055365745</v>
      </c>
      <c r="G42" s="40">
        <v>-2112898.3715724009</v>
      </c>
      <c r="H42" s="40">
        <v>13882662.572720127</v>
      </c>
      <c r="I42" s="41">
        <f t="shared" si="0"/>
        <v>4204707.4310250198</v>
      </c>
      <c r="J42" s="40">
        <f t="shared" si="1"/>
        <v>0</v>
      </c>
      <c r="K42" s="40">
        <f t="shared" si="2"/>
        <v>0</v>
      </c>
      <c r="L42" s="41">
        <f t="shared" si="3"/>
        <v>9204.825488445349</v>
      </c>
    </row>
    <row r="43" spans="1:12" x14ac:dyDescent="0.25">
      <c r="A43" s="105">
        <v>6.2299999999999995</v>
      </c>
      <c r="B43" s="15" t="s">
        <v>61</v>
      </c>
      <c r="C43" s="44"/>
      <c r="D43" s="61">
        <f>'SEF-25 Page 1-2'!D45</f>
        <v>134161.66059226336</v>
      </c>
      <c r="E43" s="61">
        <f>'SEF-25 Page 1-2'!E45</f>
        <v>0</v>
      </c>
      <c r="F43" s="51">
        <f>'SEF-25 Page 1-2'!F45</f>
        <v>-177910.34918884886</v>
      </c>
      <c r="G43" s="40">
        <v>134161.66059226336</v>
      </c>
      <c r="H43" s="40">
        <v>0</v>
      </c>
      <c r="I43" s="41">
        <f t="shared" si="0"/>
        <v>-177910.34918884886</v>
      </c>
      <c r="J43" s="40">
        <f t="shared" si="1"/>
        <v>0</v>
      </c>
      <c r="K43" s="40">
        <f t="shared" si="2"/>
        <v>0</v>
      </c>
      <c r="L43" s="41">
        <f t="shared" si="3"/>
        <v>0</v>
      </c>
    </row>
    <row r="44" spans="1:12" x14ac:dyDescent="0.25">
      <c r="A44" s="105">
        <v>6.2399999999999993</v>
      </c>
      <c r="B44" s="15" t="s">
        <v>66</v>
      </c>
      <c r="C44" s="44" t="s">
        <v>39</v>
      </c>
      <c r="D44" s="61">
        <f>'SEF-25 Page 1-2'!D46</f>
        <v>-4956841.7012854051</v>
      </c>
      <c r="E44" s="61">
        <f>'SEF-25 Page 1-2'!E46</f>
        <v>13218338.784336466</v>
      </c>
      <c r="F44" s="51">
        <f>'SEF-25 Page 1-2'!F46</f>
        <v>7900137.4455271345</v>
      </c>
      <c r="G44" s="40">
        <v>-4956841.7012854051</v>
      </c>
      <c r="H44" s="40">
        <v>13218338.784336466</v>
      </c>
      <c r="I44" s="41">
        <f t="shared" si="0"/>
        <v>7908901.7946654661</v>
      </c>
      <c r="J44" s="40">
        <f t="shared" si="1"/>
        <v>0</v>
      </c>
      <c r="K44" s="40">
        <f t="shared" si="2"/>
        <v>0</v>
      </c>
      <c r="L44" s="41">
        <f t="shared" si="3"/>
        <v>8764.3491383315995</v>
      </c>
    </row>
    <row r="45" spans="1:12" x14ac:dyDescent="0.25">
      <c r="A45" s="105">
        <v>6.2499999999999991</v>
      </c>
      <c r="B45" s="15" t="s">
        <v>67</v>
      </c>
      <c r="C45" s="44"/>
      <c r="D45" s="61">
        <f>'SEF-25 Page 1-2'!D47</f>
        <v>344098.38920724997</v>
      </c>
      <c r="E45" s="61">
        <f>'SEF-25 Page 1-2'!E47</f>
        <v>0</v>
      </c>
      <c r="F45" s="51">
        <f>'SEF-25 Page 1-2'!F47</f>
        <v>-456305.20902118686</v>
      </c>
      <c r="G45" s="40">
        <v>344098.38920724997</v>
      </c>
      <c r="H45" s="40">
        <v>0</v>
      </c>
      <c r="I45" s="41">
        <f t="shared" si="0"/>
        <v>-456305.20902118686</v>
      </c>
      <c r="J45" s="40">
        <f t="shared" si="1"/>
        <v>0</v>
      </c>
      <c r="K45" s="40">
        <f t="shared" si="2"/>
        <v>0</v>
      </c>
      <c r="L45" s="41">
        <f t="shared" si="3"/>
        <v>0</v>
      </c>
    </row>
    <row r="46" spans="1:12" x14ac:dyDescent="0.25">
      <c r="A46" s="105">
        <v>6.2599999999999989</v>
      </c>
      <c r="B46" s="15" t="s">
        <v>68</v>
      </c>
      <c r="C46" s="44" t="s">
        <v>79</v>
      </c>
      <c r="D46" s="61">
        <f>'SEF-25 Page 1-2'!D48</f>
        <v>722630.37767299998</v>
      </c>
      <c r="E46" s="61">
        <f>'SEF-25 Page 1-2'!E48</f>
        <v>361315.18883649912</v>
      </c>
      <c r="F46" s="51">
        <f>'SEF-25 Page 1-2'!F48</f>
        <v>-922001.83514597861</v>
      </c>
      <c r="G46" s="40">
        <v>2890521.5106920004</v>
      </c>
      <c r="H46" s="40">
        <v>1445260.7553460002</v>
      </c>
      <c r="I46" s="41">
        <f t="shared" si="0"/>
        <v>-3687049.068136639</v>
      </c>
      <c r="J46" s="40">
        <f t="shared" si="1"/>
        <v>2167891.1330190003</v>
      </c>
      <c r="K46" s="40">
        <f t="shared" si="2"/>
        <v>1083945.5665095011</v>
      </c>
      <c r="L46" s="41">
        <f t="shared" si="3"/>
        <v>-2765047.2329906602</v>
      </c>
    </row>
    <row r="47" spans="1:12" x14ac:dyDescent="0.25">
      <c r="A47" s="105">
        <v>6.2699999999999987</v>
      </c>
      <c r="B47" s="15" t="s">
        <v>27</v>
      </c>
      <c r="C47" s="44" t="s">
        <v>39</v>
      </c>
      <c r="D47" s="61">
        <f>'SEF-25 Page 1-2'!D49</f>
        <v>-123556.1783805897</v>
      </c>
      <c r="E47" s="61">
        <f>'SEF-25 Page 1-2'!E49</f>
        <v>5946647.6649043793</v>
      </c>
      <c r="F47" s="51">
        <f>'SEF-25 Page 1-2'!F49</f>
        <v>760800.54238891171</v>
      </c>
      <c r="G47" s="40">
        <v>-123556.1783805897</v>
      </c>
      <c r="H47" s="40">
        <v>5946647.6649043793</v>
      </c>
      <c r="I47" s="41">
        <f t="shared" si="0"/>
        <v>764743.43545499246</v>
      </c>
      <c r="J47" s="40">
        <f t="shared" si="1"/>
        <v>0</v>
      </c>
      <c r="K47" s="40">
        <f t="shared" si="2"/>
        <v>0</v>
      </c>
      <c r="L47" s="41">
        <f t="shared" si="3"/>
        <v>3942.8930660807528</v>
      </c>
    </row>
    <row r="48" spans="1:12" x14ac:dyDescent="0.25">
      <c r="A48" s="105">
        <v>6.2799999999999985</v>
      </c>
      <c r="B48" s="15" t="s">
        <v>28</v>
      </c>
      <c r="C48" s="44"/>
      <c r="D48" s="61">
        <f>'SEF-25 Page 1-2'!D50</f>
        <v>-303817.36784007057</v>
      </c>
      <c r="E48" s="61">
        <f>'SEF-25 Page 1-2'!E50</f>
        <v>0</v>
      </c>
      <c r="F48" s="51">
        <f>'SEF-25 Page 1-2'!F50</f>
        <v>402888.97560933215</v>
      </c>
      <c r="G48" s="40">
        <v>-303817.36784007057</v>
      </c>
      <c r="H48" s="40">
        <v>0</v>
      </c>
      <c r="I48" s="41">
        <f t="shared" si="0"/>
        <v>402888.97560933215</v>
      </c>
      <c r="J48" s="40">
        <f t="shared" si="1"/>
        <v>0</v>
      </c>
      <c r="K48" s="40">
        <f t="shared" si="2"/>
        <v>0</v>
      </c>
      <c r="L48" s="41">
        <f t="shared" si="3"/>
        <v>0</v>
      </c>
    </row>
    <row r="49" spans="1:15" x14ac:dyDescent="0.25">
      <c r="A49" s="105">
        <v>6.2899999999999983</v>
      </c>
      <c r="B49" s="15" t="s">
        <v>29</v>
      </c>
      <c r="C49" s="44" t="s">
        <v>39</v>
      </c>
      <c r="D49" s="61">
        <f>'SEF-25 Page 1-2'!D51</f>
        <v>-275111.97000000003</v>
      </c>
      <c r="E49" s="61">
        <f>'SEF-25 Page 1-2'!E51</f>
        <v>2799732.3622297375</v>
      </c>
      <c r="F49" s="51">
        <f>'SEF-25 Page 1-2'!F51</f>
        <v>645874.0849264632</v>
      </c>
      <c r="G49" s="40">
        <v>-275111.97000000003</v>
      </c>
      <c r="H49" s="40">
        <v>2799732.3622297375</v>
      </c>
      <c r="I49" s="41">
        <f t="shared" si="0"/>
        <v>647730.43255961244</v>
      </c>
      <c r="J49" s="40">
        <f t="shared" si="1"/>
        <v>0</v>
      </c>
      <c r="K49" s="40">
        <f t="shared" si="2"/>
        <v>0</v>
      </c>
      <c r="L49" s="41">
        <f t="shared" si="3"/>
        <v>1856.347633149242</v>
      </c>
    </row>
    <row r="50" spans="1:15" x14ac:dyDescent="0.25">
      <c r="A50" s="70" t="s">
        <v>34</v>
      </c>
      <c r="B50" s="15" t="s">
        <v>35</v>
      </c>
      <c r="C50" s="44" t="s">
        <v>39</v>
      </c>
      <c r="D50" s="61">
        <f>'SEF-25 Page 1-2'!D52</f>
        <v>31239.612311343335</v>
      </c>
      <c r="E50" s="61">
        <f>'SEF-25 Page 1-2'!E52</f>
        <v>-9327511.0024682488</v>
      </c>
      <c r="F50" s="51">
        <f>'SEF-25 Page 1-2'!F52</f>
        <v>-977768.37091009482</v>
      </c>
      <c r="G50" s="40">
        <v>31239.612311343335</v>
      </c>
      <c r="H50" s="40">
        <v>-9327511.0024682488</v>
      </c>
      <c r="I50" s="41">
        <f t="shared" si="0"/>
        <v>-983952.92740777892</v>
      </c>
      <c r="J50" s="40">
        <f t="shared" si="1"/>
        <v>0</v>
      </c>
      <c r="K50" s="40">
        <f t="shared" si="2"/>
        <v>0</v>
      </c>
      <c r="L50" s="41">
        <f t="shared" si="3"/>
        <v>-6184.5564976840978</v>
      </c>
    </row>
    <row r="51" spans="1:15" x14ac:dyDescent="0.25">
      <c r="A51" s="70" t="s">
        <v>36</v>
      </c>
      <c r="B51" s="15" t="s">
        <v>88</v>
      </c>
      <c r="C51" s="44" t="s">
        <v>39</v>
      </c>
      <c r="D51" s="61">
        <f>'SEF-25 Page 1-2'!D53</f>
        <v>-5263989.1653199438</v>
      </c>
      <c r="E51" s="61">
        <f>'SEF-25 Page 1-2'!E53</f>
        <v>-6388043.7029168438</v>
      </c>
      <c r="F51" s="51">
        <f>'SEF-25 Page 1-2'!F53</f>
        <v>6339256.4312139396</v>
      </c>
      <c r="G51" s="40">
        <v>-5263989.1653199438</v>
      </c>
      <c r="H51" s="40">
        <v>-6388043.7029168438</v>
      </c>
      <c r="I51" s="41">
        <f t="shared" si="0"/>
        <v>6335020.8728554556</v>
      </c>
      <c r="J51" s="40">
        <f t="shared" si="1"/>
        <v>0</v>
      </c>
      <c r="K51" s="40">
        <f t="shared" si="2"/>
        <v>0</v>
      </c>
      <c r="L51" s="41">
        <f t="shared" si="3"/>
        <v>-4235.5583584839478</v>
      </c>
    </row>
    <row r="52" spans="1:15" x14ac:dyDescent="0.25">
      <c r="A52" s="70" t="s">
        <v>33</v>
      </c>
      <c r="B52" s="15" t="s">
        <v>80</v>
      </c>
      <c r="C52" s="44" t="s">
        <v>79</v>
      </c>
      <c r="D52" s="54"/>
      <c r="E52" s="54"/>
      <c r="F52" s="15"/>
      <c r="G52" s="40">
        <v>0</v>
      </c>
      <c r="H52" s="40">
        <v>-26811330</v>
      </c>
      <c r="I52" s="41">
        <f t="shared" si="0"/>
        <v>-2709231.4993959665</v>
      </c>
      <c r="J52" s="40">
        <f t="shared" si="1"/>
        <v>0</v>
      </c>
      <c r="K52" s="40">
        <f t="shared" si="2"/>
        <v>-26811330</v>
      </c>
      <c r="L52" s="41">
        <f t="shared" si="3"/>
        <v>-2709231.4993959665</v>
      </c>
    </row>
    <row r="53" spans="1:15" x14ac:dyDescent="0.25">
      <c r="A53" s="105"/>
      <c r="B53" s="15"/>
      <c r="C53" s="44"/>
      <c r="D53" s="54"/>
      <c r="E53" s="54"/>
      <c r="F53" s="15"/>
      <c r="G53" s="40"/>
      <c r="H53" s="40"/>
      <c r="I53" s="41"/>
      <c r="J53" s="40">
        <f t="shared" si="1"/>
        <v>0</v>
      </c>
      <c r="K53" s="40">
        <f t="shared" si="2"/>
        <v>0</v>
      </c>
      <c r="L53" s="41">
        <f t="shared" si="3"/>
        <v>0</v>
      </c>
    </row>
    <row r="54" spans="1:15" x14ac:dyDescent="0.25">
      <c r="A54" s="70"/>
      <c r="B54" s="15"/>
      <c r="C54" s="44"/>
      <c r="D54" s="54"/>
      <c r="E54" s="54"/>
      <c r="F54" s="15"/>
      <c r="G54" s="40"/>
      <c r="H54" s="40"/>
      <c r="I54" s="41"/>
      <c r="J54" s="40">
        <f t="shared" si="1"/>
        <v>0</v>
      </c>
      <c r="K54" s="40">
        <f t="shared" si="2"/>
        <v>0</v>
      </c>
      <c r="L54" s="41">
        <f t="shared" si="3"/>
        <v>0</v>
      </c>
    </row>
    <row r="55" spans="1:15" x14ac:dyDescent="0.25">
      <c r="A55" s="70"/>
      <c r="B55" s="15"/>
      <c r="C55" s="44"/>
      <c r="D55" s="54"/>
      <c r="E55" s="54"/>
      <c r="F55" s="17"/>
      <c r="G55" s="54"/>
      <c r="H55" s="54"/>
      <c r="I55" s="15"/>
      <c r="J55" s="54"/>
      <c r="K55" s="54"/>
      <c r="L55" s="15"/>
    </row>
    <row r="56" spans="1:15" x14ac:dyDescent="0.25">
      <c r="A56" s="73" t="s">
        <v>71</v>
      </c>
      <c r="B56" s="54"/>
      <c r="C56" s="43"/>
      <c r="D56" s="31">
        <f t="shared" ref="D56:I56" si="5">SUM(D9:D54)</f>
        <v>-7373966.3852070924</v>
      </c>
      <c r="E56" s="31">
        <f t="shared" si="5"/>
        <v>162191105.36052862</v>
      </c>
      <c r="F56" s="32">
        <f t="shared" si="5"/>
        <v>26060086.515394054</v>
      </c>
      <c r="G56" s="31">
        <f t="shared" si="5"/>
        <v>-4036535.4329585605</v>
      </c>
      <c r="H56" s="31">
        <f t="shared" si="5"/>
        <v>143990648.13513833</v>
      </c>
      <c r="I56" s="32">
        <f t="shared" si="5"/>
        <v>19902774.869620353</v>
      </c>
      <c r="J56" s="31">
        <f t="shared" ref="J56:L57" si="6">G56-D56</f>
        <v>3337430.9522485319</v>
      </c>
      <c r="K56" s="31">
        <f t="shared" si="6"/>
        <v>-18200457.225390285</v>
      </c>
      <c r="L56" s="32">
        <f t="shared" si="6"/>
        <v>-6157311.6457737014</v>
      </c>
    </row>
    <row r="57" spans="1:15" ht="15.75" thickBot="1" x14ac:dyDescent="0.3">
      <c r="A57" s="73" t="s">
        <v>100</v>
      </c>
      <c r="B57" s="54"/>
      <c r="C57" s="100"/>
      <c r="D57" s="33">
        <f t="shared" ref="D57:I57" si="7">D56+D8</f>
        <v>96490337.604794115</v>
      </c>
      <c r="E57" s="33">
        <f t="shared" si="7"/>
        <v>2113443248.6196382</v>
      </c>
      <c r="F57" s="34">
        <f t="shared" si="7"/>
        <v>84203114.872108623</v>
      </c>
      <c r="G57" s="33">
        <f t="shared" si="7"/>
        <v>99827768.557042643</v>
      </c>
      <c r="H57" s="33">
        <f t="shared" si="7"/>
        <v>2095242791.3942478</v>
      </c>
      <c r="I57" s="34">
        <f t="shared" si="7"/>
        <v>79339570.568771705</v>
      </c>
      <c r="J57" s="33">
        <f t="shared" si="6"/>
        <v>3337430.9522485286</v>
      </c>
      <c r="K57" s="33">
        <f t="shared" si="6"/>
        <v>-18200457.225390434</v>
      </c>
      <c r="L57" s="34">
        <f t="shared" si="6"/>
        <v>-4863544.3033369184</v>
      </c>
    </row>
    <row r="58" spans="1:15" ht="15.75" thickTop="1" x14ac:dyDescent="0.25">
      <c r="A58" s="66" t="s">
        <v>101</v>
      </c>
      <c r="B58" s="65"/>
      <c r="C58" s="108"/>
      <c r="D58" s="52"/>
      <c r="E58" s="52"/>
      <c r="F58" s="79">
        <f>'SEF-25 Page 1-2'!F59</f>
        <v>-32408665.981774215</v>
      </c>
      <c r="G58" s="52"/>
      <c r="H58" s="52"/>
      <c r="I58" s="79">
        <v>-32408665.981774215</v>
      </c>
      <c r="J58" s="52"/>
      <c r="K58" s="52"/>
      <c r="L58" s="56">
        <f>I58-F58</f>
        <v>0</v>
      </c>
    </row>
    <row r="59" spans="1:15" x14ac:dyDescent="0.25">
      <c r="A59" s="66" t="s">
        <v>96</v>
      </c>
      <c r="B59" s="65"/>
      <c r="C59" s="43"/>
      <c r="D59" s="52"/>
      <c r="E59" s="52"/>
      <c r="F59" s="49">
        <f>'SEF-25 Page 1-2'!F60</f>
        <v>28166537.733802781</v>
      </c>
      <c r="G59" s="52"/>
      <c r="H59" s="52"/>
      <c r="I59" s="49">
        <v>0</v>
      </c>
      <c r="J59" s="52"/>
      <c r="K59" s="52"/>
      <c r="L59" s="30">
        <f>I59-F59</f>
        <v>-28166537.733802781</v>
      </c>
    </row>
    <row r="60" spans="1:15" x14ac:dyDescent="0.25">
      <c r="A60" s="73" t="s">
        <v>97</v>
      </c>
      <c r="B60" s="65"/>
      <c r="C60" s="43"/>
      <c r="D60" s="52"/>
      <c r="E60" s="52"/>
      <c r="F60" s="39">
        <f>'SEF-25 Page 1-2'!F61</f>
        <v>79960986.624137193</v>
      </c>
      <c r="G60" s="52"/>
      <c r="H60" s="52"/>
      <c r="I60" s="39">
        <f>SUM(I57:I59)</f>
        <v>46930904.586997494</v>
      </c>
      <c r="J60" s="52"/>
      <c r="K60" s="52"/>
      <c r="L60" s="57">
        <f>I60-F60</f>
        <v>-33030082.037139699</v>
      </c>
    </row>
    <row r="61" spans="1:15" x14ac:dyDescent="0.25">
      <c r="A61" s="74" t="s">
        <v>98</v>
      </c>
      <c r="B61" s="65"/>
      <c r="C61" s="43"/>
      <c r="D61" s="52"/>
      <c r="E61" s="52"/>
      <c r="F61" s="49">
        <f>'SEF-25 Page 1-2'!F62</f>
        <v>-14488176.746577829</v>
      </c>
      <c r="G61" s="52"/>
      <c r="H61" s="52"/>
      <c r="I61" s="49">
        <v>0</v>
      </c>
      <c r="J61" s="52"/>
      <c r="K61" s="52"/>
      <c r="L61" s="30">
        <f>I61-F61</f>
        <v>14488176.746577829</v>
      </c>
    </row>
    <row r="62" spans="1:15" ht="15.75" thickBot="1" x14ac:dyDescent="0.3">
      <c r="A62" s="75" t="s">
        <v>102</v>
      </c>
      <c r="B62" s="65"/>
      <c r="C62" s="43"/>
      <c r="D62" s="52"/>
      <c r="E62" s="52"/>
      <c r="F62" s="33">
        <f>'SEF-25 Page 1-2'!F63</f>
        <v>65472809.877559364</v>
      </c>
      <c r="G62" s="52"/>
      <c r="H62" s="52"/>
      <c r="I62" s="33">
        <f>SUM(I60:I61)</f>
        <v>46930904.586997494</v>
      </c>
      <c r="J62" s="52"/>
      <c r="K62" s="52"/>
      <c r="L62" s="34">
        <f>I62-F62</f>
        <v>-18541905.29056187</v>
      </c>
    </row>
    <row r="63" spans="1:15" ht="15.75" thickTop="1" x14ac:dyDescent="0.25">
      <c r="A63" s="74" t="s">
        <v>111</v>
      </c>
      <c r="B63" s="65"/>
      <c r="C63" s="43"/>
      <c r="D63" s="52"/>
      <c r="E63" s="52"/>
      <c r="F63" s="52"/>
      <c r="G63" s="52"/>
      <c r="H63" s="52"/>
      <c r="I63" s="52"/>
      <c r="J63" s="52"/>
      <c r="K63" s="52"/>
      <c r="L63" s="53"/>
    </row>
    <row r="64" spans="1:15" x14ac:dyDescent="0.25">
      <c r="A64" s="76" t="s">
        <v>112</v>
      </c>
      <c r="B64" s="16"/>
      <c r="C64" s="45"/>
      <c r="D64" s="109"/>
      <c r="E64" s="109"/>
      <c r="F64" s="109"/>
      <c r="G64" s="109"/>
      <c r="H64" s="109"/>
      <c r="I64" s="109"/>
      <c r="J64" s="109"/>
      <c r="K64" s="109"/>
      <c r="L64" s="110"/>
      <c r="M64" s="54"/>
      <c r="N64" s="54"/>
      <c r="O64" s="54"/>
    </row>
    <row r="65" spans="1:15" x14ac:dyDescent="0.25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</row>
    <row r="66" spans="1:15" x14ac:dyDescent="0.25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</row>
  </sheetData>
  <autoFilter ref="A6:L64"/>
  <conditionalFormatting sqref="D3:E3 H3:I3">
    <cfRule type="cellIs" dxfId="0" priority="1" operator="notEqual">
      <formula>0</formula>
    </cfRule>
  </conditionalFormatting>
  <pageMargins left="0.25" right="0.25" top="0.75" bottom="0.75" header="0.3" footer="0.3"/>
  <pageSetup scale="70" firstPageNumber="5" fitToHeight="2" orientation="landscape" useFirstPageNumber="1" r:id="rId1"/>
  <headerFooter>
    <oddHeader>&amp;RDocket UG-190530
Exhibit No. SEF-25
Page &amp;P of 6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2020-01-21T08:00:00+00:00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1EBBF3F-4E08-4410-9624-4B9AE9153431}"/>
</file>

<file path=customXml/itemProps2.xml><?xml version="1.0" encoding="utf-8"?>
<ds:datastoreItem xmlns:ds="http://schemas.openxmlformats.org/officeDocument/2006/customXml" ds:itemID="{29E699B9-93E9-4663-9691-0BEF63CC9B15}"/>
</file>

<file path=customXml/itemProps3.xml><?xml version="1.0" encoding="utf-8"?>
<ds:datastoreItem xmlns:ds="http://schemas.openxmlformats.org/officeDocument/2006/customXml" ds:itemID="{0E3E7FB1-5D6F-45B6-8D79-585F4843C14B}"/>
</file>

<file path=customXml/itemProps4.xml><?xml version="1.0" encoding="utf-8"?>
<ds:datastoreItem xmlns:ds="http://schemas.openxmlformats.org/officeDocument/2006/customXml" ds:itemID="{396F05D2-06EF-43C5-AFE0-7FEB645439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SEF-24 Page 1-2</vt:lpstr>
      <vt:lpstr>SEF-24 Page 3-4</vt:lpstr>
      <vt:lpstr>SEF-24 Page 5-6</vt:lpstr>
      <vt:lpstr>SEF-25 Page 1-2</vt:lpstr>
      <vt:lpstr>SEF-25 Page 3-4</vt:lpstr>
      <vt:lpstr>SEF-25 Page 5-6</vt:lpstr>
      <vt:lpstr>'SEF-24 Page 1-2'!Print_Area</vt:lpstr>
      <vt:lpstr>'SEF-24 Page 3-4'!Print_Area</vt:lpstr>
      <vt:lpstr>'SEF-24 Page 5-6'!Print_Area</vt:lpstr>
      <vt:lpstr>'SEF-25 Page 1-2'!Print_Area</vt:lpstr>
      <vt:lpstr>'SEF-25 Page 3-4'!Print_Area</vt:lpstr>
      <vt:lpstr>'SEF-25 Page 5-6'!Print_Area</vt:lpstr>
      <vt:lpstr>'SEF-24 Page 1-2'!Print_Titles</vt:lpstr>
      <vt:lpstr>'SEF-24 Page 3-4'!Print_Titles</vt:lpstr>
      <vt:lpstr>'SEF-24 Page 5-6'!Print_Titles</vt:lpstr>
      <vt:lpstr>'SEF-25 Page 1-2'!Print_Titles</vt:lpstr>
      <vt:lpstr>'SEF-25 Page 3-4'!Print_Titles</vt:lpstr>
      <vt:lpstr>'SEF-25 Page 5-6'!Print_Titles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Peterson, Pete</dc:creator>
  <cp:lastModifiedBy>Puget Sound Energy</cp:lastModifiedBy>
  <cp:lastPrinted>2020-01-10T21:10:57Z</cp:lastPrinted>
  <dcterms:created xsi:type="dcterms:W3CDTF">2019-12-16T21:16:36Z</dcterms:created>
  <dcterms:modified xsi:type="dcterms:W3CDTF">2020-01-10T21:11:24Z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