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0" yWindow="0" windowWidth="25200" windowHeight="11250"/>
  </bookViews>
  <sheets>
    <sheet name="Exhibit A-1" sheetId="1" r:id="rId1"/>
  </sheets>
  <definedNames>
    <definedName name="_xlnm.Print_Area" localSheetId="0">'Exhibit A-1'!$A$1:$G$50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F34" i="1"/>
  <c r="D34" i="1"/>
  <c r="F33" i="1"/>
  <c r="D32" i="1"/>
  <c r="F32" i="1"/>
  <c r="G31" i="1"/>
  <c r="D31" i="1"/>
  <c r="G30" i="1"/>
  <c r="D30" i="1"/>
  <c r="F28" i="1"/>
  <c r="D28" i="1"/>
  <c r="G27" i="1"/>
  <c r="G26" i="1"/>
  <c r="D26" i="1"/>
  <c r="G25" i="1"/>
  <c r="F24" i="1"/>
  <c r="G23" i="1"/>
  <c r="D23" i="1"/>
  <c r="F22" i="1"/>
  <c r="F21" i="1"/>
  <c r="D21" i="1"/>
  <c r="G19" i="1"/>
  <c r="D19" i="1"/>
  <c r="G18" i="1"/>
  <c r="C16" i="1"/>
  <c r="F16" i="1" s="1"/>
  <c r="A9" i="1"/>
  <c r="A10" i="1" s="1"/>
  <c r="A11" i="1" s="1"/>
  <c r="A12" i="1" s="1"/>
  <c r="C17" i="1"/>
  <c r="C9" i="1"/>
  <c r="F17" i="1" l="1"/>
  <c r="D17" i="1"/>
  <c r="C14" i="1"/>
  <c r="D15" i="1"/>
  <c r="D16" i="1"/>
  <c r="D18" i="1"/>
  <c r="D20" i="1"/>
  <c r="D22" i="1"/>
  <c r="D24" i="1"/>
  <c r="D25" i="1"/>
  <c r="D27" i="1"/>
  <c r="D29" i="1"/>
  <c r="D33" i="1"/>
  <c r="G15" i="1"/>
  <c r="G36" i="1" s="1"/>
  <c r="G38" i="1" s="1"/>
  <c r="F20" i="1"/>
  <c r="F29" i="1"/>
  <c r="C46" i="1" l="1"/>
  <c r="D46" i="1" s="1"/>
  <c r="F35" i="1"/>
  <c r="D35" i="1"/>
  <c r="F14" i="1"/>
  <c r="F36" i="1" s="1"/>
  <c r="F38" i="1" s="1"/>
  <c r="D14" i="1"/>
  <c r="C36" i="1"/>
  <c r="C38" i="1" l="1"/>
  <c r="C45" i="1"/>
  <c r="D36" i="1"/>
  <c r="C44" i="1" l="1"/>
  <c r="D44" i="1" s="1"/>
  <c r="D45" i="1"/>
  <c r="D47" i="1" s="1"/>
  <c r="C47" i="1"/>
</calcChain>
</file>

<file path=xl/sharedStrings.xml><?xml version="1.0" encoding="utf-8"?>
<sst xmlns="http://schemas.openxmlformats.org/spreadsheetml/2006/main" count="88" uniqueCount="65">
  <si>
    <t>Exhibit A-1 Power Cost Baseline Rate</t>
  </si>
  <si>
    <t>EXH. SEF-23.01 Page 1 of 1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</si>
  <si>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</si>
  <si>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</si>
  <si>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</si>
  <si>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</si>
  <si>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</si>
  <si>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</si>
  <si>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</si>
  <si>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</si>
  <si>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</si>
  <si>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</si>
  <si>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</si>
  <si>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</si>
  <si>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</si>
  <si>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</si>
  <si>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</si>
  <si>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</si>
  <si>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</si>
  <si>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</si>
  <si>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</si>
  <si>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</si>
  <si>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</si>
  <si>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</si>
  <si>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</si>
  <si>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</si>
  <si>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</si>
  <si>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</si>
  <si>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</si>
  <si>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</si>
  <si>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</si>
  <si>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557-Other Power Exp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</si>
  <si>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</si>
  <si>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</si>
  <si>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</si>
  <si>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</si>
  <si>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</si>
  <si>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</si>
  <si>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</si>
  <si>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</si>
  <si>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15d</t>
  </si>
  <si>
    <t>Payroll Taxes on Production Wages</t>
  </si>
  <si>
    <t>15e</t>
  </si>
  <si>
    <t>Brokerage Fees #55700003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</si>
  <si>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</si>
  <si>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</si>
  <si>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Variable Transmission Income</t>
  </si>
  <si>
    <t>447-Sales to Others</t>
  </si>
  <si>
    <t>456-Purch/Sales Non-Core Gas</t>
  </si>
  <si>
    <t>Depreciation-Production (FERC 403)</t>
  </si>
  <si>
    <t>Depreciation-Transmission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</si>
  <si>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</si>
  <si>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</si>
  <si>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</si>
  <si>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</si>
  <si>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</si>
  <si>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</si>
  <si>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</si>
  <si>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</si>
  <si>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</si>
  <si>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</si>
  <si>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</si>
  <si>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</si>
  <si>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>Amounts in bold and italics are different from September  17, 2019 Supplemental filing.</t>
  </si>
  <si>
    <t>Docket UE-190529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</si>
</sst>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* #,##0.000_);_(* \(#,##0.000\);_(* &quot;-&quot;??_);_(@_)"/>
    <numFmt numFmtId="169" formatCode="_(* #,##0.000000_);_(* \(#,##0.000000\);_(* &quot;-&quot;??_);_(@_)"/>
    <numFmt numFmtId="170" formatCode="0.000"/>
    <numFmt numFmtId="171" formatCode="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i/>
      <sz val="10"/>
      <color rgb="FF0000FF"/>
      <name val="Arial"/>
      <family val="2"/>
    </font>
    <font>
      <b/>
      <sz val="11"/>
      <color rgb="FF000000"/>
      <name val="Arial"/>
      <family val="2"/>
    </font>
    <font>
      <b/>
      <sz val="10"/>
      <color rgb="FF0000CC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b/>
      <i/>
      <sz val="8"/>
      <color rgb="FF0000FF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41" fontId="3" fillId="0" borderId="0" xfId="0" applyNumberFormat="1" applyFont="1" applyFill="1"/>
    <xf numFmtId="41" fontId="9" fillId="0" borderId="0" xfId="0" applyNumberFormat="1" applyFont="1" applyFill="1"/>
    <xf numFmtId="164" fontId="9" fillId="0" borderId="1" xfId="0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/>
    <xf numFmtId="43" fontId="10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left"/>
    </xf>
    <xf numFmtId="0" fontId="16" fillId="0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/>
    <xf numFmtId="166" fontId="12" fillId="0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/>
    <xf numFmtId="165" fontId="12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Border="1" applyAlignment="1">
      <alignment vertical="top"/>
    </xf>
    <xf numFmtId="0" fontId="4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center" indent="1"/>
    </xf>
    <xf numFmtId="164" fontId="12" fillId="0" borderId="3" xfId="0" applyNumberFormat="1" applyFont="1" applyFill="1" applyBorder="1" applyAlignment="1">
      <alignment vertical="center"/>
    </xf>
    <xf numFmtId="166" fontId="12" fillId="0" borderId="4" xfId="0" applyNumberFormat="1" applyFont="1" applyFill="1" applyBorder="1" applyAlignment="1">
      <alignment vertical="center"/>
    </xf>
    <xf numFmtId="166" fontId="15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164" fontId="19" fillId="0" borderId="0" xfId="0" applyNumberFormat="1" applyFont="1"/>
    <xf numFmtId="167" fontId="4" fillId="0" borderId="2" xfId="0" applyNumberFormat="1" applyFont="1" applyFill="1" applyBorder="1" applyAlignment="1"/>
    <xf numFmtId="168" fontId="4" fillId="0" borderId="0" xfId="0" applyNumberFormat="1" applyFont="1" applyFill="1" applyBorder="1" applyAlignment="1"/>
    <xf numFmtId="169" fontId="4" fillId="0" borderId="0" xfId="0" applyNumberFormat="1" applyFont="1" applyFill="1" applyBorder="1" applyAlignment="1"/>
    <xf numFmtId="164" fontId="12" fillId="0" borderId="1" xfId="0" applyNumberFormat="1" applyFont="1" applyFill="1" applyBorder="1" applyAlignment="1"/>
    <xf numFmtId="170" fontId="20" fillId="0" borderId="0" xfId="0" applyNumberFormat="1" applyFont="1" applyFill="1" applyBorder="1" applyAlignment="1"/>
    <xf numFmtId="44" fontId="4" fillId="0" borderId="0" xfId="0" applyNumberFormat="1" applyFont="1" applyFill="1" applyBorder="1" applyAlignment="1"/>
    <xf numFmtId="43" fontId="4" fillId="0" borderId="0" xfId="0" applyNumberFormat="1" applyFont="1" applyFill="1" applyBorder="1" applyAlignment="1">
      <alignment horizontal="center"/>
    </xf>
    <xf numFmtId="168" fontId="21" fillId="0" borderId="0" xfId="0" applyNumberFormat="1" applyFont="1" applyFill="1" applyBorder="1" applyAlignment="1">
      <alignment horizontal="center"/>
    </xf>
    <xf numFmtId="168" fontId="22" fillId="0" borderId="0" xfId="0" applyNumberFormat="1" applyFont="1" applyFill="1" applyBorder="1" applyAlignment="1">
      <alignment horizontal="right"/>
    </xf>
    <xf numFmtId="168" fontId="23" fillId="0" borderId="0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/>
    <xf numFmtId="168" fontId="21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166" fontId="24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166" fontId="12" fillId="0" borderId="2" xfId="0" applyNumberFormat="1" applyFont="1" applyFill="1" applyBorder="1" applyAlignment="1"/>
    <xf numFmtId="171" fontId="26" fillId="0" borderId="0" xfId="0" applyNumberFormat="1" applyFont="1" applyFill="1" applyBorder="1" applyAlignment="1">
      <alignment horizontal="left"/>
    </xf>
    <xf numFmtId="2" fontId="0" fillId="0" borderId="0" xfId="0" applyNumberFormat="1"/>
    <xf numFmtId="0" fontId="27" fillId="0" borderId="0" xfId="0" applyFont="1"/>
    <xf numFmtId="0" fontId="5" fillId="0" borderId="5" xfId="2" applyFont="1" applyBorder="1" applyAlignment="1">
      <alignment horizontal="left"/>
    </xf>
    <xf numFmtId="0" fontId="5" fillId="0" borderId="6" xfId="2" applyFont="1" applyBorder="1" applyAlignment="1">
      <alignment horizontal="centerContinuous"/>
    </xf>
    <xf numFmtId="0" fontId="5" fillId="0" borderId="7" xfId="2" applyFont="1" applyBorder="1" applyAlignment="1">
      <alignment horizontal="left"/>
    </xf>
    <xf numFmtId="0" fontId="3" fillId="0" borderId="8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1"/>
  <sheetViews>
    <sheetView tabSelected="1" zoomScale="82" zoomScaleNormal="82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1" sqref="J11"/>
    </sheetView>
  </sheetViews>
  <sheetFormatPr defaultColWidth="9.140625" defaultRowHeight="15" x14ac:dyDescent="0.25"/>
  <cols>
    <col min="1" max="1" width="7.42578125" style="2" customWidth="1"/>
    <col min="2" max="2" width="49" style="2" customWidth="1"/>
    <col min="3" max="3" width="17.85546875" style="2" customWidth="1"/>
    <col min="4" max="4" width="13.28515625" style="2" bestFit="1" customWidth="1"/>
    <col min="5" max="5" width="5" style="2" bestFit="1" customWidth="1"/>
    <col min="6" max="6" width="15.7109375" style="2" bestFit="1" customWidth="1"/>
    <col min="7" max="7" width="15" style="2" bestFit="1" customWidth="1"/>
    <col min="8" max="8" width="5.5703125" style="2" customWidth="1"/>
    <col min="9" max="9" width="5.42578125" style="2" customWidth="1"/>
    <col min="10" max="10" width="32.28515625" customWidth="1"/>
    <col min="11" max="11" width="16.85546875" bestFit="1" customWidth="1"/>
    <col min="12" max="12" width="15.28515625" bestFit="1" customWidth="1"/>
    <col min="13" max="13" width="13.140625" bestFit="1" customWidth="1"/>
    <col min="14" max="14" width="5" customWidth="1"/>
    <col min="15" max="15" width="16.85546875" bestFit="1" customWidth="1"/>
    <col min="16" max="16" width="14.5703125" bestFit="1" customWidth="1"/>
    <col min="29" max="16384" width="9.140625" style="2"/>
  </cols>
  <sheetData>
    <row r="1" spans="1:7" ht="20.25" x14ac:dyDescent="0.3">
      <c r="A1" s="1" t="s">
        <v>0</v>
      </c>
      <c r="F1" s="62" t="s">
        <v>64</v>
      </c>
      <c r="G1" s="63"/>
    </row>
    <row r="2" spans="1:7" ht="20.25" x14ac:dyDescent="0.3">
      <c r="A2" s="1" t="s">
        <v>2</v>
      </c>
      <c r="F2" s="64" t="s">
        <v>1</v>
      </c>
      <c r="G2" s="65"/>
    </row>
    <row r="3" spans="1:7" ht="13.9" customHeight="1" x14ac:dyDescent="0.3">
      <c r="A3" s="4"/>
    </row>
    <row r="4" spans="1:7" x14ac:dyDescent="0.25">
      <c r="A4" s="5"/>
    </row>
    <row r="5" spans="1:7" x14ac:dyDescent="0.25">
      <c r="A5" s="5" t="s">
        <v>3</v>
      </c>
      <c r="C5" s="6" t="s">
        <v>4</v>
      </c>
    </row>
    <row r="6" spans="1:7" x14ac:dyDescent="0.25">
      <c r="A6" s="7">
        <v>3</v>
      </c>
      <c r="B6" s="2" t="s">
        <v>5</v>
      </c>
      <c r="C6" s="8">
        <v>150405447.91445902</v>
      </c>
    </row>
    <row r="7" spans="1:7" x14ac:dyDescent="0.25">
      <c r="A7" s="7">
        <v>4</v>
      </c>
      <c r="B7" s="2" t="s">
        <v>6</v>
      </c>
      <c r="C7" s="9">
        <v>79202112.316321075</v>
      </c>
    </row>
    <row r="8" spans="1:7" x14ac:dyDescent="0.25">
      <c r="A8" s="7">
        <v>5</v>
      </c>
      <c r="B8" s="2" t="s">
        <v>7</v>
      </c>
      <c r="C8" s="10">
        <v>1697741036.1213143</v>
      </c>
    </row>
    <row r="9" spans="1:7" x14ac:dyDescent="0.25">
      <c r="A9" s="7">
        <f>+A8+1</f>
        <v>6</v>
      </c>
      <c r="C9" s="11">
        <f>SUM(C6:C8)</f>
        <v>1927348596.3520944</v>
      </c>
    </row>
    <row r="10" spans="1:7" x14ac:dyDescent="0.25">
      <c r="A10" s="7">
        <f>+A9+1</f>
        <v>7</v>
      </c>
      <c r="B10" s="12" t="s">
        <v>8</v>
      </c>
      <c r="C10" s="13">
        <v>6.9699999999999998E-2</v>
      </c>
      <c r="D10" s="14"/>
      <c r="E10" s="14"/>
      <c r="F10" s="15" t="s">
        <v>9</v>
      </c>
      <c r="G10" s="15" t="s">
        <v>10</v>
      </c>
    </row>
    <row r="11" spans="1:7" x14ac:dyDescent="0.25">
      <c r="A11" s="7">
        <f>+A10+1</f>
        <v>8</v>
      </c>
      <c r="B11" s="12"/>
      <c r="C11" s="16"/>
      <c r="D11" s="17" t="s">
        <v>11</v>
      </c>
      <c r="E11" s="17"/>
      <c r="F11" s="15" t="s">
        <v>12</v>
      </c>
      <c r="G11" s="15" t="s">
        <v>12</v>
      </c>
    </row>
    <row r="12" spans="1:7" x14ac:dyDescent="0.25">
      <c r="A12" s="7">
        <f>+A11+1</f>
        <v>9</v>
      </c>
      <c r="B12" s="18"/>
      <c r="C12" s="16"/>
      <c r="D12" s="19" t="s">
        <v>13</v>
      </c>
      <c r="E12" s="19"/>
      <c r="F12" s="20" t="s">
        <v>14</v>
      </c>
      <c r="G12" s="20" t="s">
        <v>15</v>
      </c>
    </row>
    <row r="13" spans="1:7" x14ac:dyDescent="0.25">
      <c r="A13" s="7" t="s">
        <v>16</v>
      </c>
      <c r="B13" s="12"/>
      <c r="C13" s="17" t="s">
        <v>17</v>
      </c>
      <c r="D13" s="21" t="s">
        <v>18</v>
      </c>
      <c r="E13" s="21" t="s">
        <v>19</v>
      </c>
      <c r="F13" s="21" t="s">
        <v>20</v>
      </c>
      <c r="G13" s="21" t="s">
        <v>21</v>
      </c>
    </row>
    <row r="14" spans="1:7" x14ac:dyDescent="0.25">
      <c r="A14" s="22">
        <v>10</v>
      </c>
      <c r="B14" s="23" t="s">
        <v>22</v>
      </c>
      <c r="C14" s="24">
        <f>(C6*C$10/0.79)</f>
        <v>13269949.012199737</v>
      </c>
      <c r="D14" s="25">
        <f t="shared" ref="D14:D35" si="0">C14/$C$39</f>
        <v>0.64721017377739187</v>
      </c>
      <c r="E14" s="26" t="s">
        <v>23</v>
      </c>
      <c r="F14" s="24">
        <f>+C14</f>
        <v>13269949.012199737</v>
      </c>
      <c r="G14" s="27"/>
    </row>
    <row r="15" spans="1:7" x14ac:dyDescent="0.25">
      <c r="A15" s="22" t="s">
        <v>24</v>
      </c>
      <c r="B15" s="23" t="s">
        <v>25</v>
      </c>
      <c r="C15" s="28">
        <v>3907320.4471177566</v>
      </c>
      <c r="D15" s="25">
        <f t="shared" si="0"/>
        <v>0.19057025337913</v>
      </c>
      <c r="E15" s="26" t="s">
        <v>26</v>
      </c>
      <c r="F15" s="29"/>
      <c r="G15" s="28">
        <f>+C15</f>
        <v>3907320.4471177566</v>
      </c>
    </row>
    <row r="16" spans="1:7" x14ac:dyDescent="0.25">
      <c r="A16" s="22">
        <v>11</v>
      </c>
      <c r="B16" s="30" t="s">
        <v>27</v>
      </c>
      <c r="C16" s="28">
        <f>(C7*$C$10/0.79)</f>
        <v>6987831.9347437704</v>
      </c>
      <c r="D16" s="25">
        <f t="shared" si="0"/>
        <v>0.3408148679889329</v>
      </c>
      <c r="E16" s="26" t="s">
        <v>23</v>
      </c>
      <c r="F16" s="28">
        <f>+C16</f>
        <v>6987831.9347437704</v>
      </c>
      <c r="G16" s="29"/>
    </row>
    <row r="17" spans="1:7" x14ac:dyDescent="0.25">
      <c r="A17" s="22">
        <v>12</v>
      </c>
      <c r="B17" s="30" t="s">
        <v>28</v>
      </c>
      <c r="C17" s="28">
        <f>(C8*$C$10/0.79)</f>
        <v>149788038.25019696</v>
      </c>
      <c r="D17" s="25">
        <f t="shared" si="0"/>
        <v>7.3055549932074912</v>
      </c>
      <c r="E17" s="26" t="s">
        <v>23</v>
      </c>
      <c r="F17" s="28">
        <f>+C17</f>
        <v>149788038.25019696</v>
      </c>
      <c r="G17" s="29"/>
    </row>
    <row r="18" spans="1:7" x14ac:dyDescent="0.25">
      <c r="A18" s="22">
        <v>13</v>
      </c>
      <c r="B18" s="30" t="s">
        <v>29</v>
      </c>
      <c r="C18" s="28">
        <v>37030800.5102529</v>
      </c>
      <c r="D18" s="25">
        <f t="shared" si="0"/>
        <v>1.8060891425673828</v>
      </c>
      <c r="E18" s="26" t="s">
        <v>26</v>
      </c>
      <c r="F18" s="29"/>
      <c r="G18" s="28">
        <f>+C18</f>
        <v>37030800.5102529</v>
      </c>
    </row>
    <row r="19" spans="1:7" x14ac:dyDescent="0.25">
      <c r="A19" s="22">
        <v>14</v>
      </c>
      <c r="B19" s="30" t="s">
        <v>30</v>
      </c>
      <c r="C19" s="28">
        <v>486318627.18852884</v>
      </c>
      <c r="D19" s="25">
        <f t="shared" si="0"/>
        <v>23.719033353067481</v>
      </c>
      <c r="E19" s="26" t="s">
        <v>26</v>
      </c>
      <c r="F19" s="29"/>
      <c r="G19" s="28">
        <f>+C19</f>
        <v>486318627.18852884</v>
      </c>
    </row>
    <row r="20" spans="1:7" x14ac:dyDescent="0.25">
      <c r="A20" s="22">
        <v>15</v>
      </c>
      <c r="B20" s="30" t="s">
        <v>31</v>
      </c>
      <c r="C20" s="29">
        <v>8072158.7332714284</v>
      </c>
      <c r="D20" s="31">
        <f t="shared" si="0"/>
        <v>0.39370032633254676</v>
      </c>
      <c r="E20" s="26" t="s">
        <v>23</v>
      </c>
      <c r="F20" s="29">
        <f>+C20</f>
        <v>8072158.7332714284</v>
      </c>
      <c r="G20" s="29"/>
    </row>
    <row r="21" spans="1:7" x14ac:dyDescent="0.25">
      <c r="A21" s="22" t="s">
        <v>32</v>
      </c>
      <c r="B21" s="32" t="s">
        <v>33</v>
      </c>
      <c r="C21" s="29">
        <v>8840460.579817621</v>
      </c>
      <c r="D21" s="31">
        <f t="shared" si="0"/>
        <v>0.43117241994492633</v>
      </c>
      <c r="E21" s="26" t="s">
        <v>23</v>
      </c>
      <c r="F21" s="29">
        <f>+C21</f>
        <v>8840460.579817621</v>
      </c>
      <c r="G21" s="29"/>
    </row>
    <row r="22" spans="1:7" x14ac:dyDescent="0.25">
      <c r="A22" s="22" t="s">
        <v>35</v>
      </c>
      <c r="B22" s="32" t="s">
        <v>36</v>
      </c>
      <c r="C22" s="29">
        <v>3895439.2738404199</v>
      </c>
      <c r="D22" s="31">
        <f t="shared" si="0"/>
        <v>0.18999077743582118</v>
      </c>
      <c r="E22" s="26" t="s">
        <v>23</v>
      </c>
      <c r="F22" s="29">
        <f>+C22</f>
        <v>3895439.2738404199</v>
      </c>
      <c r="G22" s="29"/>
    </row>
    <row r="23" spans="1:7" x14ac:dyDescent="0.25">
      <c r="A23" s="22" t="s">
        <v>38</v>
      </c>
      <c r="B23" s="32" t="s">
        <v>39</v>
      </c>
      <c r="C23" s="28">
        <v>766379.13641918916</v>
      </c>
      <c r="D23" s="25">
        <f t="shared" si="0"/>
        <v>3.737831800297238E-2</v>
      </c>
      <c r="E23" s="26" t="s">
        <v>26</v>
      </c>
      <c r="F23" s="29"/>
      <c r="G23" s="28">
        <f>+C23</f>
        <v>766379.13641918916</v>
      </c>
    </row>
    <row r="24" spans="1:7" x14ac:dyDescent="0.25">
      <c r="A24" s="22" t="s">
        <v>40</v>
      </c>
      <c r="B24" s="32" t="s">
        <v>41</v>
      </c>
      <c r="C24" s="29">
        <v>1989467.6013443223</v>
      </c>
      <c r="D24" s="31">
        <f t="shared" si="0"/>
        <v>9.7031546301104138E-2</v>
      </c>
      <c r="E24" s="26" t="s">
        <v>23</v>
      </c>
      <c r="F24" s="29">
        <f>+C24</f>
        <v>1989467.6013443223</v>
      </c>
      <c r="G24" s="29"/>
    </row>
    <row r="25" spans="1:7" x14ac:dyDescent="0.25">
      <c r="A25" s="22" t="s">
        <v>42</v>
      </c>
      <c r="B25" s="32" t="s">
        <v>43</v>
      </c>
      <c r="C25" s="29">
        <v>426253.88751197996</v>
      </c>
      <c r="D25" s="31">
        <f t="shared" si="0"/>
        <v>2.0789518660266949E-2</v>
      </c>
      <c r="E25" s="26" t="s">
        <v>26</v>
      </c>
      <c r="F25" s="29"/>
      <c r="G25" s="29">
        <f>+C25</f>
        <v>426253.88751197996</v>
      </c>
    </row>
    <row r="26" spans="1:7" x14ac:dyDescent="0.25">
      <c r="A26" s="22">
        <v>16</v>
      </c>
      <c r="B26" s="30" t="s">
        <v>44</v>
      </c>
      <c r="C26" s="28">
        <v>126725421.58598781</v>
      </c>
      <c r="D26" s="25">
        <f t="shared" si="0"/>
        <v>6.1807307662807993</v>
      </c>
      <c r="E26" s="26" t="s">
        <v>26</v>
      </c>
      <c r="F26" s="29"/>
      <c r="G26" s="28">
        <f>+C26</f>
        <v>126725421.58598781</v>
      </c>
    </row>
    <row r="27" spans="1:7" x14ac:dyDescent="0.25">
      <c r="A27" s="22">
        <v>17</v>
      </c>
      <c r="B27" s="30" t="s">
        <v>45</v>
      </c>
      <c r="C27" s="28">
        <v>112308692.60917631</v>
      </c>
      <c r="D27" s="25">
        <f t="shared" si="0"/>
        <v>5.4775891296546462</v>
      </c>
      <c r="E27" s="26" t="s">
        <v>26</v>
      </c>
      <c r="F27" s="29"/>
      <c r="G27" s="28">
        <f>+C27</f>
        <v>112308692.60917631</v>
      </c>
    </row>
    <row r="28" spans="1:7" x14ac:dyDescent="0.25">
      <c r="A28" s="22">
        <v>18</v>
      </c>
      <c r="B28" s="30" t="s">
        <v>46</v>
      </c>
      <c r="C28" s="29">
        <v>-8666881.7085096519</v>
      </c>
      <c r="D28" s="31">
        <f t="shared" si="0"/>
        <v>-0.42270652370372508</v>
      </c>
      <c r="E28" s="26" t="s">
        <v>23</v>
      </c>
      <c r="F28" s="29">
        <f>+C28</f>
        <v>-8666881.7085096519</v>
      </c>
      <c r="G28" s="29"/>
    </row>
    <row r="29" spans="1:7" x14ac:dyDescent="0.25">
      <c r="A29" s="22">
        <v>19</v>
      </c>
      <c r="B29" s="30" t="s">
        <v>34</v>
      </c>
      <c r="C29" s="28">
        <v>109218292.16812748</v>
      </c>
      <c r="D29" s="25">
        <f t="shared" si="0"/>
        <v>5.3268622048824321</v>
      </c>
      <c r="E29" s="26" t="s">
        <v>23</v>
      </c>
      <c r="F29" s="28">
        <f>+C29</f>
        <v>109218292.16812748</v>
      </c>
      <c r="G29" s="29"/>
    </row>
    <row r="30" spans="1:7" x14ac:dyDescent="0.25">
      <c r="A30" s="22">
        <v>20</v>
      </c>
      <c r="B30" s="30" t="s">
        <v>47</v>
      </c>
      <c r="C30" s="28">
        <v>-9029352.5508128107</v>
      </c>
      <c r="D30" s="25">
        <f t="shared" si="0"/>
        <v>-0.44038517617033135</v>
      </c>
      <c r="E30" s="26" t="s">
        <v>26</v>
      </c>
      <c r="F30" s="29"/>
      <c r="G30" s="28">
        <f>+C30</f>
        <v>-9029352.5508128107</v>
      </c>
    </row>
    <row r="31" spans="1:7" x14ac:dyDescent="0.25">
      <c r="A31" s="22">
        <v>21</v>
      </c>
      <c r="B31" s="33" t="s">
        <v>48</v>
      </c>
      <c r="C31" s="28">
        <v>-27508724.567602698</v>
      </c>
      <c r="D31" s="25">
        <f t="shared" si="0"/>
        <v>-1.3416725558948643</v>
      </c>
      <c r="E31" s="26" t="s">
        <v>26</v>
      </c>
      <c r="F31" s="29"/>
      <c r="G31" s="28">
        <f>+C31</f>
        <v>-27508724.567602698</v>
      </c>
    </row>
    <row r="32" spans="1:7" x14ac:dyDescent="0.25">
      <c r="A32" s="22">
        <v>22</v>
      </c>
      <c r="B32" s="30" t="s">
        <v>37</v>
      </c>
      <c r="C32" s="29">
        <v>876514.03</v>
      </c>
      <c r="D32" s="31">
        <f t="shared" si="0"/>
        <v>4.274988525977641E-2</v>
      </c>
      <c r="E32" s="26" t="s">
        <v>23</v>
      </c>
      <c r="F32" s="29">
        <f>+C32</f>
        <v>876514.03</v>
      </c>
      <c r="G32" s="29"/>
    </row>
    <row r="33" spans="1:9" x14ac:dyDescent="0.25">
      <c r="A33" s="22">
        <v>23</v>
      </c>
      <c r="B33" s="34" t="s">
        <v>49</v>
      </c>
      <c r="C33" s="28">
        <v>175236922.54322088</v>
      </c>
      <c r="D33" s="25">
        <f t="shared" si="0"/>
        <v>8.5467637431873378</v>
      </c>
      <c r="E33" s="26" t="s">
        <v>23</v>
      </c>
      <c r="F33" s="28">
        <f>+C33</f>
        <v>175236922.54322088</v>
      </c>
      <c r="G33" s="29"/>
    </row>
    <row r="34" spans="1:9" x14ac:dyDescent="0.25">
      <c r="A34" s="22">
        <v>24</v>
      </c>
      <c r="B34" s="34" t="s">
        <v>50</v>
      </c>
      <c r="C34" s="29">
        <v>3531950.8300239993</v>
      </c>
      <c r="D34" s="31">
        <f t="shared" si="0"/>
        <v>0.17226249387781967</v>
      </c>
      <c r="E34" s="26" t="s">
        <v>23</v>
      </c>
      <c r="F34" s="29">
        <f>+C34</f>
        <v>3531950.8300239993</v>
      </c>
      <c r="G34" s="29"/>
    </row>
    <row r="35" spans="1:9" x14ac:dyDescent="0.25">
      <c r="A35" s="22">
        <v>25</v>
      </c>
      <c r="B35" s="34" t="s">
        <v>51</v>
      </c>
      <c r="C35" s="29">
        <v>5068352.99318753</v>
      </c>
      <c r="D35" s="31">
        <f t="shared" si="0"/>
        <v>0.24719685196004362</v>
      </c>
      <c r="E35" s="26" t="s">
        <v>23</v>
      </c>
      <c r="F35" s="29">
        <f>+C35</f>
        <v>5068352.99318753</v>
      </c>
      <c r="G35" s="29"/>
      <c r="H35" s="3"/>
    </row>
    <row r="36" spans="1:9" ht="15.75" thickBot="1" x14ac:dyDescent="0.3">
      <c r="A36" s="22">
        <v>27</v>
      </c>
      <c r="B36" s="35" t="s">
        <v>52</v>
      </c>
      <c r="C36" s="36">
        <f>SUM(C14:C35)</f>
        <v>1209053914.4880435</v>
      </c>
      <c r="D36" s="37">
        <f>SUM(D14:D35)</f>
        <v>58.968726509999378</v>
      </c>
      <c r="E36" s="38"/>
      <c r="F36" s="39">
        <f>SUM(F14:F35)</f>
        <v>478108496.2414645</v>
      </c>
      <c r="G36" s="39">
        <f>SUM(G14:G35)</f>
        <v>730945418.24657905</v>
      </c>
      <c r="H36"/>
      <c r="I36" s="40"/>
    </row>
    <row r="37" spans="1:9" x14ac:dyDescent="0.25">
      <c r="A37" s="22">
        <v>28</v>
      </c>
      <c r="B37" s="30" t="s">
        <v>53</v>
      </c>
      <c r="C37" s="41">
        <v>0.95111500000000004</v>
      </c>
      <c r="D37"/>
      <c r="E37" s="42"/>
      <c r="F37" s="43">
        <f>+C37</f>
        <v>0.95111500000000004</v>
      </c>
      <c r="G37" s="43">
        <f>+C37</f>
        <v>0.95111500000000004</v>
      </c>
      <c r="H37"/>
    </row>
    <row r="38" spans="1:9" x14ac:dyDescent="0.25">
      <c r="A38" s="22">
        <v>29</v>
      </c>
      <c r="B38" s="30" t="s">
        <v>54</v>
      </c>
      <c r="C38" s="44">
        <f>+C36/C37</f>
        <v>1271196347.9579687</v>
      </c>
      <c r="D38"/>
      <c r="E38" s="29"/>
      <c r="F38" s="44">
        <f>+F36/F37</f>
        <v>502682111.24991667</v>
      </c>
      <c r="G38" s="44">
        <f>+G36/G37</f>
        <v>768514236.70805216</v>
      </c>
      <c r="H38"/>
      <c r="I38" s="40"/>
    </row>
    <row r="39" spans="1:9" x14ac:dyDescent="0.25">
      <c r="A39" s="22">
        <v>30</v>
      </c>
      <c r="B39" s="30" t="s">
        <v>55</v>
      </c>
      <c r="C39" s="29">
        <v>20503307.194246825</v>
      </c>
      <c r="D39"/>
      <c r="E39" s="29"/>
      <c r="F39" s="30"/>
      <c r="G39" s="30"/>
      <c r="H39"/>
    </row>
    <row r="40" spans="1:9" x14ac:dyDescent="0.25">
      <c r="A40" s="22">
        <v>31</v>
      </c>
      <c r="B40" s="30"/>
      <c r="C40" s="30"/>
      <c r="D40" s="45"/>
      <c r="E40" s="45"/>
      <c r="F40" s="46"/>
      <c r="G40" s="47"/>
      <c r="H40" s="3"/>
    </row>
    <row r="41" spans="1:9" x14ac:dyDescent="0.25">
      <c r="A41" s="22">
        <v>32</v>
      </c>
      <c r="B41" s="30"/>
      <c r="C41" s="48" t="s">
        <v>56</v>
      </c>
      <c r="D41" s="48" t="s">
        <v>57</v>
      </c>
      <c r="E41" s="48"/>
      <c r="F41" s="49"/>
      <c r="G41" s="50"/>
      <c r="H41" s="3"/>
    </row>
    <row r="42" spans="1:9" x14ac:dyDescent="0.25">
      <c r="A42" s="22">
        <v>33</v>
      </c>
      <c r="B42" s="30"/>
      <c r="C42" s="51" t="s">
        <v>58</v>
      </c>
      <c r="D42" s="51" t="s">
        <v>58</v>
      </c>
      <c r="E42" s="51"/>
      <c r="F42" s="52"/>
      <c r="G42" s="53"/>
      <c r="H42" s="3"/>
    </row>
    <row r="43" spans="1:9" x14ac:dyDescent="0.25">
      <c r="A43" s="22">
        <v>34</v>
      </c>
      <c r="B43" s="30"/>
      <c r="C43" s="54" t="s">
        <v>59</v>
      </c>
      <c r="D43" s="55"/>
      <c r="E43" s="55"/>
      <c r="F43" s="48"/>
      <c r="G43" s="48"/>
      <c r="H43" s="3"/>
    </row>
    <row r="44" spans="1:9" x14ac:dyDescent="0.25">
      <c r="A44" s="22">
        <v>35</v>
      </c>
      <c r="B44" s="30" t="s">
        <v>60</v>
      </c>
      <c r="C44" s="25">
        <f>D36</f>
        <v>58.968726509999378</v>
      </c>
      <c r="D44" s="25">
        <f>C44/$C$37</f>
        <v>61.999575771593733</v>
      </c>
      <c r="E44" s="31"/>
      <c r="F44" s="31"/>
      <c r="G44" s="56"/>
    </row>
    <row r="45" spans="1:9" x14ac:dyDescent="0.25">
      <c r="A45" s="22">
        <v>36</v>
      </c>
      <c r="B45" s="30" t="s">
        <v>61</v>
      </c>
      <c r="C45" s="25">
        <f>SUM(D14,D16:D17,D20:D22,D24,D28:D29,D32:D35)</f>
        <v>23.3186037604519</v>
      </c>
      <c r="D45" s="25">
        <f>C45/C$37</f>
        <v>24.517123334667101</v>
      </c>
      <c r="E45" s="31"/>
      <c r="F45" s="57"/>
      <c r="G45" s="30"/>
    </row>
    <row r="46" spans="1:9" x14ac:dyDescent="0.25">
      <c r="A46" s="22">
        <v>37</v>
      </c>
      <c r="B46" s="30" t="s">
        <v>62</v>
      </c>
      <c r="C46" s="58">
        <f>SUM(D15,D18:D19,D23,D25:D27,D30:D31)</f>
        <v>35.650122749547478</v>
      </c>
      <c r="D46" s="58">
        <f>C46/C$37</f>
        <v>37.482452436926636</v>
      </c>
      <c r="E46" s="31"/>
      <c r="F46" s="57"/>
      <c r="G46" s="30"/>
    </row>
    <row r="47" spans="1:9" x14ac:dyDescent="0.25">
      <c r="A47" s="22">
        <v>38</v>
      </c>
      <c r="B47" s="30" t="s">
        <v>60</v>
      </c>
      <c r="C47" s="25">
        <f>SUM(C45:C46)</f>
        <v>58.968726509999378</v>
      </c>
      <c r="D47" s="25">
        <f>SUM(D45:D46)</f>
        <v>61.99957577159374</v>
      </c>
      <c r="E47" s="31"/>
      <c r="F47" s="31"/>
      <c r="G47" s="56"/>
    </row>
    <row r="48" spans="1:9" x14ac:dyDescent="0.25">
      <c r="A48" s="5"/>
    </row>
    <row r="49" spans="1:7" x14ac:dyDescent="0.25">
      <c r="A49" s="5"/>
      <c r="B49" s="59" t="s">
        <v>63</v>
      </c>
      <c r="E49"/>
      <c r="F49"/>
      <c r="G49"/>
    </row>
    <row r="50" spans="1:7" x14ac:dyDescent="0.25">
      <c r="A50" s="5"/>
      <c r="E50"/>
      <c r="F50"/>
      <c r="G50"/>
    </row>
    <row r="51" spans="1:7" x14ac:dyDescent="0.25">
      <c r="A51" s="5"/>
      <c r="B51"/>
      <c r="C51"/>
      <c r="D51"/>
      <c r="E51"/>
      <c r="F51"/>
      <c r="G51"/>
    </row>
    <row r="52" spans="1:7" x14ac:dyDescent="0.25">
      <c r="A52" s="5"/>
      <c r="B52"/>
      <c r="C52"/>
      <c r="D52"/>
      <c r="E52"/>
      <c r="F52"/>
      <c r="G52"/>
    </row>
    <row r="53" spans="1:7" x14ac:dyDescent="0.25">
      <c r="A53" s="5"/>
      <c r="B53"/>
      <c r="C53"/>
      <c r="D53"/>
      <c r="E53"/>
      <c r="F53"/>
      <c r="G53"/>
    </row>
    <row r="54" spans="1:7" x14ac:dyDescent="0.25">
      <c r="A54" s="5"/>
      <c r="B54"/>
      <c r="C54"/>
      <c r="D54"/>
      <c r="E54"/>
      <c r="F54"/>
      <c r="G54"/>
    </row>
    <row r="55" spans="1:7" x14ac:dyDescent="0.25">
      <c r="A55" s="5"/>
      <c r="B55"/>
      <c r="C55"/>
      <c r="D55"/>
      <c r="E55"/>
      <c r="F55"/>
      <c r="G55"/>
    </row>
    <row r="56" spans="1:7" x14ac:dyDescent="0.25">
      <c r="A56" s="5"/>
      <c r="B56"/>
      <c r="C56"/>
      <c r="D56"/>
      <c r="E56"/>
      <c r="F56"/>
      <c r="G56"/>
    </row>
    <row r="57" spans="1:7" x14ac:dyDescent="0.25">
      <c r="A57" s="5"/>
      <c r="B57"/>
      <c r="C57"/>
      <c r="D57"/>
      <c r="E57"/>
      <c r="F57"/>
      <c r="G57"/>
    </row>
    <row r="58" spans="1:7" x14ac:dyDescent="0.25">
      <c r="A58" s="5"/>
      <c r="B58"/>
      <c r="C58"/>
      <c r="D58"/>
      <c r="E58"/>
      <c r="F58"/>
      <c r="G58"/>
    </row>
    <row r="59" spans="1:7" x14ac:dyDescent="0.25">
      <c r="A59" s="5"/>
      <c r="B59"/>
      <c r="C59"/>
      <c r="D59"/>
    </row>
    <row r="60" spans="1:7" x14ac:dyDescent="0.25">
      <c r="A60" s="5"/>
      <c r="B60"/>
      <c r="C60"/>
      <c r="D60"/>
    </row>
    <row r="61" spans="1:7" x14ac:dyDescent="0.25">
      <c r="A61" s="5"/>
      <c r="B61"/>
      <c r="C61"/>
      <c r="D61"/>
    </row>
    <row r="62" spans="1:7" x14ac:dyDescent="0.25">
      <c r="A62" s="5"/>
      <c r="B62"/>
      <c r="C62"/>
      <c r="D62" s="60"/>
    </row>
    <row r="63" spans="1:7" x14ac:dyDescent="0.25">
      <c r="A63" s="5"/>
      <c r="B63"/>
      <c r="C63"/>
      <c r="D63"/>
    </row>
    <row r="64" spans="1:7" x14ac:dyDescent="0.25">
      <c r="A64" s="5"/>
      <c r="B64"/>
      <c r="C64"/>
      <c r="D64"/>
    </row>
    <row r="65" spans="1:4" x14ac:dyDescent="0.25">
      <c r="A65" s="5"/>
      <c r="B65"/>
      <c r="C65"/>
      <c r="D65"/>
    </row>
    <row r="66" spans="1:4" x14ac:dyDescent="0.25">
      <c r="A66" s="5"/>
      <c r="B66"/>
      <c r="C66"/>
      <c r="D66"/>
    </row>
    <row r="67" spans="1:4" x14ac:dyDescent="0.25">
      <c r="A67" s="5"/>
      <c r="B67"/>
      <c r="C67"/>
      <c r="D67"/>
    </row>
    <row r="68" spans="1:4" x14ac:dyDescent="0.25">
      <c r="A68" s="5"/>
      <c r="B68"/>
      <c r="C68"/>
      <c r="D68"/>
    </row>
    <row r="69" spans="1:4" x14ac:dyDescent="0.25">
      <c r="A69" s="5"/>
      <c r="B69"/>
      <c r="C69"/>
      <c r="D69"/>
    </row>
    <row r="70" spans="1:4" x14ac:dyDescent="0.25">
      <c r="A70" s="5"/>
      <c r="B70"/>
      <c r="C70"/>
      <c r="D70"/>
    </row>
    <row r="71" spans="1:4" x14ac:dyDescent="0.25">
      <c r="A71" s="5"/>
      <c r="B71"/>
      <c r="C71"/>
      <c r="D71"/>
    </row>
    <row r="72" spans="1:4" x14ac:dyDescent="0.25">
      <c r="A72" s="5"/>
      <c r="B72"/>
      <c r="C72"/>
      <c r="D72"/>
    </row>
    <row r="73" spans="1:4" x14ac:dyDescent="0.25">
      <c r="A73" s="5"/>
      <c r="B73"/>
      <c r="C73"/>
      <c r="D73"/>
    </row>
    <row r="74" spans="1:4" x14ac:dyDescent="0.25">
      <c r="A74" s="5"/>
      <c r="B74"/>
      <c r="C74"/>
      <c r="D74"/>
    </row>
    <row r="75" spans="1:4" x14ac:dyDescent="0.25">
      <c r="A75" s="5"/>
      <c r="B75"/>
      <c r="C75"/>
      <c r="D75"/>
    </row>
    <row r="76" spans="1:4" x14ac:dyDescent="0.25">
      <c r="A76" s="5"/>
      <c r="B76"/>
      <c r="C76"/>
      <c r="D76"/>
    </row>
    <row r="77" spans="1:4" x14ac:dyDescent="0.25">
      <c r="A77" s="5"/>
      <c r="B77"/>
      <c r="C77"/>
      <c r="D77"/>
    </row>
    <row r="78" spans="1:4" x14ac:dyDescent="0.25">
      <c r="A78" s="5"/>
      <c r="B78"/>
      <c r="C78"/>
      <c r="D78"/>
    </row>
    <row r="79" spans="1:4" x14ac:dyDescent="0.25">
      <c r="A79" s="5"/>
      <c r="B79"/>
      <c r="C79"/>
      <c r="D79"/>
    </row>
    <row r="80" spans="1:4" x14ac:dyDescent="0.25">
      <c r="A80" s="5"/>
      <c r="B80"/>
      <c r="C80"/>
      <c r="D80"/>
    </row>
    <row r="81" spans="1:4" x14ac:dyDescent="0.25">
      <c r="A81" s="5"/>
      <c r="B81"/>
      <c r="C81"/>
      <c r="D81"/>
    </row>
    <row r="82" spans="1:4" x14ac:dyDescent="0.25">
      <c r="A82" s="5"/>
      <c r="B82"/>
      <c r="C82"/>
      <c r="D82"/>
    </row>
    <row r="83" spans="1:4" x14ac:dyDescent="0.25">
      <c r="A83" s="5"/>
      <c r="C83" s="61"/>
      <c r="D83" s="61"/>
    </row>
    <row r="84" spans="1:4" x14ac:dyDescent="0.25">
      <c r="A84" s="5"/>
      <c r="C84" s="61"/>
      <c r="D84" s="61"/>
    </row>
    <row r="85" spans="1:4" x14ac:dyDescent="0.25">
      <c r="A85" s="5"/>
      <c r="C85" s="61"/>
      <c r="D85" s="61"/>
    </row>
    <row r="86" spans="1:4" x14ac:dyDescent="0.25">
      <c r="A86" s="5"/>
      <c r="C86" s="61"/>
      <c r="D86" s="61"/>
    </row>
    <row r="87" spans="1:4" x14ac:dyDescent="0.25">
      <c r="A87" s="5"/>
      <c r="C87" s="61"/>
      <c r="D87" s="61"/>
    </row>
    <row r="88" spans="1:4" x14ac:dyDescent="0.25">
      <c r="A88" s="5"/>
      <c r="C88" s="61"/>
      <c r="D88" s="61"/>
    </row>
    <row r="89" spans="1:4" x14ac:dyDescent="0.25">
      <c r="A89" s="5"/>
      <c r="C89" s="61"/>
      <c r="D89" s="61"/>
    </row>
    <row r="90" spans="1:4" x14ac:dyDescent="0.25">
      <c r="A90" s="5"/>
    </row>
    <row r="91" spans="1:4" x14ac:dyDescent="0.25">
      <c r="A91" s="5"/>
    </row>
    <row r="92" spans="1:4" x14ac:dyDescent="0.25">
      <c r="A92" s="5"/>
    </row>
    <row r="93" spans="1:4" x14ac:dyDescent="0.25">
      <c r="A93" s="5"/>
    </row>
    <row r="94" spans="1:4" x14ac:dyDescent="0.25">
      <c r="A94" s="5"/>
    </row>
    <row r="95" spans="1:4" x14ac:dyDescent="0.25">
      <c r="A95" s="5"/>
    </row>
    <row r="96" spans="1:4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BDCFB2-72F0-4538-AEE7-2796B874BD5F}"/>
</file>

<file path=customXml/itemProps2.xml><?xml version="1.0" encoding="utf-8"?>
<ds:datastoreItem xmlns:ds="http://schemas.openxmlformats.org/officeDocument/2006/customXml" ds:itemID="{58ACB9E8-3F95-4E18-B26A-7821CA2395C2}"/>
</file>

<file path=customXml/itemProps3.xml><?xml version="1.0" encoding="utf-8"?>
<ds:datastoreItem xmlns:ds="http://schemas.openxmlformats.org/officeDocument/2006/customXml" ds:itemID="{B02BC5AB-A615-4C5D-A11B-955CAEC2B41C}"/>
</file>

<file path=customXml/itemProps4.xml><?xml version="1.0" encoding="utf-8"?>
<ds:datastoreItem xmlns:ds="http://schemas.openxmlformats.org/officeDocument/2006/customXml" ds:itemID="{01ECC6AA-ED6F-4CF3-A219-F1441471B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A-1</vt:lpstr>
      <vt:lpstr>'Exhibit A-1'!Print_Area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2020-01-09T23:00:08Z</cp:lastPrinted>
  <dcterms:created xsi:type="dcterms:W3CDTF">2020-01-09T22:51:07Z</dcterms:created>
  <dcterms:modified xsi:type="dcterms:W3CDTF">2020-01-09T23:01:02Z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