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Rebuttal Filing\Exhibits and Workpapers\Excel Exhibits\"/>
    </mc:Choice>
  </mc:AlternateContent>
  <bookViews>
    <workbookView xWindow="120" yWindow="60" windowWidth="24915" windowHeight="11565"/>
  </bookViews>
  <sheets>
    <sheet name="Exh 22 p1-2" sheetId="1" r:id="rId1"/>
    <sheet name="Exh 22 p3" sheetId="16" r:id="rId2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'Exh 22 p1-2'!$A$1:$G$59</definedName>
    <definedName name="_xlnm.Print_Area" localSheetId="1">'Exh 22 p3'!$A$1:$M$56</definedName>
    <definedName name="_xlnm.Print_Titles" localSheetId="0">'Exh 22 p1-2'!$A:$B,'Exh 22 p1-2'!$1:$12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M59" i="16" l="1"/>
  <c r="R62" i="1"/>
  <c r="Q67" i="1" l="1"/>
  <c r="G23" i="16" l="1"/>
  <c r="H23" i="16"/>
  <c r="I23" i="16"/>
  <c r="J23" i="16"/>
  <c r="K23" i="16"/>
  <c r="I17" i="16"/>
  <c r="J17" i="16"/>
  <c r="L27" i="1" l="1"/>
  <c r="L18" i="1"/>
  <c r="K27" i="1"/>
  <c r="K18" i="1"/>
  <c r="F45" i="16" l="1"/>
  <c r="G45" i="16"/>
  <c r="H45" i="16"/>
  <c r="K45" i="16"/>
  <c r="L45" i="16"/>
  <c r="G56" i="16"/>
  <c r="H56" i="16"/>
  <c r="K56" i="16"/>
  <c r="K41" i="16"/>
  <c r="G17" i="16"/>
  <c r="H17" i="16"/>
  <c r="K17" i="16"/>
  <c r="K43" i="16" l="1"/>
  <c r="N59" i="1" l="1"/>
  <c r="M59" i="1"/>
  <c r="M48" i="1" s="1"/>
  <c r="J59" i="1"/>
  <c r="J48" i="1" s="1"/>
  <c r="I59" i="1"/>
  <c r="I48" i="1" s="1"/>
  <c r="O27" i="1"/>
  <c r="N27" i="1"/>
  <c r="M27" i="1"/>
  <c r="M44" i="1" s="1"/>
  <c r="J27" i="1"/>
  <c r="I27" i="1"/>
  <c r="O18" i="1"/>
  <c r="N18" i="1"/>
  <c r="M18" i="1"/>
  <c r="J18" i="1"/>
  <c r="I18" i="1"/>
  <c r="N48" i="1" l="1"/>
  <c r="M46" i="1"/>
  <c r="L56" i="16" l="1"/>
  <c r="F56" i="16"/>
  <c r="L23" i="16"/>
  <c r="F23" i="16"/>
  <c r="E23" i="16"/>
  <c r="D23" i="16"/>
  <c r="L17" i="16"/>
  <c r="H27" i="1" l="1"/>
  <c r="F27" i="1"/>
  <c r="Q59" i="1"/>
  <c r="H59" i="1"/>
  <c r="F18" i="1"/>
  <c r="H48" i="1" l="1"/>
  <c r="Q48" i="1"/>
  <c r="E18" i="1" l="1"/>
  <c r="E27" i="1"/>
  <c r="G27" i="1"/>
  <c r="D27" i="1"/>
  <c r="G18" i="1"/>
  <c r="D18" i="1"/>
  <c r="F59" i="1" l="1"/>
  <c r="F48" i="1" l="1"/>
  <c r="F44" i="1"/>
  <c r="F46" i="1" l="1"/>
  <c r="D41" i="16" l="1"/>
  <c r="D17" i="16"/>
  <c r="E17" i="16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l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D43" i="16"/>
  <c r="Q35" i="1" l="1"/>
  <c r="D4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D46" i="1" l="1"/>
  <c r="F17" i="16" l="1"/>
  <c r="G41" i="16" l="1"/>
  <c r="G43" i="16" s="1"/>
  <c r="M15" i="16" l="1"/>
  <c r="M36" i="16" l="1"/>
  <c r="I39" i="16" l="1"/>
  <c r="I41" i="16" s="1"/>
  <c r="I43" i="16" s="1"/>
  <c r="I56" i="16" l="1"/>
  <c r="I45" i="16" s="1"/>
  <c r="L30" i="16" l="1"/>
  <c r="Q32" i="1" l="1"/>
  <c r="K59" i="1" l="1"/>
  <c r="K48" i="1" s="1"/>
  <c r="H18" i="1"/>
  <c r="K42" i="1" l="1"/>
  <c r="K44" i="1" s="1"/>
  <c r="K46" i="1" s="1"/>
  <c r="P59" i="1" l="1"/>
  <c r="P44" i="1"/>
  <c r="P46" i="1" s="1"/>
  <c r="O44" i="1" l="1"/>
  <c r="I44" i="1"/>
  <c r="O46" i="1" l="1"/>
  <c r="I46" i="1"/>
  <c r="N44" i="1" l="1"/>
  <c r="N46" i="1" l="1"/>
  <c r="O59" i="1" l="1"/>
  <c r="O48" i="1" l="1"/>
  <c r="L59" i="1" l="1"/>
  <c r="L48" i="1" s="1"/>
  <c r="R38" i="1" l="1"/>
  <c r="L42" i="1"/>
  <c r="L44" i="1" s="1"/>
  <c r="L46" i="1" s="1"/>
  <c r="Q25" i="1" l="1"/>
  <c r="R25" i="1" s="1"/>
  <c r="Q16" i="1"/>
  <c r="R29" i="1" l="1"/>
  <c r="R26" i="1"/>
  <c r="Q18" i="1"/>
  <c r="H42" i="1"/>
  <c r="R16" i="1"/>
  <c r="R33" i="1" l="1"/>
  <c r="R30" i="1"/>
  <c r="R39" i="1"/>
  <c r="R34" i="1"/>
  <c r="R15" i="1"/>
  <c r="H44" i="1"/>
  <c r="H46" i="1" l="1"/>
  <c r="R31" i="1"/>
  <c r="R17" i="1"/>
  <c r="R40" i="1"/>
  <c r="R55" i="1" l="1"/>
  <c r="R58" i="1" l="1"/>
  <c r="R57" i="1" l="1"/>
  <c r="D59" i="1" l="1"/>
  <c r="D48" i="1" l="1"/>
  <c r="J44" i="1" l="1"/>
  <c r="J46" i="1" l="1"/>
  <c r="R43" i="1" l="1"/>
  <c r="R37" i="1" l="1"/>
  <c r="E44" i="1" l="1"/>
  <c r="E59" i="1" l="1"/>
  <c r="E46" i="1"/>
  <c r="E48" i="1" l="1"/>
  <c r="R35" i="1" l="1"/>
  <c r="R32" i="1" l="1"/>
  <c r="R14" i="1" l="1"/>
  <c r="C18" i="1"/>
  <c r="R18" i="1" l="1"/>
  <c r="G44" i="1" l="1"/>
  <c r="G46" i="1" s="1"/>
  <c r="G59" i="1" l="1"/>
  <c r="G48" i="1" s="1"/>
  <c r="Q23" i="1" l="1"/>
  <c r="R23" i="1"/>
  <c r="R53" i="1" l="1"/>
  <c r="R36" i="1" l="1"/>
  <c r="R56" i="1"/>
  <c r="R54" i="1" l="1"/>
  <c r="R59" i="1" s="1"/>
  <c r="C59" i="1"/>
  <c r="C48" i="1" s="1"/>
  <c r="R48" i="1" s="1"/>
  <c r="R41" i="1" l="1"/>
  <c r="Q24" i="1" l="1"/>
  <c r="Q27" i="1" s="1"/>
  <c r="Q42" i="1" s="1"/>
  <c r="Q44" i="1" s="1"/>
  <c r="Q46" i="1" s="1"/>
  <c r="R24" i="1"/>
  <c r="C27" i="1"/>
  <c r="C44" i="1"/>
  <c r="C46" i="1" s="1"/>
  <c r="R42" i="1" l="1"/>
  <c r="R27" i="1"/>
  <c r="C50" i="1"/>
  <c r="D50" i="1" s="1"/>
  <c r="R44" i="1" l="1"/>
  <c r="R46" i="1"/>
  <c r="E50" i="1"/>
  <c r="R50" i="1" l="1"/>
  <c r="F50" i="1"/>
  <c r="G50" i="1" s="1"/>
  <c r="H50" i="1" l="1"/>
  <c r="I50" i="1"/>
  <c r="J50" i="1" s="1"/>
  <c r="M50" i="1" s="1"/>
  <c r="K50" i="1" l="1"/>
  <c r="L50" i="1" s="1"/>
  <c r="N50" i="1" s="1"/>
  <c r="O50" i="1" s="1"/>
  <c r="Q50" i="1" s="1"/>
  <c r="L33" i="16" l="1"/>
  <c r="H41" i="16" l="1"/>
  <c r="H43" i="16" s="1"/>
  <c r="M32" i="16" l="1"/>
  <c r="M21" i="16" l="1"/>
  <c r="M23" i="16" s="1"/>
  <c r="C23" i="16"/>
  <c r="M35" i="16" l="1"/>
  <c r="E41" i="16" l="1"/>
  <c r="E43" i="16" s="1"/>
  <c r="M34" i="16"/>
  <c r="E56" i="16" l="1"/>
  <c r="E45" i="16" s="1"/>
  <c r="M40" i="16" l="1"/>
  <c r="L38" i="16" l="1"/>
  <c r="L39" i="16" s="1"/>
  <c r="L41" i="16" s="1"/>
  <c r="L43" i="16" s="1"/>
  <c r="F39" i="16" l="1"/>
  <c r="F41" i="16" s="1"/>
  <c r="F43" i="16" s="1"/>
  <c r="M31" i="16" l="1"/>
  <c r="M29" i="16"/>
  <c r="M28" i="16" l="1"/>
  <c r="M27" i="16" l="1"/>
  <c r="J39" i="16" l="1"/>
  <c r="J41" i="16" s="1"/>
  <c r="J43" i="16" s="1"/>
  <c r="M37" i="16"/>
  <c r="M55" i="16" l="1"/>
  <c r="J56" i="16"/>
  <c r="J45" i="16" s="1"/>
  <c r="M52" i="16" l="1"/>
  <c r="M53" i="16" l="1"/>
  <c r="M51" i="16"/>
  <c r="M50" i="16" l="1"/>
  <c r="D56" i="16" l="1"/>
  <c r="D45" i="16" s="1"/>
  <c r="M54" i="16" l="1"/>
  <c r="C56" i="16"/>
  <c r="C45" i="16" s="1"/>
  <c r="M56" i="16" l="1"/>
  <c r="M45" i="16" l="1"/>
  <c r="M16" i="16" l="1"/>
  <c r="C17" i="16" l="1"/>
  <c r="M14" i="16"/>
  <c r="M38" i="16"/>
  <c r="M33" i="16"/>
  <c r="M17" i="16" l="1"/>
  <c r="M30" i="16" l="1"/>
  <c r="C41" i="16"/>
  <c r="C43" i="16" s="1"/>
  <c r="M39" i="16"/>
  <c r="C47" i="16" l="1"/>
  <c r="D47" i="16" s="1"/>
  <c r="E47" i="16" s="1"/>
  <c r="F47" i="16" s="1"/>
  <c r="G47" i="16" s="1"/>
  <c r="H47" i="16" s="1"/>
  <c r="K47" i="16" s="1"/>
  <c r="M41" i="16"/>
  <c r="M43" i="16" l="1"/>
  <c r="I47" i="16"/>
  <c r="J47" i="16" s="1"/>
  <c r="L47" i="16" s="1"/>
  <c r="M47" i="16" l="1"/>
</calcChain>
</file>

<file path=xl/sharedStrings.xml><?xml version="1.0" encoding="utf-8"?>
<sst xmlns="http://schemas.openxmlformats.org/spreadsheetml/2006/main" count="250" uniqueCount="157">
  <si>
    <t xml:space="preserve">PUGET SOUND ENERGY </t>
  </si>
  <si>
    <t>LINE</t>
  </si>
  <si>
    <t>DESCRIPTION</t>
  </si>
  <si>
    <t>NO.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</si>
  <si>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</si>
  <si>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</si>
  <si>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</si>
  <si>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</si>
  <si>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</si>
  <si>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</si>
  <si>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</si>
  <si>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</si>
  <si>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</si>
  <si>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</si>
  <si>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</si>
  <si>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</si>
  <si>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</si>
  <si>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</si>
  <si>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</si>
  <si>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</si>
  <si>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</si>
  <si>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</si>
  <si>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</si>
  <si>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</si>
  <si>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</si>
  <si>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</si>
  <si>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</si>
  <si>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</si>
  <si>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</si>
  <si>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</si>
  <si>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</si>
  <si>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</si>
  <si>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</si>
  <si>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</si>
  <si>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</si>
  <si>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</si>
  <si>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</si>
  <si>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</si>
  <si>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</si>
  <si>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</si>
  <si>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</si>
  <si>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</si>
  <si>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</si>
  <si>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</si>
  <si>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RESTATED</t>
  </si>
  <si>
    <t>RESULTS OF</t>
  </si>
  <si>
    <t>OPERATIONS</t>
  </si>
  <si>
    <t>SEF-4E p 4 of 7</t>
  </si>
  <si>
    <t>REMOVE</t>
  </si>
  <si>
    <t>RATE BASE</t>
  </si>
  <si>
    <t>ADJ 6.18ER</t>
  </si>
  <si>
    <t>AMA TO EOP</t>
  </si>
  <si>
    <t>SEF-4E p 3 of 7</t>
  </si>
  <si>
    <t>ADJ 6.19ER</t>
  </si>
  <si>
    <t>a</t>
  </si>
  <si>
    <t>b</t>
  </si>
  <si>
    <t>c</t>
  </si>
  <si>
    <t>e</t>
  </si>
  <si>
    <t>DECEMBER 31, 2018</t>
  </si>
  <si>
    <t>2019 GENERAL RATE CASE</t>
  </si>
  <si>
    <t>d</t>
  </si>
  <si>
    <t>ATTRITION</t>
  </si>
  <si>
    <t>BASE</t>
  </si>
  <si>
    <t>MUNICIPAL ADDITIONS</t>
  </si>
  <si>
    <t>GAS COSTS:</t>
  </si>
  <si>
    <t>PURCHASED GAS</t>
  </si>
  <si>
    <t xml:space="preserve">  ACCUMULATED DEPRECIATION</t>
  </si>
  <si>
    <t xml:space="preserve">  ACCUMULATED DEFERRED FIT - LIBERALIZED</t>
  </si>
  <si>
    <t xml:space="preserve">  DEPRECIATION AND OTHER LIABILITIES</t>
  </si>
  <si>
    <t>SEF-4G p 2 of 4</t>
  </si>
  <si>
    <t>ADJ 7.07ER</t>
  </si>
  <si>
    <t>COLSTRIP</t>
  </si>
  <si>
    <t>ADJ 7.03ER</t>
  </si>
  <si>
    <t>WH SOLAR</t>
  </si>
  <si>
    <t>AMA V EOP</t>
  </si>
  <si>
    <t>DECOUPLING</t>
  </si>
  <si>
    <t>DEFERRALS</t>
  </si>
  <si>
    <t>ADJUSTMENTS</t>
  </si>
  <si>
    <t xml:space="preserve">INCLUDE </t>
  </si>
  <si>
    <t>PROFORMA</t>
  </si>
  <si>
    <t>RESTATING</t>
  </si>
  <si>
    <t xml:space="preserve">REMOVE </t>
  </si>
  <si>
    <t>POWER</t>
  </si>
  <si>
    <t>COSTS</t>
  </si>
  <si>
    <t>EXH SEF-9</t>
  </si>
  <si>
    <t>PAGE</t>
  </si>
  <si>
    <t>2 OF 3</t>
  </si>
  <si>
    <t>SEF-9 p 2 of 3</t>
  </si>
  <si>
    <t>PGA</t>
  </si>
  <si>
    <t>MECHANISM</t>
  </si>
  <si>
    <t>ADJ 6.18GR</t>
  </si>
  <si>
    <t>ADJ 6.19GR</t>
  </si>
  <si>
    <t>SEF-6E p 2 of 29</t>
  </si>
  <si>
    <t>ADJ 6.01EP</t>
  </si>
  <si>
    <t>ADJ 6.01GP</t>
  </si>
  <si>
    <t>SEF-6G p 2 of 29</t>
  </si>
  <si>
    <t>DETERMINATION OF ELECTRIC BASE AMOUNTS FOR ATTRITION</t>
  </si>
  <si>
    <t>DETERMINATION OF GAS BASE AMOUNTS FOR ATTRITION</t>
  </si>
  <si>
    <t>f</t>
  </si>
  <si>
    <t>g</t>
  </si>
  <si>
    <t>h</t>
  </si>
  <si>
    <t>JAP-4 p 1</t>
  </si>
  <si>
    <t>ADJ 6.20EP</t>
  </si>
  <si>
    <t>ADJ 6.21EP</t>
  </si>
  <si>
    <t>ADJ 6.26EP</t>
  </si>
  <si>
    <t>ADJ 7.05EP</t>
  </si>
  <si>
    <t>ADJ 7.06EP</t>
  </si>
  <si>
    <t>DEF G/L</t>
  </si>
  <si>
    <t>ENV REM</t>
  </si>
  <si>
    <t>REMOVE UNPRO-</t>
  </si>
  <si>
    <t>STORM</t>
  </si>
  <si>
    <t>REG ASSET/LIAB</t>
  </si>
  <si>
    <t>TECTED DFIT</t>
  </si>
  <si>
    <t>ADJUSTMENT</t>
  </si>
  <si>
    <t>SEF-6E p 20 of 29</t>
  </si>
  <si>
    <t>SEF-6E p 21 of 29</t>
  </si>
  <si>
    <t>SEF-6E p 26 of 29</t>
  </si>
  <si>
    <t>SEF-7E p 6 of 11</t>
  </si>
  <si>
    <t>SEF-7E p 7 of 11</t>
  </si>
  <si>
    <t>i</t>
  </si>
  <si>
    <t>j</t>
  </si>
  <si>
    <t>k</t>
  </si>
  <si>
    <t>see MRM-1T wp</t>
  </si>
  <si>
    <t>ADJ 6.20GP</t>
  </si>
  <si>
    <t>ADJ 6.21GP</t>
  </si>
  <si>
    <t>ADJ 6.26GP</t>
  </si>
  <si>
    <t>l</t>
  </si>
  <si>
    <t>m</t>
  </si>
  <si>
    <t>ADJ 6.22EP</t>
  </si>
  <si>
    <t>ADJ 6.24EP</t>
  </si>
  <si>
    <t>SEF-6E p 24 of 29</t>
  </si>
  <si>
    <t>SEF-6E p 22 of 29</t>
  </si>
  <si>
    <t>AMI DEFERRAL</t>
  </si>
  <si>
    <t>GTZ DEFERRAL</t>
  </si>
  <si>
    <t>AMI</t>
  </si>
  <si>
    <t>SEF-6G p 20 of 29</t>
  </si>
  <si>
    <t>SEF-6G p 21 of 29</t>
  </si>
  <si>
    <t>SEF-6G p 22 of 29</t>
  </si>
  <si>
    <t>SEF-6G p 24 of 29</t>
  </si>
  <si>
    <t>SEF-6G p 26 of 29</t>
  </si>
  <si>
    <t>ADJ 6.22GP</t>
  </si>
  <si>
    <t>ADJ 6.24GP</t>
  </si>
  <si>
    <t>GTZ</t>
  </si>
  <si>
    <t>ADJ 7.12EP</t>
  </si>
  <si>
    <t>SHUFFLETON</t>
  </si>
  <si>
    <t>BAD DEBTS</t>
  </si>
  <si>
    <t>ANNUAL FILING FEE</t>
  </si>
  <si>
    <t>FIT</t>
  </si>
  <si>
    <t>n</t>
  </si>
  <si>
    <t>o</t>
  </si>
  <si>
    <t>p</t>
  </si>
  <si>
    <t>see MRM-11T wp</t>
  </si>
  <si>
    <t xml:space="preserve">               Docket UE- 190529</t>
  </si>
  <si>
    <t>EXH. SEF-22 page 1 of 3</t>
  </si>
  <si>
    <t>EXH. SEF-22 page 2 of 3</t>
  </si>
  <si>
    <t>EXH. SEF-22 page 3 of 3</t>
  </si>
  <si>
    <t xml:space="preserve">               Docket UE- 190530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</si>
</sst>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"/>
    <numFmt numFmtId="165" formatCode="_(&quot;$&quot;* #,##0_);[Red]_(&quot;$&quot;* \(#,##0\);_(&quot;$&quot;* &quot;-&quot;_);_(@_)"/>
    <numFmt numFmtId="167" formatCode="0.0000%"/>
    <numFmt numFmtId="172" formatCode="0.000000%"/>
    <numFmt numFmtId="178" formatCode="0.000%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sz val="10"/>
      <color rgb="FF6600FF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FF"/>
      <name val="Calibri"/>
      <family val="2"/>
      <scheme val="minor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8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8"/>
      <color rgb="FFFF0000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41" fontId="0" fillId="0" borderId="0" xfId="0" applyNumberFormat="1"/>
    <xf numFmtId="41" fontId="14" fillId="0" borderId="0" xfId="0" applyNumberFormat="1" applyFont="1" applyFill="1" applyAlignment="1"/>
    <xf numFmtId="0" fontId="1" fillId="0" borderId="0" xfId="0" applyFont="1"/>
    <xf numFmtId="0" fontId="2" fillId="0" borderId="0" xfId="0" applyFont="1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/>
    <xf numFmtId="0" fontId="4" fillId="0" borderId="0" xfId="0" applyNumberFormat="1" applyFont="1" applyFill="1" applyAlignment="1"/>
    <xf numFmtId="0" fontId="4" fillId="0" borderId="0" xfId="0" quotePrefix="1" applyNumberFormat="1" applyFont="1" applyFill="1" applyAlignment="1">
      <alignment horizontal="left"/>
    </xf>
    <xf numFmtId="165" fontId="5" fillId="0" borderId="0" xfId="0" applyNumberFormat="1" applyFont="1" applyFill="1" applyAlignment="1" applyProtection="1">
      <alignment horizontal="left"/>
    </xf>
    <xf numFmtId="0" fontId="3" fillId="0" borderId="1" xfId="0" applyNumberFormat="1" applyFont="1" applyFill="1" applyBorder="1" applyAlignment="1">
      <alignment horizontal="center"/>
    </xf>
    <xf numFmtId="42" fontId="4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 applyProtection="1">
      <protection locked="0"/>
    </xf>
    <xf numFmtId="41" fontId="4" fillId="0" borderId="2" xfId="0" applyNumberFormat="1" applyFont="1" applyFill="1" applyBorder="1" applyAlignment="1" applyProtection="1">
      <protection locked="0"/>
    </xf>
    <xf numFmtId="42" fontId="4" fillId="0" borderId="4" xfId="0" applyNumberFormat="1" applyFont="1" applyFill="1" applyBorder="1" applyAlignment="1" applyProtection="1">
      <protection locked="0"/>
    </xf>
    <xf numFmtId="42" fontId="4" fillId="0" borderId="3" xfId="0" applyNumberFormat="1" applyFont="1" applyFill="1" applyBorder="1" applyAlignment="1" applyProtection="1">
      <protection locked="0"/>
    </xf>
    <xf numFmtId="10" fontId="4" fillId="0" borderId="0" xfId="0" applyNumberFormat="1" applyFont="1" applyFill="1" applyAlignment="1" applyProtection="1">
      <protection locked="0"/>
    </xf>
    <xf numFmtId="167" fontId="7" fillId="0" borderId="0" xfId="0" applyNumberFormat="1" applyFont="1" applyFill="1" applyAlignment="1"/>
    <xf numFmtId="10" fontId="7" fillId="0" borderId="0" xfId="0" applyNumberFormat="1" applyFont="1" applyFill="1" applyAlignment="1"/>
    <xf numFmtId="15" fontId="1" fillId="0" borderId="0" xfId="0" quotePrefix="1" applyNumberFormat="1" applyFont="1"/>
    <xf numFmtId="41" fontId="4" fillId="0" borderId="0" xfId="0" applyNumberFormat="1" applyFont="1" applyFill="1" applyBorder="1" applyAlignment="1" applyProtection="1">
      <protection locked="0"/>
    </xf>
    <xf numFmtId="42" fontId="4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>
      <alignment horizontal="center"/>
    </xf>
    <xf numFmtId="0" fontId="6" fillId="0" borderId="0" xfId="0" applyFont="1"/>
    <xf numFmtId="0" fontId="11" fillId="0" borderId="0" xfId="0" applyFont="1"/>
    <xf numFmtId="0" fontId="8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left"/>
    </xf>
    <xf numFmtId="164" fontId="9" fillId="0" borderId="0" xfId="0" applyNumberFormat="1" applyFont="1" applyFill="1" applyAlignment="1"/>
    <xf numFmtId="0" fontId="9" fillId="0" borderId="0" xfId="0" applyNumberFormat="1" applyFont="1" applyFill="1" applyAlignment="1"/>
    <xf numFmtId="0" fontId="9" fillId="0" borderId="0" xfId="0" quotePrefix="1" applyNumberFormat="1" applyFont="1" applyFill="1" applyAlignment="1">
      <alignment horizontal="left"/>
    </xf>
    <xf numFmtId="165" fontId="12" fillId="0" borderId="0" xfId="0" applyNumberFormat="1" applyFont="1" applyFill="1" applyAlignment="1" applyProtection="1">
      <alignment horizontal="left"/>
    </xf>
    <xf numFmtId="0" fontId="8" fillId="0" borderId="1" xfId="0" applyNumberFormat="1" applyFont="1" applyFill="1" applyBorder="1" applyAlignment="1">
      <alignment horizontal="center"/>
    </xf>
    <xf numFmtId="0" fontId="11" fillId="0" borderId="1" xfId="0" applyFont="1" applyBorder="1"/>
    <xf numFmtId="41" fontId="4" fillId="0" borderId="8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Continuous"/>
    </xf>
    <xf numFmtId="0" fontId="3" fillId="0" borderId="11" xfId="0" applyNumberFormat="1" applyFont="1" applyFill="1" applyBorder="1" applyAlignment="1">
      <alignment horizontal="centerContinuous"/>
    </xf>
    <xf numFmtId="0" fontId="3" fillId="0" borderId="5" xfId="0" applyNumberFormat="1" applyFont="1" applyFill="1" applyBorder="1" applyAlignment="1">
      <alignment horizontal="centerContinuous"/>
    </xf>
    <xf numFmtId="0" fontId="3" fillId="0" borderId="12" xfId="0" applyNumberFormat="1" applyFont="1" applyFill="1" applyBorder="1" applyAlignment="1">
      <alignment horizontal="centerContinuous"/>
    </xf>
    <xf numFmtId="0" fontId="3" fillId="0" borderId="14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Continuous"/>
    </xf>
    <xf numFmtId="0" fontId="3" fillId="0" borderId="7" xfId="0" applyNumberFormat="1" applyFont="1" applyFill="1" applyBorder="1" applyAlignment="1">
      <alignment horizontal="centerContinuous"/>
    </xf>
    <xf numFmtId="0" fontId="3" fillId="0" borderId="10" xfId="0" applyNumberFormat="1" applyFont="1" applyFill="1" applyBorder="1" applyAlignment="1">
      <alignment horizontal="centerContinuous"/>
    </xf>
    <xf numFmtId="0" fontId="3" fillId="0" borderId="15" xfId="0" applyNumberFormat="1" applyFont="1" applyFill="1" applyBorder="1" applyAlignment="1">
      <alignment horizontal="centerContinuous"/>
    </xf>
    <xf numFmtId="0" fontId="3" fillId="0" borderId="6" xfId="0" applyNumberFormat="1" applyFont="1" applyFill="1" applyBorder="1" applyAlignment="1">
      <alignment horizontal="centerContinuous"/>
    </xf>
    <xf numFmtId="0" fontId="3" fillId="0" borderId="13" xfId="0" applyNumberFormat="1" applyFont="1" applyFill="1" applyBorder="1" applyAlignment="1">
      <alignment horizontal="centerContinuous"/>
    </xf>
    <xf numFmtId="0" fontId="3" fillId="0" borderId="16" xfId="0" applyNumberFormat="1" applyFont="1" applyFill="1" applyBorder="1" applyAlignment="1">
      <alignment horizontal="centerContinuous"/>
    </xf>
    <xf numFmtId="178" fontId="4" fillId="0" borderId="0" xfId="0" applyNumberFormat="1" applyFont="1" applyFill="1" applyBorder="1" applyAlignment="1" applyProtection="1">
      <protection locked="0"/>
    </xf>
    <xf numFmtId="172" fontId="4" fillId="0" borderId="0" xfId="0" applyNumberFormat="1" applyFont="1" applyFill="1" applyBorder="1" applyAlignment="1" applyProtection="1">
      <protection locked="0"/>
    </xf>
    <xf numFmtId="0" fontId="0" fillId="0" borderId="0" xfId="0" applyFont="1"/>
    <xf numFmtId="0" fontId="0" fillId="0" borderId="0" xfId="0" applyFill="1"/>
    <xf numFmtId="43" fontId="0" fillId="0" borderId="0" xfId="0" applyNumberFormat="1" applyFill="1"/>
    <xf numFmtId="0" fontId="4" fillId="0" borderId="0" xfId="0" applyNumberFormat="1" applyFont="1" applyFill="1" applyAlignment="1"/>
    <xf numFmtId="42" fontId="0" fillId="0" borderId="0" xfId="0" applyNumberFormat="1"/>
    <xf numFmtId="0" fontId="13" fillId="0" borderId="0" xfId="0" applyFont="1" applyFill="1"/>
    <xf numFmtId="43" fontId="13" fillId="0" borderId="0" xfId="0" applyNumberFormat="1" applyFont="1" applyFill="1"/>
    <xf numFmtId="0" fontId="14" fillId="0" borderId="0" xfId="0" applyNumberFormat="1" applyFont="1" applyFill="1" applyAlignment="1">
      <alignment horizontal="center"/>
    </xf>
    <xf numFmtId="0" fontId="15" fillId="0" borderId="13" xfId="0" applyNumberFormat="1" applyFont="1" applyFill="1" applyBorder="1" applyAlignment="1">
      <alignment horizontal="centerContinuous"/>
    </xf>
    <xf numFmtId="0" fontId="15" fillId="0" borderId="16" xfId="0" applyNumberFormat="1" applyFont="1" applyFill="1" applyBorder="1" applyAlignment="1">
      <alignment horizontal="centerContinuous"/>
    </xf>
    <xf numFmtId="0" fontId="15" fillId="0" borderId="0" xfId="0" applyNumberFormat="1" applyFont="1" applyFill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42" fontId="14" fillId="0" borderId="0" xfId="0" applyNumberFormat="1" applyFont="1" applyFill="1" applyAlignment="1" applyProtection="1">
      <protection locked="0"/>
    </xf>
    <xf numFmtId="41" fontId="14" fillId="0" borderId="0" xfId="0" applyNumberFormat="1" applyFont="1" applyFill="1" applyAlignment="1" applyProtection="1">
      <protection locked="0"/>
    </xf>
    <xf numFmtId="41" fontId="14" fillId="0" borderId="8" xfId="0" applyNumberFormat="1" applyFont="1" applyFill="1" applyBorder="1" applyAlignment="1" applyProtection="1">
      <protection locked="0"/>
    </xf>
    <xf numFmtId="0" fontId="14" fillId="0" borderId="0" xfId="0" applyNumberFormat="1" applyFont="1" applyFill="1" applyAlignment="1"/>
    <xf numFmtId="0" fontId="13" fillId="0" borderId="0" xfId="0" applyFont="1"/>
    <xf numFmtId="0" fontId="16" fillId="0" borderId="0" xfId="0" applyNumberFormat="1" applyFont="1" applyFill="1" applyAlignment="1">
      <alignment horizontal="center"/>
    </xf>
    <xf numFmtId="41" fontId="14" fillId="0" borderId="2" xfId="0" applyNumberFormat="1" applyFont="1" applyFill="1" applyBorder="1" applyAlignment="1" applyProtection="1">
      <protection locked="0"/>
    </xf>
    <xf numFmtId="41" fontId="14" fillId="0" borderId="0" xfId="0" applyNumberFormat="1" applyFont="1" applyFill="1" applyBorder="1" applyAlignment="1" applyProtection="1">
      <protection locked="0"/>
    </xf>
    <xf numFmtId="42" fontId="0" fillId="0" borderId="0" xfId="0" applyNumberFormat="1" applyFill="1"/>
    <xf numFmtId="0" fontId="10" fillId="0" borderId="17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Continuous"/>
    </xf>
    <xf numFmtId="0" fontId="15" fillId="0" borderId="14" xfId="0" applyNumberFormat="1" applyFont="1" applyFill="1" applyBorder="1" applyAlignment="1">
      <alignment horizontal="centerContinuous"/>
    </xf>
    <xf numFmtId="0" fontId="3" fillId="0" borderId="7" xfId="0" applyNumberFormat="1" applyFont="1" applyFill="1" applyBorder="1" applyAlignment="1">
      <alignment horizontal="center"/>
    </xf>
    <xf numFmtId="0" fontId="15" fillId="0" borderId="7" xfId="0" applyNumberFormat="1" applyFont="1" applyFill="1" applyBorder="1" applyAlignment="1">
      <alignment horizontal="center"/>
    </xf>
    <xf numFmtId="0" fontId="0" fillId="0" borderId="17" xfId="0" applyBorder="1"/>
    <xf numFmtId="0" fontId="3" fillId="0" borderId="11" xfId="0" applyNumberFormat="1" applyFont="1" applyFill="1" applyBorder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2" xfId="0" applyNumberFormat="1" applyFont="1" applyFill="1" applyBorder="1" applyAlignment="1">
      <alignment horizontal="center"/>
    </xf>
    <xf numFmtId="41" fontId="4" fillId="2" borderId="0" xfId="0" applyNumberFormat="1" applyFont="1" applyFill="1" applyAlignment="1" applyProtection="1">
      <protection locked="0"/>
    </xf>
    <xf numFmtId="41" fontId="17" fillId="0" borderId="0" xfId="0" applyNumberFormat="1" applyFont="1" applyFill="1" applyAlignment="1" applyProtection="1">
      <protection locked="0"/>
    </xf>
    <xf numFmtId="42" fontId="17" fillId="0" borderId="0" xfId="0" applyNumberFormat="1" applyFont="1" applyFill="1" applyAlignment="1" applyProtection="1">
      <protection locked="0"/>
    </xf>
    <xf numFmtId="42" fontId="17" fillId="0" borderId="3" xfId="0" applyNumberFormat="1" applyFont="1" applyFill="1" applyBorder="1" applyAlignment="1" applyProtection="1">
      <protection locked="0"/>
    </xf>
    <xf numFmtId="42" fontId="17" fillId="0" borderId="4" xfId="0" applyNumberFormat="1" applyFont="1" applyFill="1" applyBorder="1" applyAlignment="1" applyProtection="1">
      <protection locked="0"/>
    </xf>
    <xf numFmtId="42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42" fontId="2" fillId="0" borderId="3" xfId="0" applyNumberFormat="1" applyFont="1" applyFill="1" applyBorder="1" applyAlignment="1" applyProtection="1">
      <protection locked="0"/>
    </xf>
    <xf numFmtId="41" fontId="17" fillId="0" borderId="8" xfId="0" applyNumberFormat="1" applyFont="1" applyFill="1" applyBorder="1" applyAlignment="1" applyProtection="1">
      <protection locked="0"/>
    </xf>
    <xf numFmtId="41" fontId="17" fillId="0" borderId="2" xfId="0" applyNumberFormat="1" applyFont="1" applyFill="1" applyBorder="1" applyAlignment="1" applyProtection="1">
      <protection locked="0"/>
    </xf>
    <xf numFmtId="41" fontId="17" fillId="0" borderId="0" xfId="0" applyNumberFormat="1" applyFont="1" applyFill="1" applyBorder="1" applyAlignment="1" applyProtection="1">
      <protection locked="0"/>
    </xf>
    <xf numFmtId="42" fontId="17" fillId="0" borderId="0" xfId="0" applyNumberFormat="1" applyFont="1" applyFill="1" applyBorder="1" applyAlignment="1" applyProtection="1">
      <protection locked="0"/>
    </xf>
    <xf numFmtId="10" fontId="17" fillId="0" borderId="0" xfId="0" applyNumberFormat="1" applyFont="1" applyFill="1" applyAlignment="1" applyProtection="1">
      <protection locked="0"/>
    </xf>
    <xf numFmtId="0" fontId="18" fillId="0" borderId="0" xfId="0" applyNumberFormat="1" applyFont="1" applyFill="1" applyAlignment="1">
      <alignment horizontal="left"/>
    </xf>
    <xf numFmtId="0" fontId="18" fillId="0" borderId="0" xfId="0" applyFont="1"/>
    <xf numFmtId="0" fontId="6" fillId="0" borderId="19" xfId="0" applyFont="1" applyBorder="1" applyAlignment="1">
      <alignment horizontal="centerContinuous"/>
    </xf>
    <xf numFmtId="0" fontId="0" fillId="0" borderId="21" xfId="0" applyBorder="1"/>
    <xf numFmtId="0" fontId="1" fillId="0" borderId="20" xfId="0" applyFont="1" applyBorder="1"/>
    <xf numFmtId="0" fontId="1" fillId="0" borderId="18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19" fillId="0" borderId="20" xfId="0" applyFont="1" applyBorder="1"/>
    <xf numFmtId="0" fontId="19" fillId="0" borderId="18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8"/>
  <sheetViews>
    <sheetView tabSelected="1" zoomScaleNormal="100" workbookViewId="0">
      <pane xSplit="2" ySplit="11" topLeftCell="C36" activePane="bottomRight" state="frozen"/>
      <selection pane="topRight" activeCell="C1" sqref="C1"/>
      <selection pane="bottomLeft" activeCell="A12" sqref="A12"/>
      <selection pane="bottomRight" activeCell="K41" sqref="K41"/>
    </sheetView>
  </sheetViews>
  <sheetFormatPr defaultRowHeight="15" outlineLevelRow="1" x14ac:dyDescent="0.25"/>
  <cols>
    <col min="1" max="1" width="7.42578125" customWidth="1"/>
    <col min="2" max="2" width="43" bestFit="1" customWidth="1"/>
    <col min="3" max="3" width="23.28515625" bestFit="1" customWidth="1"/>
    <col min="4" max="4" width="21.28515625" style="52" bestFit="1" customWidth="1"/>
    <col min="5" max="5" width="14.42578125" style="52" bestFit="1" customWidth="1"/>
    <col min="6" max="6" width="17.85546875" style="52" customWidth="1"/>
    <col min="7" max="8" width="14.42578125" style="52" customWidth="1"/>
    <col min="9" max="9" width="15.28515625" style="56" bestFit="1" customWidth="1"/>
    <col min="10" max="10" width="14.42578125" style="56" customWidth="1"/>
    <col min="11" max="11" width="15.28515625" style="56" bestFit="1" customWidth="1"/>
    <col min="12" max="12" width="23" style="56" bestFit="1" customWidth="1"/>
    <col min="13" max="13" width="23.7109375" style="56" bestFit="1" customWidth="1"/>
    <col min="14" max="14" width="20.140625" style="56" bestFit="1" customWidth="1"/>
    <col min="15" max="15" width="21.5703125" style="56" bestFit="1" customWidth="1"/>
    <col min="16" max="16" width="19.7109375" style="56" bestFit="1" customWidth="1"/>
    <col min="17" max="17" width="14.42578125" customWidth="1"/>
    <col min="18" max="18" width="16.140625" bestFit="1" customWidth="1"/>
    <col min="19" max="19" width="18" bestFit="1" customWidth="1"/>
    <col min="20" max="20" width="11.28515625" bestFit="1" customWidth="1"/>
    <col min="21" max="21" width="9.85546875" customWidth="1"/>
    <col min="22" max="22" width="43" bestFit="1" customWidth="1"/>
    <col min="23" max="23" width="13.85546875" bestFit="1" customWidth="1"/>
    <col min="24" max="24" width="12.140625" bestFit="1" customWidth="1"/>
    <col min="25" max="25" width="14.42578125" bestFit="1" customWidth="1"/>
    <col min="26" max="26" width="11.7109375" bestFit="1" customWidth="1"/>
    <col min="27" max="27" width="14.42578125" bestFit="1" customWidth="1"/>
    <col min="28" max="28" width="18.5703125" bestFit="1" customWidth="1"/>
    <col min="29" max="30" width="15.28515625" bestFit="1" customWidth="1"/>
    <col min="31" max="31" width="16" bestFit="1" customWidth="1"/>
    <col min="32" max="32" width="15.28515625" bestFit="1" customWidth="1"/>
    <col min="33" max="33" width="15.7109375" bestFit="1" customWidth="1"/>
    <col min="34" max="34" width="12.140625" bestFit="1" customWidth="1"/>
    <col min="35" max="35" width="13.85546875" bestFit="1" customWidth="1"/>
    <col min="37" max="37" width="7.85546875" customWidth="1"/>
    <col min="38" max="38" width="43" bestFit="1" customWidth="1"/>
    <col min="39" max="39" width="12.7109375" bestFit="1" customWidth="1"/>
    <col min="40" max="40" width="12.140625" bestFit="1" customWidth="1"/>
    <col min="41" max="41" width="14.42578125" bestFit="1" customWidth="1"/>
    <col min="42" max="42" width="11.7109375" bestFit="1" customWidth="1"/>
    <col min="43" max="43" width="14.42578125" bestFit="1" customWidth="1"/>
    <col min="44" max="44" width="18.5703125" bestFit="1" customWidth="1"/>
    <col min="45" max="46" width="15.28515625" bestFit="1" customWidth="1"/>
    <col min="47" max="47" width="16" bestFit="1" customWidth="1"/>
    <col min="48" max="48" width="15.28515625" bestFit="1" customWidth="1"/>
    <col min="49" max="49" width="15.7109375" bestFit="1" customWidth="1"/>
    <col min="50" max="51" width="10.85546875" bestFit="1" customWidth="1"/>
  </cols>
  <sheetData>
    <row r="1" spans="1:18" x14ac:dyDescent="0.25">
      <c r="A1" s="3" t="s">
        <v>0</v>
      </c>
      <c r="B1" s="4"/>
      <c r="F1" s="98" t="s">
        <v>152</v>
      </c>
      <c r="G1" s="97"/>
      <c r="Q1" s="98" t="s">
        <v>152</v>
      </c>
      <c r="R1" s="97"/>
    </row>
    <row r="2" spans="1:18" x14ac:dyDescent="0.25">
      <c r="A2" s="3" t="s">
        <v>96</v>
      </c>
      <c r="B2" s="4"/>
      <c r="F2" s="99" t="s">
        <v>153</v>
      </c>
      <c r="G2" s="96"/>
      <c r="Q2" s="99" t="s">
        <v>154</v>
      </c>
      <c r="R2" s="96"/>
    </row>
    <row r="3" spans="1:18" x14ac:dyDescent="0.25">
      <c r="A3" s="3" t="s">
        <v>59</v>
      </c>
      <c r="B3" s="4"/>
      <c r="H3" s="53"/>
      <c r="I3" s="57"/>
      <c r="J3" s="57"/>
      <c r="K3" s="57"/>
      <c r="L3" s="57"/>
      <c r="M3" s="57"/>
      <c r="N3" s="57"/>
      <c r="O3" s="57"/>
      <c r="P3" s="57"/>
    </row>
    <row r="4" spans="1:18" x14ac:dyDescent="0.25">
      <c r="A4" s="21" t="s">
        <v>58</v>
      </c>
      <c r="B4" s="4"/>
      <c r="C4" s="6" t="s">
        <v>54</v>
      </c>
      <c r="D4" s="6" t="s">
        <v>55</v>
      </c>
      <c r="E4" s="6" t="s">
        <v>56</v>
      </c>
      <c r="F4" s="6" t="s">
        <v>60</v>
      </c>
      <c r="G4" s="6" t="s">
        <v>57</v>
      </c>
      <c r="H4" s="6" t="s">
        <v>98</v>
      </c>
      <c r="I4" s="58" t="s">
        <v>99</v>
      </c>
      <c r="J4" s="58" t="s">
        <v>100</v>
      </c>
      <c r="K4" s="58" t="s">
        <v>119</v>
      </c>
      <c r="L4" s="58" t="s">
        <v>120</v>
      </c>
      <c r="M4" s="58" t="s">
        <v>121</v>
      </c>
      <c r="N4" s="58" t="s">
        <v>126</v>
      </c>
      <c r="O4" s="58" t="s">
        <v>127</v>
      </c>
      <c r="P4" s="58" t="s">
        <v>148</v>
      </c>
      <c r="Q4" s="58" t="s">
        <v>149</v>
      </c>
      <c r="R4" s="58" t="s">
        <v>150</v>
      </c>
    </row>
    <row r="5" spans="1:18" hidden="1" outlineLevel="1" x14ac:dyDescent="0.25">
      <c r="B5" s="4"/>
    </row>
    <row r="6" spans="1:18" collapsed="1" x14ac:dyDescent="0.25">
      <c r="A6" s="4"/>
      <c r="B6" s="4"/>
      <c r="C6" s="5"/>
      <c r="D6" s="42" t="s">
        <v>81</v>
      </c>
      <c r="E6" s="43"/>
      <c r="F6" s="43"/>
      <c r="G6" s="44"/>
      <c r="H6" s="47" t="s">
        <v>78</v>
      </c>
      <c r="I6" s="59"/>
      <c r="J6" s="59"/>
      <c r="K6" s="59"/>
      <c r="L6" s="59"/>
      <c r="M6" s="59"/>
      <c r="N6" s="59"/>
      <c r="O6" s="59"/>
      <c r="P6" s="59"/>
      <c r="Q6" s="47" t="s">
        <v>48</v>
      </c>
      <c r="R6" s="5"/>
    </row>
    <row r="7" spans="1:18" x14ac:dyDescent="0.25">
      <c r="A7" s="4"/>
      <c r="B7" s="4"/>
      <c r="C7" s="5"/>
      <c r="D7" s="45" t="s">
        <v>80</v>
      </c>
      <c r="E7" s="37"/>
      <c r="F7" s="37"/>
      <c r="G7" s="46"/>
      <c r="H7" s="48" t="s">
        <v>79</v>
      </c>
      <c r="I7" s="60"/>
      <c r="J7" s="60"/>
      <c r="K7" s="60"/>
      <c r="L7" s="60"/>
      <c r="M7" s="60"/>
      <c r="N7" s="60"/>
      <c r="O7" s="60"/>
      <c r="P7" s="60"/>
      <c r="Q7" s="48" t="s">
        <v>82</v>
      </c>
      <c r="R7" s="5"/>
    </row>
    <row r="8" spans="1:18" x14ac:dyDescent="0.25">
      <c r="A8" s="4"/>
      <c r="B8" s="4"/>
      <c r="C8" s="5"/>
      <c r="D8" s="38" t="s">
        <v>77</v>
      </c>
      <c r="E8" s="39"/>
      <c r="F8" s="39"/>
      <c r="G8" s="40"/>
      <c r="H8" s="73" t="s">
        <v>77</v>
      </c>
      <c r="I8" s="74"/>
      <c r="J8" s="74"/>
      <c r="K8" s="74"/>
      <c r="L8" s="74"/>
      <c r="M8" s="74"/>
      <c r="N8" s="74"/>
      <c r="O8" s="74"/>
      <c r="P8" s="74"/>
      <c r="Q8" s="41" t="s">
        <v>83</v>
      </c>
      <c r="R8" s="5"/>
    </row>
    <row r="9" spans="1:18" x14ac:dyDescent="0.25">
      <c r="A9" s="4"/>
      <c r="B9" s="4"/>
      <c r="C9" s="5" t="s">
        <v>44</v>
      </c>
      <c r="D9" s="5" t="s">
        <v>50</v>
      </c>
      <c r="E9" s="5" t="s">
        <v>53</v>
      </c>
      <c r="F9" s="5" t="s">
        <v>72</v>
      </c>
      <c r="G9" s="5" t="s">
        <v>70</v>
      </c>
      <c r="H9" s="75" t="s">
        <v>93</v>
      </c>
      <c r="I9" s="76" t="s">
        <v>102</v>
      </c>
      <c r="J9" s="76" t="s">
        <v>103</v>
      </c>
      <c r="K9" s="76" t="s">
        <v>128</v>
      </c>
      <c r="L9" s="76" t="s">
        <v>129</v>
      </c>
      <c r="M9" s="76" t="s">
        <v>104</v>
      </c>
      <c r="N9" s="76" t="s">
        <v>105</v>
      </c>
      <c r="O9" s="76" t="s">
        <v>106</v>
      </c>
      <c r="P9" s="76" t="s">
        <v>143</v>
      </c>
      <c r="Q9" s="5" t="s">
        <v>84</v>
      </c>
      <c r="R9" s="5"/>
    </row>
    <row r="10" spans="1:18" x14ac:dyDescent="0.25">
      <c r="A10" s="5" t="s">
        <v>1</v>
      </c>
      <c r="C10" s="5" t="s">
        <v>45</v>
      </c>
      <c r="D10" s="5" t="s">
        <v>51</v>
      </c>
      <c r="E10" s="5" t="s">
        <v>51</v>
      </c>
      <c r="F10" s="5" t="s">
        <v>73</v>
      </c>
      <c r="G10" s="5" t="s">
        <v>71</v>
      </c>
      <c r="H10" s="5" t="s">
        <v>75</v>
      </c>
      <c r="I10" s="61" t="s">
        <v>107</v>
      </c>
      <c r="J10" s="61" t="s">
        <v>108</v>
      </c>
      <c r="K10" s="61" t="s">
        <v>132</v>
      </c>
      <c r="L10" s="61" t="s">
        <v>133</v>
      </c>
      <c r="M10" s="61" t="s">
        <v>109</v>
      </c>
      <c r="N10" s="61" t="s">
        <v>110</v>
      </c>
      <c r="O10" s="61" t="s">
        <v>111</v>
      </c>
      <c r="P10" s="61" t="s">
        <v>144</v>
      </c>
      <c r="Q10" s="5" t="s">
        <v>85</v>
      </c>
      <c r="R10" s="5" t="s">
        <v>61</v>
      </c>
    </row>
    <row r="11" spans="1:18" x14ac:dyDescent="0.25">
      <c r="A11" s="12" t="s">
        <v>3</v>
      </c>
      <c r="B11" s="12" t="s">
        <v>2</v>
      </c>
      <c r="C11" s="12" t="s">
        <v>46</v>
      </c>
      <c r="D11" s="12" t="s">
        <v>49</v>
      </c>
      <c r="E11" s="12" t="s">
        <v>24</v>
      </c>
      <c r="F11" s="12" t="s">
        <v>74</v>
      </c>
      <c r="G11" s="12" t="s">
        <v>24</v>
      </c>
      <c r="H11" s="12" t="s">
        <v>76</v>
      </c>
      <c r="I11" s="61" t="s">
        <v>25</v>
      </c>
      <c r="J11" s="61" t="s">
        <v>25</v>
      </c>
      <c r="K11" s="61" t="s">
        <v>25</v>
      </c>
      <c r="L11" s="61" t="s">
        <v>25</v>
      </c>
      <c r="M11" s="61" t="s">
        <v>112</v>
      </c>
      <c r="N11" s="61" t="s">
        <v>25</v>
      </c>
      <c r="O11" s="61" t="s">
        <v>113</v>
      </c>
      <c r="P11" s="61" t="s">
        <v>113</v>
      </c>
      <c r="Q11" s="12" t="s">
        <v>86</v>
      </c>
      <c r="R11" s="12" t="s">
        <v>62</v>
      </c>
    </row>
    <row r="12" spans="1:18" x14ac:dyDescent="0.25">
      <c r="A12" s="4"/>
      <c r="B12" s="4"/>
      <c r="C12" s="72" t="s">
        <v>47</v>
      </c>
      <c r="D12" s="72" t="s">
        <v>52</v>
      </c>
      <c r="E12" s="72" t="s">
        <v>52</v>
      </c>
      <c r="F12" s="72" t="s">
        <v>47</v>
      </c>
      <c r="G12" s="72" t="s">
        <v>47</v>
      </c>
      <c r="H12" s="72" t="s">
        <v>92</v>
      </c>
      <c r="I12" s="62" t="s">
        <v>114</v>
      </c>
      <c r="J12" s="62" t="s">
        <v>115</v>
      </c>
      <c r="K12" s="62" t="s">
        <v>131</v>
      </c>
      <c r="L12" s="62" t="s">
        <v>130</v>
      </c>
      <c r="M12" s="62" t="s">
        <v>116</v>
      </c>
      <c r="N12" s="62" t="s">
        <v>117</v>
      </c>
      <c r="O12" s="62" t="s">
        <v>118</v>
      </c>
      <c r="P12" s="62"/>
      <c r="Q12" s="72" t="s">
        <v>87</v>
      </c>
      <c r="R12" s="77"/>
    </row>
    <row r="13" spans="1:18" x14ac:dyDescent="0.25">
      <c r="A13" s="6">
        <v>1</v>
      </c>
      <c r="B13" s="7" t="s">
        <v>4</v>
      </c>
      <c r="C13" s="13"/>
      <c r="D13" s="13"/>
      <c r="E13" s="13"/>
      <c r="F13" s="13"/>
      <c r="G13" s="13"/>
      <c r="H13" s="13"/>
      <c r="I13" s="63"/>
      <c r="J13" s="63"/>
      <c r="K13" s="63"/>
      <c r="L13" s="63"/>
      <c r="M13" s="63"/>
      <c r="N13" s="63"/>
      <c r="O13" s="63"/>
      <c r="P13" s="63"/>
      <c r="Q13" s="13"/>
      <c r="R13" s="13"/>
    </row>
    <row r="14" spans="1:18" x14ac:dyDescent="0.25">
      <c r="A14" s="6">
        <f t="shared" ref="A14:A59" si="0">A13+1</f>
        <v>2</v>
      </c>
      <c r="B14" s="7" t="s">
        <v>5</v>
      </c>
      <c r="C14" s="13">
        <v>2005372296.2612319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63"/>
      <c r="J14" s="63"/>
      <c r="K14" s="63"/>
      <c r="L14" s="63"/>
      <c r="M14" s="63"/>
      <c r="N14" s="63"/>
      <c r="O14" s="63"/>
      <c r="P14" s="63"/>
      <c r="Q14" s="13">
        <v>-719793390.96442294</v>
      </c>
      <c r="R14" s="13">
        <f>SUM(C14:Q14)</f>
        <v>1285578905.296809</v>
      </c>
    </row>
    <row r="15" spans="1:18" x14ac:dyDescent="0.25">
      <c r="A15" s="6">
        <f t="shared" si="0"/>
        <v>3</v>
      </c>
      <c r="B15" s="7" t="s">
        <v>6</v>
      </c>
      <c r="C15" s="14">
        <v>327360.15999999898</v>
      </c>
      <c r="D15" s="14">
        <v>0</v>
      </c>
      <c r="E15" s="14">
        <v>0</v>
      </c>
      <c r="F15" s="14"/>
      <c r="G15" s="14">
        <v>0</v>
      </c>
      <c r="H15" s="14"/>
      <c r="I15" s="64"/>
      <c r="J15" s="64"/>
      <c r="K15" s="64"/>
      <c r="L15" s="64"/>
      <c r="M15" s="64"/>
      <c r="N15" s="64"/>
      <c r="O15" s="64"/>
      <c r="P15" s="64"/>
      <c r="Q15" s="14"/>
      <c r="R15" s="14">
        <f>SUM(C15:Q15)</f>
        <v>327360.15999999898</v>
      </c>
    </row>
    <row r="16" spans="1:18" x14ac:dyDescent="0.25">
      <c r="A16" s="6">
        <f t="shared" si="0"/>
        <v>4</v>
      </c>
      <c r="B16" s="7" t="s">
        <v>7</v>
      </c>
      <c r="C16" s="14">
        <v>155333122.24000001</v>
      </c>
      <c r="D16" s="14">
        <v>0</v>
      </c>
      <c r="E16" s="14">
        <v>0</v>
      </c>
      <c r="F16" s="14"/>
      <c r="G16" s="14">
        <v>0</v>
      </c>
      <c r="H16" s="14"/>
      <c r="I16" s="64"/>
      <c r="J16" s="64"/>
      <c r="K16" s="64"/>
      <c r="L16" s="64"/>
      <c r="M16" s="64"/>
      <c r="N16" s="64"/>
      <c r="O16" s="64"/>
      <c r="P16" s="64"/>
      <c r="Q16" s="14">
        <f>-C16</f>
        <v>-155333122.24000001</v>
      </c>
      <c r="R16" s="14">
        <f>SUM(C16:Q16)</f>
        <v>0</v>
      </c>
    </row>
    <row r="17" spans="1:18" x14ac:dyDescent="0.25">
      <c r="A17" s="6">
        <f t="shared" si="0"/>
        <v>5</v>
      </c>
      <c r="B17" s="7" t="s">
        <v>8</v>
      </c>
      <c r="C17" s="14">
        <v>139803179</v>
      </c>
      <c r="D17" s="14">
        <v>0</v>
      </c>
      <c r="E17" s="14">
        <v>0</v>
      </c>
      <c r="F17" s="14"/>
      <c r="G17" s="14">
        <v>0</v>
      </c>
      <c r="H17" s="14">
        <v>-18227053.410000004</v>
      </c>
      <c r="I17" s="64"/>
      <c r="J17" s="64"/>
      <c r="K17" s="64"/>
      <c r="L17" s="64"/>
      <c r="M17" s="64"/>
      <c r="N17" s="64"/>
      <c r="O17" s="64"/>
      <c r="P17" s="64"/>
      <c r="Q17" s="14">
        <v>-69470811.979999989</v>
      </c>
      <c r="R17" s="14">
        <f>SUM(C17:Q17)</f>
        <v>52105313.610000014</v>
      </c>
    </row>
    <row r="18" spans="1:18" x14ac:dyDescent="0.25">
      <c r="A18" s="6">
        <f t="shared" si="0"/>
        <v>6</v>
      </c>
      <c r="B18" s="7" t="s">
        <v>9</v>
      </c>
      <c r="C18" s="15">
        <f>SUM(C14:C17)</f>
        <v>2300835957.661232</v>
      </c>
      <c r="D18" s="15">
        <f t="shared" ref="D18:Q18" si="1">SUM(D14:D17)</f>
        <v>0</v>
      </c>
      <c r="E18" s="15">
        <f t="shared" si="1"/>
        <v>0</v>
      </c>
      <c r="F18" s="15">
        <f t="shared" si="1"/>
        <v>0</v>
      </c>
      <c r="G18" s="15">
        <f t="shared" si="1"/>
        <v>0</v>
      </c>
      <c r="H18" s="15">
        <f t="shared" si="1"/>
        <v>-18227053.410000004</v>
      </c>
      <c r="I18" s="65">
        <f t="shared" si="1"/>
        <v>0</v>
      </c>
      <c r="J18" s="65">
        <f t="shared" si="1"/>
        <v>0</v>
      </c>
      <c r="K18" s="65">
        <f t="shared" si="1"/>
        <v>0</v>
      </c>
      <c r="L18" s="65">
        <f t="shared" si="1"/>
        <v>0</v>
      </c>
      <c r="M18" s="65">
        <f t="shared" si="1"/>
        <v>0</v>
      </c>
      <c r="N18" s="65">
        <f t="shared" si="1"/>
        <v>0</v>
      </c>
      <c r="O18" s="65">
        <f t="shared" si="1"/>
        <v>0</v>
      </c>
      <c r="P18" s="65"/>
      <c r="Q18" s="15">
        <f t="shared" si="1"/>
        <v>-944597325.18442297</v>
      </c>
      <c r="R18" s="15">
        <f>SUM(R14:R17)</f>
        <v>1338011579.0668092</v>
      </c>
    </row>
    <row r="19" spans="1:18" x14ac:dyDescent="0.25">
      <c r="A19" s="6">
        <f t="shared" si="0"/>
        <v>7</v>
      </c>
      <c r="B19" s="8"/>
      <c r="C19" s="14"/>
      <c r="D19" s="14"/>
      <c r="E19" s="14"/>
      <c r="F19" s="14"/>
      <c r="G19" s="14"/>
      <c r="H19" s="14"/>
      <c r="I19" s="64"/>
      <c r="J19" s="64"/>
      <c r="K19" s="64"/>
      <c r="L19" s="64"/>
      <c r="M19" s="64"/>
      <c r="N19" s="64"/>
      <c r="O19" s="64"/>
      <c r="P19" s="64"/>
      <c r="Q19" s="14"/>
      <c r="R19" s="14"/>
    </row>
    <row r="20" spans="1:18" x14ac:dyDescent="0.25">
      <c r="A20" s="6">
        <f t="shared" si="0"/>
        <v>8</v>
      </c>
      <c r="B20" s="7" t="s">
        <v>10</v>
      </c>
      <c r="C20" s="14"/>
      <c r="D20" s="14"/>
      <c r="E20" s="14"/>
      <c r="F20" s="14"/>
      <c r="G20" s="14"/>
      <c r="H20" s="14"/>
      <c r="I20" s="64"/>
      <c r="J20" s="64"/>
      <c r="K20" s="64"/>
      <c r="L20" s="64"/>
      <c r="M20" s="64"/>
      <c r="N20" s="64"/>
      <c r="O20" s="64"/>
      <c r="P20" s="64"/>
      <c r="Q20" s="14"/>
      <c r="R20" s="14"/>
    </row>
    <row r="21" spans="1:18" x14ac:dyDescent="0.25">
      <c r="A21" s="6">
        <f t="shared" si="0"/>
        <v>9</v>
      </c>
      <c r="B21" s="9"/>
      <c r="C21" s="14"/>
      <c r="D21" s="14"/>
      <c r="E21" s="14"/>
      <c r="F21" s="14"/>
      <c r="G21" s="14"/>
      <c r="H21" s="14"/>
      <c r="I21" s="64"/>
      <c r="J21" s="64"/>
      <c r="K21" s="64"/>
      <c r="L21" s="64"/>
      <c r="M21" s="64"/>
      <c r="N21" s="64"/>
      <c r="O21" s="64"/>
      <c r="P21" s="64"/>
      <c r="Q21" s="14"/>
      <c r="R21" s="14"/>
    </row>
    <row r="22" spans="1:18" x14ac:dyDescent="0.25">
      <c r="A22" s="6">
        <f t="shared" si="0"/>
        <v>10</v>
      </c>
      <c r="B22" s="7" t="s">
        <v>11</v>
      </c>
      <c r="C22" s="14"/>
      <c r="D22" s="14"/>
      <c r="E22" s="14"/>
      <c r="F22" s="14"/>
      <c r="G22" s="14"/>
      <c r="H22" s="14"/>
      <c r="I22" s="64"/>
      <c r="J22" s="64"/>
      <c r="K22" s="64"/>
      <c r="L22" s="64"/>
      <c r="M22" s="64"/>
      <c r="N22" s="64"/>
      <c r="O22" s="64"/>
      <c r="P22" s="64"/>
      <c r="Q22" s="14"/>
      <c r="R22" s="14"/>
    </row>
    <row r="23" spans="1:18" x14ac:dyDescent="0.25">
      <c r="A23" s="6">
        <f t="shared" si="0"/>
        <v>11</v>
      </c>
      <c r="B23" s="7" t="s">
        <v>12</v>
      </c>
      <c r="C23" s="14">
        <v>205237492.64999998</v>
      </c>
      <c r="D23" s="14">
        <v>0</v>
      </c>
      <c r="E23" s="14">
        <v>0</v>
      </c>
      <c r="F23" s="14"/>
      <c r="G23" s="14">
        <v>0</v>
      </c>
      <c r="H23" s="14"/>
      <c r="I23" s="64"/>
      <c r="J23" s="64"/>
      <c r="K23" s="64"/>
      <c r="L23" s="64"/>
      <c r="M23" s="64"/>
      <c r="N23" s="64"/>
      <c r="O23" s="64"/>
      <c r="P23" s="64"/>
      <c r="Q23" s="14">
        <f>-C23</f>
        <v>-205237492.64999998</v>
      </c>
      <c r="R23" s="14">
        <f>SUM(C23:Q23)</f>
        <v>0</v>
      </c>
    </row>
    <row r="24" spans="1:18" x14ac:dyDescent="0.25">
      <c r="A24" s="6">
        <f t="shared" si="0"/>
        <v>12</v>
      </c>
      <c r="B24" s="7" t="s">
        <v>13</v>
      </c>
      <c r="C24" s="14">
        <v>600379885.24010801</v>
      </c>
      <c r="D24" s="14">
        <v>0</v>
      </c>
      <c r="E24" s="14">
        <v>0</v>
      </c>
      <c r="F24" s="14"/>
      <c r="G24" s="14">
        <v>0</v>
      </c>
      <c r="H24" s="14"/>
      <c r="I24" s="64"/>
      <c r="J24" s="64"/>
      <c r="K24" s="64"/>
      <c r="L24" s="64"/>
      <c r="M24" s="64"/>
      <c r="N24" s="64"/>
      <c r="O24" s="64"/>
      <c r="P24" s="64"/>
      <c r="Q24" s="14">
        <f>-C24</f>
        <v>-600379885.24010801</v>
      </c>
      <c r="R24" s="14">
        <f>SUM(C24:Q24)</f>
        <v>0</v>
      </c>
    </row>
    <row r="25" spans="1:18" x14ac:dyDescent="0.25">
      <c r="A25" s="6">
        <f t="shared" si="0"/>
        <v>13</v>
      </c>
      <c r="B25" s="7" t="s">
        <v>14</v>
      </c>
      <c r="C25" s="14">
        <v>115807777.5999999</v>
      </c>
      <c r="D25" s="14">
        <v>0</v>
      </c>
      <c r="E25" s="14">
        <v>0</v>
      </c>
      <c r="F25" s="14"/>
      <c r="G25" s="14">
        <v>0</v>
      </c>
      <c r="H25" s="14"/>
      <c r="I25" s="64"/>
      <c r="J25" s="64"/>
      <c r="K25" s="64"/>
      <c r="L25" s="64"/>
      <c r="M25" s="64"/>
      <c r="N25" s="64"/>
      <c r="O25" s="64"/>
      <c r="P25" s="64"/>
      <c r="Q25" s="14">
        <f>-C25</f>
        <v>-115807777.5999999</v>
      </c>
      <c r="R25" s="14">
        <f>SUM(C25:Q25)</f>
        <v>0</v>
      </c>
    </row>
    <row r="26" spans="1:18" x14ac:dyDescent="0.25">
      <c r="A26" s="6">
        <f t="shared" si="0"/>
        <v>14</v>
      </c>
      <c r="B26" s="9" t="s">
        <v>15</v>
      </c>
      <c r="C26" s="14">
        <v>0</v>
      </c>
      <c r="D26" s="14">
        <v>0</v>
      </c>
      <c r="E26" s="14">
        <v>0</v>
      </c>
      <c r="F26" s="14"/>
      <c r="G26" s="14">
        <v>0</v>
      </c>
      <c r="H26" s="14"/>
      <c r="I26" s="64"/>
      <c r="J26" s="64"/>
      <c r="K26" s="64"/>
      <c r="L26" s="64"/>
      <c r="M26" s="64"/>
      <c r="N26" s="64"/>
      <c r="O26" s="64"/>
      <c r="P26" s="64"/>
      <c r="Q26" s="14"/>
      <c r="R26" s="14">
        <f>SUM(C26:Q26)</f>
        <v>0</v>
      </c>
    </row>
    <row r="27" spans="1:18" x14ac:dyDescent="0.25">
      <c r="A27" s="6">
        <f t="shared" si="0"/>
        <v>15</v>
      </c>
      <c r="B27" s="7" t="s">
        <v>16</v>
      </c>
      <c r="C27" s="15">
        <f>SUM(C23:C26)</f>
        <v>921425155.49010789</v>
      </c>
      <c r="D27" s="15">
        <f t="shared" ref="D27:R27" si="2">SUM(D23:D26)</f>
        <v>0</v>
      </c>
      <c r="E27" s="15">
        <f t="shared" si="2"/>
        <v>0</v>
      </c>
      <c r="F27" s="15">
        <f t="shared" si="2"/>
        <v>0</v>
      </c>
      <c r="G27" s="15">
        <f t="shared" si="2"/>
        <v>0</v>
      </c>
      <c r="H27" s="15">
        <f t="shared" si="2"/>
        <v>0</v>
      </c>
      <c r="I27" s="89">
        <f t="shared" si="2"/>
        <v>0</v>
      </c>
      <c r="J27" s="89">
        <f t="shared" si="2"/>
        <v>0</v>
      </c>
      <c r="K27" s="89">
        <f t="shared" si="2"/>
        <v>0</v>
      </c>
      <c r="L27" s="89">
        <f t="shared" si="2"/>
        <v>0</v>
      </c>
      <c r="M27" s="89">
        <f t="shared" si="2"/>
        <v>0</v>
      </c>
      <c r="N27" s="89">
        <f t="shared" si="2"/>
        <v>0</v>
      </c>
      <c r="O27" s="89">
        <f t="shared" si="2"/>
        <v>0</v>
      </c>
      <c r="P27" s="89"/>
      <c r="Q27" s="15">
        <f t="shared" si="2"/>
        <v>-921425155.49010789</v>
      </c>
      <c r="R27" s="15">
        <f t="shared" si="2"/>
        <v>0</v>
      </c>
    </row>
    <row r="28" spans="1:18" x14ac:dyDescent="0.25">
      <c r="A28" s="6">
        <f t="shared" si="0"/>
        <v>16</v>
      </c>
      <c r="B28" s="7"/>
      <c r="C28" s="14"/>
      <c r="D28" s="14"/>
      <c r="E28" s="14"/>
      <c r="F28" s="14"/>
      <c r="G28" s="14"/>
      <c r="H28" s="14"/>
      <c r="I28" s="82"/>
      <c r="J28" s="82"/>
      <c r="K28" s="82"/>
      <c r="L28" s="82"/>
      <c r="M28" s="82"/>
      <c r="N28" s="82"/>
      <c r="O28" s="82"/>
      <c r="P28" s="82"/>
      <c r="Q28" s="14"/>
      <c r="R28" s="14"/>
    </row>
    <row r="29" spans="1:18" x14ac:dyDescent="0.25">
      <c r="A29" s="6">
        <f t="shared" si="0"/>
        <v>17</v>
      </c>
      <c r="B29" s="10" t="s">
        <v>17</v>
      </c>
      <c r="C29" s="14">
        <v>127132037.69018357</v>
      </c>
      <c r="D29" s="14">
        <v>0</v>
      </c>
      <c r="E29" s="14">
        <v>0</v>
      </c>
      <c r="F29" s="14"/>
      <c r="G29" s="14">
        <v>0</v>
      </c>
      <c r="H29" s="14"/>
      <c r="I29" s="82"/>
      <c r="J29" s="82"/>
      <c r="K29" s="82"/>
      <c r="L29" s="82"/>
      <c r="M29" s="82"/>
      <c r="N29" s="82"/>
      <c r="O29" s="82"/>
      <c r="P29" s="82"/>
      <c r="Q29" s="14"/>
      <c r="R29" s="14">
        <f>SUM(C29:Q29)</f>
        <v>127132037.69018357</v>
      </c>
    </row>
    <row r="30" spans="1:18" x14ac:dyDescent="0.25">
      <c r="A30" s="6">
        <f t="shared" si="0"/>
        <v>18</v>
      </c>
      <c r="B30" s="7" t="s">
        <v>18</v>
      </c>
      <c r="C30" s="14">
        <v>24319869.025746707</v>
      </c>
      <c r="D30" s="14">
        <v>0</v>
      </c>
      <c r="E30" s="14">
        <v>0</v>
      </c>
      <c r="F30" s="14"/>
      <c r="G30" s="14">
        <v>0</v>
      </c>
      <c r="H30" s="14"/>
      <c r="I30" s="82"/>
      <c r="J30" s="82"/>
      <c r="K30" s="82"/>
      <c r="L30" s="82"/>
      <c r="M30" s="82"/>
      <c r="N30" s="82"/>
      <c r="O30" s="82"/>
      <c r="P30" s="82"/>
      <c r="Q30" s="14"/>
      <c r="R30" s="14">
        <f>SUM(C30:Q30)</f>
        <v>24319869.025746707</v>
      </c>
    </row>
    <row r="31" spans="1:18" x14ac:dyDescent="0.25">
      <c r="A31" s="6">
        <f t="shared" si="0"/>
        <v>19</v>
      </c>
      <c r="B31" s="7" t="s">
        <v>19</v>
      </c>
      <c r="C31" s="14">
        <v>83321444.144423828</v>
      </c>
      <c r="D31" s="14">
        <v>0</v>
      </c>
      <c r="E31" s="14">
        <v>0</v>
      </c>
      <c r="F31" s="14"/>
      <c r="G31" s="14">
        <v>0</v>
      </c>
      <c r="H31" s="14"/>
      <c r="I31" s="82"/>
      <c r="J31" s="82"/>
      <c r="K31" s="82"/>
      <c r="L31" s="82"/>
      <c r="M31" s="82"/>
      <c r="N31" s="82"/>
      <c r="O31" s="82"/>
      <c r="P31" s="82"/>
      <c r="Q31" s="14"/>
      <c r="R31" s="14">
        <f>SUM(C31:Q31)</f>
        <v>83321444.144423828</v>
      </c>
    </row>
    <row r="32" spans="1:18" x14ac:dyDescent="0.25">
      <c r="A32" s="6">
        <f t="shared" si="0"/>
        <v>20</v>
      </c>
      <c r="B32" s="7" t="s">
        <v>20</v>
      </c>
      <c r="C32" s="14">
        <v>52414250.488585532</v>
      </c>
      <c r="D32" s="14">
        <v>0</v>
      </c>
      <c r="E32" s="14">
        <v>0</v>
      </c>
      <c r="F32" s="14"/>
      <c r="G32" s="14">
        <v>0</v>
      </c>
      <c r="H32" s="14">
        <v>-154547.18586339004</v>
      </c>
      <c r="I32" s="82"/>
      <c r="J32" s="82"/>
      <c r="K32" s="82"/>
      <c r="L32" s="82"/>
      <c r="M32" s="82"/>
      <c r="N32" s="82"/>
      <c r="O32" s="82"/>
      <c r="P32" s="82"/>
      <c r="Q32" s="14">
        <f>$Q$60*Q14</f>
        <v>-6103128.1619873429</v>
      </c>
      <c r="R32" s="14">
        <f>SUM(C32:Q32)</f>
        <v>46156575.140734799</v>
      </c>
    </row>
    <row r="33" spans="1:18" x14ac:dyDescent="0.25">
      <c r="A33" s="6">
        <f t="shared" si="0"/>
        <v>21</v>
      </c>
      <c r="B33" s="7" t="s">
        <v>21</v>
      </c>
      <c r="C33" s="14">
        <v>4015681.2075902633</v>
      </c>
      <c r="D33" s="14">
        <v>0</v>
      </c>
      <c r="E33" s="14">
        <v>0</v>
      </c>
      <c r="F33" s="14"/>
      <c r="G33" s="14">
        <v>0</v>
      </c>
      <c r="H33" s="14"/>
      <c r="I33" s="82"/>
      <c r="J33" s="82"/>
      <c r="K33" s="82"/>
      <c r="L33" s="82"/>
      <c r="M33" s="82"/>
      <c r="N33" s="82"/>
      <c r="O33" s="82"/>
      <c r="P33" s="82"/>
      <c r="Q33" s="14"/>
      <c r="R33" s="14">
        <f>SUM(C33:Q33)</f>
        <v>4015681.2075902633</v>
      </c>
    </row>
    <row r="34" spans="1:18" x14ac:dyDescent="0.25">
      <c r="A34" s="6">
        <f t="shared" si="0"/>
        <v>22</v>
      </c>
      <c r="B34" s="7" t="s">
        <v>22</v>
      </c>
      <c r="C34" s="14">
        <v>0</v>
      </c>
      <c r="D34" s="14">
        <v>0</v>
      </c>
      <c r="E34" s="14">
        <v>0</v>
      </c>
      <c r="F34" s="14"/>
      <c r="G34" s="14">
        <v>0</v>
      </c>
      <c r="H34" s="14"/>
      <c r="I34" s="82"/>
      <c r="J34" s="82"/>
      <c r="K34" s="82"/>
      <c r="L34" s="82"/>
      <c r="M34" s="82"/>
      <c r="N34" s="82"/>
      <c r="O34" s="82"/>
      <c r="P34" s="82"/>
      <c r="Q34" s="14"/>
      <c r="R34" s="14">
        <f>SUM(C34:Q34)</f>
        <v>0</v>
      </c>
    </row>
    <row r="35" spans="1:18" x14ac:dyDescent="0.25">
      <c r="A35" s="6">
        <f t="shared" si="0"/>
        <v>23</v>
      </c>
      <c r="B35" s="7" t="s">
        <v>23</v>
      </c>
      <c r="C35" s="14">
        <v>125575260.06089959</v>
      </c>
      <c r="D35" s="14">
        <v>0</v>
      </c>
      <c r="E35" s="14">
        <v>0</v>
      </c>
      <c r="F35" s="14"/>
      <c r="G35" s="14">
        <v>0</v>
      </c>
      <c r="H35" s="14">
        <v>-36454.106820000008</v>
      </c>
      <c r="I35" s="82"/>
      <c r="J35" s="82"/>
      <c r="K35" s="82"/>
      <c r="L35" s="82"/>
      <c r="M35" s="82"/>
      <c r="N35" s="82"/>
      <c r="O35" s="82"/>
      <c r="P35" s="82"/>
      <c r="Q35" s="14">
        <f>Q14*Q61</f>
        <v>-1439586.7819288459</v>
      </c>
      <c r="R35" s="14">
        <f>SUM(C35:Q35)</f>
        <v>124099219.17215073</v>
      </c>
    </row>
    <row r="36" spans="1:18" x14ac:dyDescent="0.25">
      <c r="A36" s="6">
        <f t="shared" si="0"/>
        <v>24</v>
      </c>
      <c r="B36" s="7" t="s">
        <v>24</v>
      </c>
      <c r="C36" s="14">
        <v>344763758.72410965</v>
      </c>
      <c r="D36" s="14">
        <v>0</v>
      </c>
      <c r="E36" s="14">
        <v>-5699417.5924432306</v>
      </c>
      <c r="F36" s="14"/>
      <c r="G36" s="14">
        <v>2348854.8283335716</v>
      </c>
      <c r="H36" s="14"/>
      <c r="I36" s="82"/>
      <c r="J36" s="82"/>
      <c r="K36" s="82"/>
      <c r="L36" s="82"/>
      <c r="M36" s="82"/>
      <c r="N36" s="82"/>
      <c r="O36" s="82"/>
      <c r="P36" s="82">
        <v>-57000</v>
      </c>
      <c r="Q36" s="14"/>
      <c r="R36" s="82">
        <f>SUM(C36:Q36)</f>
        <v>341356195.95999998</v>
      </c>
    </row>
    <row r="37" spans="1:18" x14ac:dyDescent="0.25">
      <c r="A37" s="6">
        <f t="shared" si="0"/>
        <v>25</v>
      </c>
      <c r="B37" s="7" t="s">
        <v>25</v>
      </c>
      <c r="C37" s="14">
        <v>90992215.757837966</v>
      </c>
      <c r="D37" s="14">
        <v>0</v>
      </c>
      <c r="E37" s="14">
        <v>-15699257.697837964</v>
      </c>
      <c r="F37" s="14"/>
      <c r="G37" s="14">
        <v>0</v>
      </c>
      <c r="H37" s="14"/>
      <c r="I37" s="82"/>
      <c r="J37" s="82"/>
      <c r="K37" s="82"/>
      <c r="L37" s="82"/>
      <c r="M37" s="82"/>
      <c r="N37" s="82"/>
      <c r="O37" s="82"/>
      <c r="P37" s="82"/>
      <c r="Q37" s="14"/>
      <c r="R37" s="14">
        <f>SUM(C37:Q37)</f>
        <v>75292958.060000002</v>
      </c>
    </row>
    <row r="38" spans="1:18" x14ac:dyDescent="0.25">
      <c r="A38" s="6">
        <f t="shared" si="0"/>
        <v>26</v>
      </c>
      <c r="B38" s="10" t="s">
        <v>26</v>
      </c>
      <c r="C38" s="14">
        <v>35645161.039999902</v>
      </c>
      <c r="D38" s="14">
        <v>0</v>
      </c>
      <c r="E38" s="14">
        <v>0</v>
      </c>
      <c r="F38" s="14"/>
      <c r="G38" s="14">
        <v>0</v>
      </c>
      <c r="H38" s="14"/>
      <c r="I38" s="82"/>
      <c r="J38" s="82"/>
      <c r="K38" s="82"/>
      <c r="L38" s="82"/>
      <c r="M38" s="82"/>
      <c r="N38" s="82">
        <v>13521271.800000004</v>
      </c>
      <c r="O38" s="82">
        <v>-6016033.5165937655</v>
      </c>
      <c r="P38" s="82"/>
      <c r="Q38" s="14"/>
      <c r="R38" s="82">
        <f>SUM(C38:Q38)</f>
        <v>43150399.323406145</v>
      </c>
    </row>
    <row r="39" spans="1:18" x14ac:dyDescent="0.25">
      <c r="A39" s="6">
        <f t="shared" si="0"/>
        <v>27</v>
      </c>
      <c r="B39" s="7" t="s">
        <v>27</v>
      </c>
      <c r="C39" s="14">
        <v>9800224.150000006</v>
      </c>
      <c r="D39" s="14">
        <v>0</v>
      </c>
      <c r="E39" s="14">
        <v>0</v>
      </c>
      <c r="F39" s="14"/>
      <c r="G39" s="14">
        <v>0</v>
      </c>
      <c r="H39" s="14"/>
      <c r="I39" s="82">
        <v>-3533963.9933333327</v>
      </c>
      <c r="J39" s="82">
        <v>152047.66032121028</v>
      </c>
      <c r="K39" s="82">
        <v>4868445.0880221995</v>
      </c>
      <c r="L39" s="82">
        <v>7034671.9484617077</v>
      </c>
      <c r="M39" s="82"/>
      <c r="N39" s="82"/>
      <c r="O39" s="82">
        <v>-5503100.002442643</v>
      </c>
      <c r="P39" s="82"/>
      <c r="Q39" s="14"/>
      <c r="R39" s="82">
        <f>SUM(C39:Q39)</f>
        <v>12818324.85102915</v>
      </c>
    </row>
    <row r="40" spans="1:18" x14ac:dyDescent="0.25">
      <c r="A40" s="6">
        <f t="shared" si="0"/>
        <v>28</v>
      </c>
      <c r="B40" s="9" t="s">
        <v>28</v>
      </c>
      <c r="C40" s="14">
        <v>0</v>
      </c>
      <c r="D40" s="14">
        <v>0</v>
      </c>
      <c r="E40" s="14">
        <v>0</v>
      </c>
      <c r="F40" s="14"/>
      <c r="G40" s="14">
        <v>0</v>
      </c>
      <c r="H40" s="14"/>
      <c r="I40" s="82"/>
      <c r="J40" s="82"/>
      <c r="K40" s="82"/>
      <c r="L40" s="82"/>
      <c r="M40" s="82"/>
      <c r="N40" s="82"/>
      <c r="O40" s="82"/>
      <c r="P40" s="82"/>
      <c r="Q40" s="14"/>
      <c r="R40" s="14">
        <f>SUM(C40:Q40)</f>
        <v>0</v>
      </c>
    </row>
    <row r="41" spans="1:18" x14ac:dyDescent="0.25">
      <c r="A41" s="6">
        <f t="shared" si="0"/>
        <v>29</v>
      </c>
      <c r="B41" s="7" t="s">
        <v>29</v>
      </c>
      <c r="C41" s="14">
        <v>87770514.78637135</v>
      </c>
      <c r="D41" s="14">
        <v>0</v>
      </c>
      <c r="E41" s="14">
        <v>0</v>
      </c>
      <c r="F41" s="14"/>
      <c r="G41" s="14">
        <v>0</v>
      </c>
      <c r="H41" s="14">
        <v>-700028.21326446021</v>
      </c>
      <c r="I41" s="82"/>
      <c r="J41" s="82"/>
      <c r="K41" s="82"/>
      <c r="L41" s="82"/>
      <c r="M41" s="82"/>
      <c r="N41" s="82"/>
      <c r="O41" s="82"/>
      <c r="P41" s="82"/>
      <c r="Q41" s="14">
        <v>-29077730.348379631</v>
      </c>
      <c r="R41" s="14">
        <f>SUM(C41:Q41)</f>
        <v>57992756.224727258</v>
      </c>
    </row>
    <row r="42" spans="1:18" x14ac:dyDescent="0.25">
      <c r="A42" s="6">
        <f t="shared" si="0"/>
        <v>30</v>
      </c>
      <c r="B42" s="7" t="s">
        <v>30</v>
      </c>
      <c r="C42" s="82">
        <v>83258508.951410413</v>
      </c>
      <c r="D42" s="14">
        <v>0</v>
      </c>
      <c r="E42" s="14">
        <v>4493721.8109590504</v>
      </c>
      <c r="F42" s="14"/>
      <c r="G42" s="14">
        <v>-680428.34983163839</v>
      </c>
      <c r="H42" s="14">
        <f>SUM(H18,-SUM(H32:H41))*0.21</f>
        <v>-3640565.0198509521</v>
      </c>
      <c r="I42" s="82">
        <v>742132.43859999988</v>
      </c>
      <c r="J42" s="82">
        <v>-31930.008667454156</v>
      </c>
      <c r="K42" s="82">
        <f>-K39*0.21</f>
        <v>-1022373.4684846619</v>
      </c>
      <c r="L42" s="82">
        <f>-L39*0.21</f>
        <v>-1477281.1091769584</v>
      </c>
      <c r="M42" s="82" t="s">
        <v>122</v>
      </c>
      <c r="N42" s="82">
        <v>-2839467.0780000007</v>
      </c>
      <c r="O42" s="82">
        <v>2419018.0389976455</v>
      </c>
      <c r="P42" s="82">
        <v>11970</v>
      </c>
      <c r="Q42" s="14">
        <f>SUM(Q18-SUM(Q27:Q41))*Q63</f>
        <v>2824137.875575955</v>
      </c>
      <c r="R42" s="82">
        <f>SUM(C42:Q42)</f>
        <v>84057444.08153142</v>
      </c>
    </row>
    <row r="43" spans="1:18" x14ac:dyDescent="0.25">
      <c r="A43" s="6">
        <f t="shared" si="0"/>
        <v>31</v>
      </c>
      <c r="B43" s="9" t="s">
        <v>31</v>
      </c>
      <c r="C43" s="14">
        <v>-51808800.905295342</v>
      </c>
      <c r="D43" s="14">
        <v>0</v>
      </c>
      <c r="E43" s="14">
        <v>0</v>
      </c>
      <c r="F43" s="14"/>
      <c r="G43" s="14">
        <v>0</v>
      </c>
      <c r="H43" s="14"/>
      <c r="I43" s="82"/>
      <c r="J43" s="82"/>
      <c r="K43" s="82"/>
      <c r="L43" s="82"/>
      <c r="M43" s="82" t="s">
        <v>122</v>
      </c>
      <c r="N43" s="82"/>
      <c r="O43" s="82"/>
      <c r="P43" s="82"/>
      <c r="Q43" s="14"/>
      <c r="R43" s="14">
        <f>SUM(C43:Q43)</f>
        <v>-51808800.905295342</v>
      </c>
    </row>
    <row r="44" spans="1:18" x14ac:dyDescent="0.25">
      <c r="A44" s="6">
        <f t="shared" si="0"/>
        <v>32</v>
      </c>
      <c r="B44" s="7" t="s">
        <v>32</v>
      </c>
      <c r="C44" s="15">
        <f t="shared" ref="C44:R44" si="3">SUM(C27:C43)</f>
        <v>1938625280.6119714</v>
      </c>
      <c r="D44" s="15">
        <f t="shared" si="3"/>
        <v>0</v>
      </c>
      <c r="E44" s="15">
        <f t="shared" si="3"/>
        <v>-16904953.479322143</v>
      </c>
      <c r="F44" s="15">
        <f t="shared" si="3"/>
        <v>0</v>
      </c>
      <c r="G44" s="15">
        <f t="shared" si="3"/>
        <v>1668426.4785019332</v>
      </c>
      <c r="H44" s="15">
        <f t="shared" si="3"/>
        <v>-4531594.5257988023</v>
      </c>
      <c r="I44" s="89">
        <f t="shared" ref="I44:O44" si="4">SUM(I27:I43)</f>
        <v>-2791831.5547333327</v>
      </c>
      <c r="J44" s="89">
        <f t="shared" si="4"/>
        <v>120117.65165375613</v>
      </c>
      <c r="K44" s="89">
        <f t="shared" ref="K44:L44" si="5">SUM(K27:K43)</f>
        <v>3846071.6195375375</v>
      </c>
      <c r="L44" s="89">
        <f t="shared" si="5"/>
        <v>5557390.8392847497</v>
      </c>
      <c r="M44" s="89">
        <f t="shared" si="4"/>
        <v>0</v>
      </c>
      <c r="N44" s="89">
        <f t="shared" si="4"/>
        <v>10681804.722000003</v>
      </c>
      <c r="O44" s="89">
        <f t="shared" si="4"/>
        <v>-9100115.4800387621</v>
      </c>
      <c r="P44" s="89">
        <f t="shared" ref="P44" si="6">SUM(P27:P43)</f>
        <v>-45030</v>
      </c>
      <c r="Q44" s="15">
        <f t="shared" si="3"/>
        <v>-955221462.90682781</v>
      </c>
      <c r="R44" s="90">
        <f t="shared" si="3"/>
        <v>971904103.97622836</v>
      </c>
    </row>
    <row r="45" spans="1:18" x14ac:dyDescent="0.25">
      <c r="A45" s="6">
        <f t="shared" si="0"/>
        <v>33</v>
      </c>
      <c r="B45" s="9"/>
      <c r="C45" s="15"/>
      <c r="D45" s="15"/>
      <c r="E45" s="15"/>
      <c r="F45" s="15"/>
      <c r="G45" s="15"/>
      <c r="H45" s="15"/>
      <c r="I45" s="89"/>
      <c r="J45" s="89"/>
      <c r="K45" s="89"/>
      <c r="L45" s="89"/>
      <c r="M45" s="89"/>
      <c r="N45" s="89"/>
      <c r="O45" s="89"/>
      <c r="P45" s="89"/>
      <c r="Q45" s="15"/>
      <c r="R45" s="15"/>
    </row>
    <row r="46" spans="1:18" ht="15.75" thickBot="1" x14ac:dyDescent="0.3">
      <c r="A46" s="6">
        <f t="shared" si="0"/>
        <v>34</v>
      </c>
      <c r="B46" s="9" t="s">
        <v>33</v>
      </c>
      <c r="C46" s="85">
        <f t="shared" ref="C46:R46" si="7">C18-C44</f>
        <v>362210677.04926062</v>
      </c>
      <c r="D46" s="16">
        <f t="shared" si="7"/>
        <v>0</v>
      </c>
      <c r="E46" s="16">
        <f t="shared" si="7"/>
        <v>16904953.479322143</v>
      </c>
      <c r="F46" s="16">
        <f t="shared" si="7"/>
        <v>0</v>
      </c>
      <c r="G46" s="16">
        <f t="shared" si="7"/>
        <v>-1668426.4785019332</v>
      </c>
      <c r="H46" s="16">
        <f t="shared" ref="H46" si="8">H18-H44</f>
        <v>-13695458.884201203</v>
      </c>
      <c r="I46" s="85">
        <f t="shared" ref="I46:O46" si="9">I18-I44</f>
        <v>2791831.5547333327</v>
      </c>
      <c r="J46" s="85">
        <f t="shared" si="9"/>
        <v>-120117.65165375613</v>
      </c>
      <c r="K46" s="85">
        <f t="shared" ref="K46:L46" si="10">K18-K44</f>
        <v>-3846071.6195375375</v>
      </c>
      <c r="L46" s="85">
        <f t="shared" si="10"/>
        <v>-5557390.8392847497</v>
      </c>
      <c r="M46" s="85">
        <f t="shared" si="9"/>
        <v>0</v>
      </c>
      <c r="N46" s="85">
        <f t="shared" si="9"/>
        <v>-10681804.722000003</v>
      </c>
      <c r="O46" s="85">
        <f t="shared" si="9"/>
        <v>9100115.4800387621</v>
      </c>
      <c r="P46" s="85">
        <f t="shared" ref="P46" si="11">P18-P44</f>
        <v>45030</v>
      </c>
      <c r="Q46" s="16">
        <f>Q18-Q44</f>
        <v>10624137.722404838</v>
      </c>
      <c r="R46" s="85">
        <f t="shared" si="7"/>
        <v>366107475.09058082</v>
      </c>
    </row>
    <row r="47" spans="1:18" ht="15.75" thickTop="1" x14ac:dyDescent="0.25">
      <c r="A47" s="6">
        <f t="shared" si="0"/>
        <v>35</v>
      </c>
      <c r="B47" s="9"/>
      <c r="C47" s="14"/>
      <c r="D47" s="14"/>
      <c r="E47" s="14"/>
      <c r="F47" s="14"/>
      <c r="G47" s="14"/>
      <c r="H47" s="14"/>
      <c r="I47" s="64"/>
      <c r="J47" s="64"/>
      <c r="K47" s="64"/>
      <c r="L47" s="64"/>
      <c r="M47" s="64"/>
      <c r="N47" s="64"/>
      <c r="O47" s="64"/>
      <c r="P47" s="64"/>
      <c r="Q47" s="14"/>
      <c r="R47" s="14"/>
    </row>
    <row r="48" spans="1:18" x14ac:dyDescent="0.25">
      <c r="A48" s="6">
        <f t="shared" si="0"/>
        <v>36</v>
      </c>
      <c r="B48" s="7" t="s">
        <v>34</v>
      </c>
      <c r="C48" s="13">
        <f>C59</f>
        <v>5369774600.3851023</v>
      </c>
      <c r="D48" s="13">
        <f t="shared" ref="D48" si="12">D59</f>
        <v>-190746231.15314114</v>
      </c>
      <c r="E48" s="13">
        <f t="shared" ref="E48" si="13">E59</f>
        <v>16904953.479322143</v>
      </c>
      <c r="F48" s="13">
        <f t="shared" ref="F48:Q48" si="14">F59</f>
        <v>-71166.489999999991</v>
      </c>
      <c r="G48" s="13">
        <f t="shared" si="14"/>
        <v>11018406.688827798</v>
      </c>
      <c r="H48" s="13">
        <f t="shared" si="14"/>
        <v>0</v>
      </c>
      <c r="I48" s="13">
        <f t="shared" si="14"/>
        <v>0</v>
      </c>
      <c r="J48" s="13">
        <f t="shared" si="14"/>
        <v>0</v>
      </c>
      <c r="K48" s="83">
        <f t="shared" ref="K48:L48" si="15">K59</f>
        <v>7441899.5418886635</v>
      </c>
      <c r="L48" s="83">
        <f t="shared" si="15"/>
        <v>13313046.616167815</v>
      </c>
      <c r="M48" s="83">
        <f t="shared" si="14"/>
        <v>0</v>
      </c>
      <c r="N48" s="83">
        <f t="shared" si="14"/>
        <v>0</v>
      </c>
      <c r="O48" s="83">
        <f t="shared" si="14"/>
        <v>-23391891.903797138</v>
      </c>
      <c r="P48" s="13"/>
      <c r="Q48" s="13">
        <f t="shared" si="14"/>
        <v>0</v>
      </c>
      <c r="R48" s="83">
        <f>SUM(C48:Q48)</f>
        <v>5204243617.1643705</v>
      </c>
    </row>
    <row r="49" spans="1:18" x14ac:dyDescent="0.25">
      <c r="A49" s="6">
        <f t="shared" si="0"/>
        <v>37</v>
      </c>
      <c r="B49" s="9"/>
      <c r="C49" s="14"/>
      <c r="D49" s="14"/>
      <c r="E49" s="14"/>
      <c r="F49" s="14"/>
      <c r="G49" s="14"/>
      <c r="H49" s="14"/>
      <c r="I49" s="64"/>
      <c r="J49" s="64"/>
      <c r="K49" s="64"/>
      <c r="L49" s="64"/>
      <c r="M49" s="64"/>
      <c r="N49" s="64"/>
      <c r="O49" s="64"/>
      <c r="P49" s="64"/>
      <c r="Q49" s="14"/>
      <c r="R49" s="14"/>
    </row>
    <row r="50" spans="1:18" x14ac:dyDescent="0.25">
      <c r="A50" s="6">
        <f t="shared" si="0"/>
        <v>38</v>
      </c>
      <c r="B50" s="7" t="s">
        <v>35</v>
      </c>
      <c r="C50" s="18">
        <f>C46/C48</f>
        <v>6.7453609137203649E-2</v>
      </c>
      <c r="D50" s="18">
        <f>SUM($C46:D46)/SUM($C59:D59)-SUM($C50:C50)</f>
        <v>2.4843505003828981E-3</v>
      </c>
      <c r="E50" s="18">
        <f>SUM($C46:E46)/SUM($C59:E59)-SUM($C50:D50)</f>
        <v>3.0259540584338801E-3</v>
      </c>
      <c r="F50" s="18">
        <f>SUM($C46:F46)/SUM($C59:F59)-SUM($C50:E50)</f>
        <v>9.9936939784717183E-7</v>
      </c>
      <c r="G50" s="18">
        <f>SUM($C46:G46)/SUM($C59:G59)-SUM($C50:F50)</f>
        <v>-4.7483008968614293E-4</v>
      </c>
      <c r="H50" s="18">
        <f>SUM($C46:H46)/SUM($C59:H59)-SUM($C50:G50)</f>
        <v>-2.6302617697354785E-3</v>
      </c>
      <c r="I50" s="18">
        <f>SUM($C46:I46)/SUM($C59:I59)-SUM($C50:H50)</f>
        <v>5.3618121656567874E-4</v>
      </c>
      <c r="J50" s="18">
        <f>SUM($C46:J46)/SUM($C59:J59)-SUM($C50:I50)</f>
        <v>-2.3069023804653255E-5</v>
      </c>
      <c r="K50" s="18">
        <f>SUM($C46:K46)/SUM($C59:K59)-SUM($C50:J50)</f>
        <v>-8.3803407860284784E-4</v>
      </c>
      <c r="L50" s="18">
        <f>SUM($C46:L46)/SUM($C59:L59)-SUM($C50:K50)</f>
        <v>-1.2401614810631928E-3</v>
      </c>
      <c r="M50" s="18">
        <f>SUM($C46:M46)/SUM($C59:M59)-SUM($C50:J50)</f>
        <v>-2.0781955596660406E-3</v>
      </c>
      <c r="N50" s="18">
        <f>SUM($C46:N46)/SUM($C59:N59)-SUM($C50:M50)</f>
        <v>3.4861684633874512E-5</v>
      </c>
      <c r="O50" s="18">
        <f>SUM($C46:O46)/SUM($C59:O59)-SUM($C50:N50)</f>
        <v>2.0463802126626102E-3</v>
      </c>
      <c r="P50" s="18"/>
      <c r="Q50" s="18">
        <f>SUM($C46:Q46)/SUM($C59:Q59)-SUM($C50:O50)</f>
        <v>2.0575253447639441E-3</v>
      </c>
      <c r="R50" s="18">
        <f>R46/R48</f>
        <v>7.0347874162367E-2</v>
      </c>
    </row>
    <row r="51" spans="1:18" x14ac:dyDescent="0.25">
      <c r="A51" s="6">
        <f t="shared" si="0"/>
        <v>39</v>
      </c>
      <c r="B51" s="9"/>
      <c r="C51" s="14"/>
      <c r="D51" s="14"/>
      <c r="E51" s="14"/>
      <c r="F51" s="14"/>
      <c r="G51" s="14"/>
      <c r="H51" s="14"/>
      <c r="I51" s="64"/>
      <c r="J51" s="64"/>
      <c r="K51" s="64"/>
      <c r="L51" s="64"/>
      <c r="M51" s="64"/>
      <c r="N51" s="64"/>
      <c r="O51" s="64"/>
      <c r="P51" s="64"/>
      <c r="Q51" s="14"/>
      <c r="R51" s="14"/>
    </row>
    <row r="52" spans="1:18" x14ac:dyDescent="0.25">
      <c r="A52" s="6">
        <f t="shared" si="0"/>
        <v>40</v>
      </c>
      <c r="B52" s="9" t="s">
        <v>36</v>
      </c>
      <c r="D52"/>
      <c r="E52"/>
      <c r="F52"/>
      <c r="G52"/>
      <c r="H52"/>
      <c r="I52"/>
      <c r="J52"/>
      <c r="K52"/>
      <c r="L52"/>
      <c r="M52"/>
      <c r="N52"/>
      <c r="O52"/>
      <c r="P52"/>
      <c r="R52" s="14"/>
    </row>
    <row r="53" spans="1:18" x14ac:dyDescent="0.25">
      <c r="A53" s="6">
        <f t="shared" si="0"/>
        <v>41</v>
      </c>
      <c r="B53" s="11" t="s">
        <v>37</v>
      </c>
      <c r="C53" s="83">
        <v>10893779511.39728</v>
      </c>
      <c r="D53" s="13">
        <v>-326078876.75844002</v>
      </c>
      <c r="E53" s="13">
        <v>0</v>
      </c>
      <c r="F53" s="86">
        <v>-303</v>
      </c>
      <c r="G53" s="13">
        <v>0</v>
      </c>
      <c r="H53" s="13">
        <v>0</v>
      </c>
      <c r="I53" s="63"/>
      <c r="J53" s="63"/>
      <c r="K53" s="83"/>
      <c r="L53" s="83"/>
      <c r="M53" s="83"/>
      <c r="N53" s="83"/>
      <c r="O53" s="83"/>
      <c r="P53" s="83">
        <v>-3209000</v>
      </c>
      <c r="Q53" s="13">
        <v>0</v>
      </c>
      <c r="R53" s="83">
        <f>SUM(C53:Q53)</f>
        <v>10564491331.63884</v>
      </c>
    </row>
    <row r="54" spans="1:18" x14ac:dyDescent="0.25">
      <c r="A54" s="6">
        <f t="shared" si="0"/>
        <v>42</v>
      </c>
      <c r="B54" s="11" t="s">
        <v>38</v>
      </c>
      <c r="C54" s="14">
        <v>-4424391593.9403849</v>
      </c>
      <c r="D54" s="14">
        <v>143742277.5314436</v>
      </c>
      <c r="E54" s="14">
        <v>21398675.290281195</v>
      </c>
      <c r="F54" s="87">
        <v>-105796</v>
      </c>
      <c r="G54" s="14">
        <v>16445383.11765343</v>
      </c>
      <c r="H54" s="14">
        <v>0</v>
      </c>
      <c r="I54" s="64"/>
      <c r="J54" s="64"/>
      <c r="K54" s="82"/>
      <c r="L54" s="82"/>
      <c r="M54" s="82"/>
      <c r="N54" s="82"/>
      <c r="O54" s="82"/>
      <c r="P54" s="82">
        <v>2659000</v>
      </c>
      <c r="Q54" s="14">
        <v>0</v>
      </c>
      <c r="R54" s="82">
        <f>SUM(C54:Q54)</f>
        <v>-4240252054.0010066</v>
      </c>
    </row>
    <row r="55" spans="1:18" x14ac:dyDescent="0.25">
      <c r="A55" s="6">
        <f t="shared" si="0"/>
        <v>43</v>
      </c>
      <c r="B55" s="9" t="s">
        <v>39</v>
      </c>
      <c r="C55" s="14">
        <v>273144103.32999998</v>
      </c>
      <c r="D55" s="14">
        <v>12697238.698333323</v>
      </c>
      <c r="E55" s="14">
        <v>0</v>
      </c>
      <c r="F55" s="87"/>
      <c r="G55" s="14">
        <v>0</v>
      </c>
      <c r="H55" s="14">
        <v>0</v>
      </c>
      <c r="I55" s="64"/>
      <c r="J55" s="64"/>
      <c r="K55" s="82">
        <v>9420126.0023907125</v>
      </c>
      <c r="L55" s="82">
        <v>16851957.74198458</v>
      </c>
      <c r="M55" s="82"/>
      <c r="N55" s="82"/>
      <c r="O55" s="82">
        <v>-31039847.298310034</v>
      </c>
      <c r="P55" s="82"/>
      <c r="Q55" s="14">
        <v>0</v>
      </c>
      <c r="R55" s="82">
        <f>SUM(C55:Q55)</f>
        <v>281073578.47439861</v>
      </c>
    </row>
    <row r="56" spans="1:18" x14ac:dyDescent="0.25">
      <c r="A56" s="6">
        <f t="shared" si="0"/>
        <v>44</v>
      </c>
      <c r="B56" s="9" t="s">
        <v>40</v>
      </c>
      <c r="C56" s="82">
        <v>-1409969845.9061673</v>
      </c>
      <c r="D56" s="14">
        <v>-22974386.588703156</v>
      </c>
      <c r="E56" s="14">
        <v>-4493721.8109590504</v>
      </c>
      <c r="F56" s="87">
        <v>34932.510000000009</v>
      </c>
      <c r="G56" s="14">
        <v>-5426976.4288256317</v>
      </c>
      <c r="H56" s="14">
        <v>0</v>
      </c>
      <c r="I56" s="64"/>
      <c r="J56" s="64"/>
      <c r="K56" s="82">
        <v>-1978226.4605020492</v>
      </c>
      <c r="L56" s="82">
        <v>-3538911.1258167643</v>
      </c>
      <c r="M56" s="82"/>
      <c r="N56" s="82"/>
      <c r="O56" s="82">
        <v>7647955.3945128955</v>
      </c>
      <c r="P56" s="82"/>
      <c r="Q56" s="14">
        <v>0</v>
      </c>
      <c r="R56" s="82">
        <f>SUM(C56:Q56)</f>
        <v>-1440699180.4164612</v>
      </c>
    </row>
    <row r="57" spans="1:18" x14ac:dyDescent="0.25">
      <c r="A57" s="6">
        <f t="shared" si="0"/>
        <v>45</v>
      </c>
      <c r="B57" s="9" t="s">
        <v>41</v>
      </c>
      <c r="C57" s="82">
        <v>145303204.9988502</v>
      </c>
      <c r="D57" s="81">
        <v>0</v>
      </c>
      <c r="E57" s="14">
        <v>0</v>
      </c>
      <c r="F57" s="87"/>
      <c r="G57" s="14">
        <v>0</v>
      </c>
      <c r="H57" s="14">
        <v>0</v>
      </c>
      <c r="I57" s="64"/>
      <c r="J57" s="64"/>
      <c r="K57" s="82"/>
      <c r="L57" s="82"/>
      <c r="M57" s="82"/>
      <c r="N57" s="82"/>
      <c r="O57" s="82"/>
      <c r="P57" s="82"/>
      <c r="Q57" s="14">
        <v>0</v>
      </c>
      <c r="R57" s="14">
        <f>SUM(C57:Q57)</f>
        <v>145303204.9988502</v>
      </c>
    </row>
    <row r="58" spans="1:18" x14ac:dyDescent="0.25">
      <c r="A58" s="6">
        <f t="shared" si="0"/>
        <v>46</v>
      </c>
      <c r="B58" s="9" t="s">
        <v>42</v>
      </c>
      <c r="C58" s="14">
        <v>-108090779.49447501</v>
      </c>
      <c r="D58" s="14">
        <v>1867515.9642250985</v>
      </c>
      <c r="E58" s="14">
        <v>0</v>
      </c>
      <c r="F58" s="87"/>
      <c r="G58" s="14">
        <v>0</v>
      </c>
      <c r="H58" s="14">
        <v>0</v>
      </c>
      <c r="I58" s="64"/>
      <c r="J58" s="64"/>
      <c r="K58" s="64"/>
      <c r="L58" s="64"/>
      <c r="M58" s="64"/>
      <c r="N58" s="64"/>
      <c r="O58" s="64"/>
      <c r="P58" s="64"/>
      <c r="Q58" s="14">
        <v>0</v>
      </c>
      <c r="R58" s="14">
        <f>SUM(C58:Q58)</f>
        <v>-106223263.53024991</v>
      </c>
    </row>
    <row r="59" spans="1:18" ht="15.75" thickBot="1" x14ac:dyDescent="0.3">
      <c r="A59" s="6">
        <f t="shared" si="0"/>
        <v>47</v>
      </c>
      <c r="B59" s="9" t="s">
        <v>43</v>
      </c>
      <c r="C59" s="84">
        <f t="shared" ref="C59:R59" si="16">SUM(C53:C58)</f>
        <v>5369774600.3851023</v>
      </c>
      <c r="D59" s="84">
        <f t="shared" si="16"/>
        <v>-190746231.15314114</v>
      </c>
      <c r="E59" s="17">
        <f t="shared" si="16"/>
        <v>16904953.479322143</v>
      </c>
      <c r="F59" s="88">
        <f t="shared" si="16"/>
        <v>-71166.489999999991</v>
      </c>
      <c r="G59" s="17">
        <f t="shared" si="16"/>
        <v>11018406.688827798</v>
      </c>
      <c r="H59" s="17">
        <f t="shared" si="16"/>
        <v>0</v>
      </c>
      <c r="I59" s="17">
        <f t="shared" si="16"/>
        <v>0</v>
      </c>
      <c r="J59" s="17">
        <f t="shared" si="16"/>
        <v>0</v>
      </c>
      <c r="K59" s="84">
        <f t="shared" si="16"/>
        <v>7441899.5418886635</v>
      </c>
      <c r="L59" s="84">
        <f t="shared" si="16"/>
        <v>13313046.616167815</v>
      </c>
      <c r="M59" s="17">
        <f t="shared" si="16"/>
        <v>0</v>
      </c>
      <c r="N59" s="17">
        <f t="shared" si="16"/>
        <v>0</v>
      </c>
      <c r="O59" s="84">
        <f t="shared" si="16"/>
        <v>-23391891.903797138</v>
      </c>
      <c r="P59" s="84">
        <f t="shared" si="16"/>
        <v>-550000</v>
      </c>
      <c r="Q59" s="17">
        <f t="shared" si="16"/>
        <v>0</v>
      </c>
      <c r="R59" s="84">
        <f t="shared" si="16"/>
        <v>5203693617.1643705</v>
      </c>
    </row>
    <row r="60" spans="1:18" ht="15.75" thickTop="1" x14ac:dyDescent="0.25">
      <c r="D60" s="71"/>
      <c r="Q60" s="19">
        <v>8.4790000000000004E-3</v>
      </c>
      <c r="R60" s="94" t="s">
        <v>145</v>
      </c>
    </row>
    <row r="61" spans="1:18" x14ac:dyDescent="0.25">
      <c r="C61" s="55"/>
      <c r="H61" s="54"/>
      <c r="I61" s="66"/>
      <c r="J61" s="66"/>
      <c r="K61" s="66"/>
      <c r="L61" s="66"/>
      <c r="M61" s="66"/>
      <c r="N61" s="66"/>
      <c r="O61" s="66"/>
      <c r="P61" s="66"/>
      <c r="Q61" s="19">
        <v>2E-3</v>
      </c>
      <c r="R61" s="94" t="s">
        <v>146</v>
      </c>
    </row>
    <row r="62" spans="1:18" x14ac:dyDescent="0.25">
      <c r="D62"/>
      <c r="E62"/>
      <c r="F62"/>
      <c r="H62" s="54"/>
      <c r="I62" s="66"/>
      <c r="J62" s="66"/>
      <c r="K62" s="66"/>
      <c r="L62" s="66"/>
      <c r="M62" s="66"/>
      <c r="N62" s="7"/>
      <c r="O62" s="54"/>
      <c r="P62" s="2"/>
      <c r="Q62" s="19">
        <v>3.8406000000000003E-2</v>
      </c>
      <c r="R62" s="94" t="str">
        <f>"STATE UTILITY TAX "</f>
        <v xml:space="preserve">STATE UTILITY TAX </v>
      </c>
    </row>
    <row r="63" spans="1:18" x14ac:dyDescent="0.25">
      <c r="D63"/>
      <c r="E63"/>
      <c r="F63"/>
      <c r="H63" s="54"/>
      <c r="I63" s="66"/>
      <c r="J63" s="66"/>
      <c r="K63" s="66"/>
      <c r="L63" s="66"/>
      <c r="M63" s="66"/>
      <c r="N63" s="7"/>
      <c r="O63" s="54"/>
      <c r="P63" s="2"/>
      <c r="Q63" s="20">
        <v>0.21</v>
      </c>
      <c r="R63" s="95" t="s">
        <v>147</v>
      </c>
    </row>
    <row r="64" spans="1:18" x14ac:dyDescent="0.25">
      <c r="D64"/>
      <c r="E64"/>
      <c r="F64"/>
      <c r="H64" s="54"/>
      <c r="I64" s="66"/>
      <c r="J64" s="66"/>
      <c r="K64" s="66"/>
      <c r="L64" s="66"/>
      <c r="M64" s="66"/>
      <c r="N64" s="7"/>
      <c r="O64" s="4"/>
      <c r="P64" s="66"/>
    </row>
    <row r="65" spans="4:18" x14ac:dyDescent="0.25">
      <c r="D65"/>
      <c r="E65"/>
      <c r="F65"/>
      <c r="H65" s="54"/>
      <c r="I65" s="66"/>
      <c r="J65" s="66"/>
      <c r="K65" s="66"/>
      <c r="L65" s="66"/>
      <c r="M65" s="66"/>
      <c r="N65" s="66"/>
      <c r="O65" s="66"/>
      <c r="P65" s="66"/>
    </row>
    <row r="66" spans="4:18" x14ac:dyDescent="0.25">
      <c r="D66"/>
      <c r="E66"/>
      <c r="F66"/>
    </row>
    <row r="67" spans="4:18" x14ac:dyDescent="0.25">
      <c r="D67"/>
      <c r="E67"/>
      <c r="F67"/>
      <c r="G67" s="1"/>
      <c r="H67" s="1"/>
      <c r="I67" s="1"/>
      <c r="J67" s="1"/>
      <c r="K67" s="1"/>
      <c r="L67" s="1"/>
      <c r="M67" s="1"/>
      <c r="N67" s="1"/>
      <c r="O67" s="1"/>
      <c r="P67" s="1"/>
      <c r="Q67" s="1">
        <f>+'Exh 22 p1-2'!N56-Q56</f>
        <v>0</v>
      </c>
      <c r="R67" s="1"/>
    </row>
    <row r="68" spans="4:18" x14ac:dyDescent="0.25">
      <c r="D68"/>
      <c r="E68"/>
      <c r="F68"/>
    </row>
    <row r="69" spans="4:18" x14ac:dyDescent="0.25">
      <c r="D69"/>
      <c r="E69"/>
      <c r="F69"/>
    </row>
    <row r="70" spans="4:18" x14ac:dyDescent="0.25">
      <c r="D70"/>
      <c r="E70"/>
      <c r="F70"/>
    </row>
    <row r="71" spans="4:18" x14ac:dyDescent="0.25">
      <c r="D71"/>
      <c r="E71"/>
      <c r="F71"/>
    </row>
    <row r="72" spans="4:18" x14ac:dyDescent="0.25">
      <c r="D72"/>
      <c r="E72"/>
      <c r="F72"/>
    </row>
    <row r="73" spans="4:18" x14ac:dyDescent="0.25">
      <c r="D73"/>
      <c r="E73"/>
      <c r="F73"/>
    </row>
    <row r="74" spans="4:18" x14ac:dyDescent="0.25">
      <c r="D74"/>
      <c r="E74"/>
      <c r="F74"/>
    </row>
    <row r="75" spans="4:18" x14ac:dyDescent="0.25">
      <c r="D75"/>
      <c r="E75"/>
      <c r="F75"/>
    </row>
    <row r="76" spans="4:18" x14ac:dyDescent="0.25">
      <c r="D76"/>
      <c r="E76"/>
      <c r="F76"/>
    </row>
    <row r="77" spans="4:18" x14ac:dyDescent="0.25">
      <c r="D77"/>
      <c r="E77"/>
      <c r="F77"/>
    </row>
    <row r="78" spans="4:18" x14ac:dyDescent="0.25"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4:18" x14ac:dyDescent="0.25"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4:18" x14ac:dyDescent="0.25"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4:16" x14ac:dyDescent="0.25"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4:16" x14ac:dyDescent="0.25"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4:16" x14ac:dyDescent="0.25"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4:16" x14ac:dyDescent="0.25"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4:16" x14ac:dyDescent="0.25"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4:16" x14ac:dyDescent="0.25"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4:16" x14ac:dyDescent="0.25"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4:16" x14ac:dyDescent="0.25"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4:16" x14ac:dyDescent="0.25"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4:16" x14ac:dyDescent="0.25"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4:16" x14ac:dyDescent="0.25"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4:16" x14ac:dyDescent="0.25"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4:16" x14ac:dyDescent="0.25"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4:16" x14ac:dyDescent="0.25"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4:16" x14ac:dyDescent="0.25"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4:16" x14ac:dyDescent="0.25"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4:16" x14ac:dyDescent="0.25"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4:16" x14ac:dyDescent="0.25"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4:16" x14ac:dyDescent="0.25"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4:16" x14ac:dyDescent="0.25"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4:16" x14ac:dyDescent="0.25"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4:16" x14ac:dyDescent="0.25"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4:16" x14ac:dyDescent="0.25"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4:16" x14ac:dyDescent="0.25"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4:16" x14ac:dyDescent="0.25"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4:16" x14ac:dyDescent="0.25"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4:16" x14ac:dyDescent="0.25"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4:16" x14ac:dyDescent="0.25"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4:16" x14ac:dyDescent="0.25"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4:16" x14ac:dyDescent="0.25"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4:16" x14ac:dyDescent="0.25"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4:16" x14ac:dyDescent="0.25"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4:16" x14ac:dyDescent="0.25"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4:16" x14ac:dyDescent="0.25"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4:16" x14ac:dyDescent="0.25"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4:16" x14ac:dyDescent="0.25"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4:16" x14ac:dyDescent="0.25"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4:16" x14ac:dyDescent="0.25"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4:16" x14ac:dyDescent="0.25"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4:16" x14ac:dyDescent="0.25"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4:16" x14ac:dyDescent="0.25"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4:16" x14ac:dyDescent="0.25"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4:16" x14ac:dyDescent="0.25"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4:16" x14ac:dyDescent="0.25"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4:16" x14ac:dyDescent="0.25"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4:16" x14ac:dyDescent="0.25"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4:16" x14ac:dyDescent="0.25"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4:16" x14ac:dyDescent="0.25"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4:16" x14ac:dyDescent="0.25"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4:16" x14ac:dyDescent="0.25"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4:16" x14ac:dyDescent="0.25"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4:16" x14ac:dyDescent="0.25"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4:16" x14ac:dyDescent="0.25"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4:16" x14ac:dyDescent="0.25"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4:16" x14ac:dyDescent="0.25"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4:16" x14ac:dyDescent="0.25"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4:16" x14ac:dyDescent="0.25"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4:16" x14ac:dyDescent="0.25"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4:16" x14ac:dyDescent="0.25"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4:16" x14ac:dyDescent="0.25"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4:16" x14ac:dyDescent="0.25"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4:16" x14ac:dyDescent="0.25"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4:16" x14ac:dyDescent="0.25"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4:16" x14ac:dyDescent="0.25"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4:16" x14ac:dyDescent="0.25"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4:16" x14ac:dyDescent="0.25"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4:16" x14ac:dyDescent="0.25"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4:16" x14ac:dyDescent="0.25"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4:16" x14ac:dyDescent="0.25"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4:16" x14ac:dyDescent="0.25"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4:16" x14ac:dyDescent="0.25"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4:16" x14ac:dyDescent="0.25"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4:16" x14ac:dyDescent="0.25"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4:16" x14ac:dyDescent="0.25"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4:16" x14ac:dyDescent="0.25"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4:16" x14ac:dyDescent="0.25"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4:16" x14ac:dyDescent="0.25"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4:16" x14ac:dyDescent="0.25"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4:16" x14ac:dyDescent="0.25"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4:16" x14ac:dyDescent="0.25"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4:16" x14ac:dyDescent="0.25"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4:16" x14ac:dyDescent="0.25"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4:16" x14ac:dyDescent="0.25"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4:16" x14ac:dyDescent="0.25"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4:16" x14ac:dyDescent="0.25"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4:16" x14ac:dyDescent="0.25"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4:16" x14ac:dyDescent="0.25"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4:16" x14ac:dyDescent="0.25"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4:16" x14ac:dyDescent="0.25"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4:16" x14ac:dyDescent="0.25"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4:16" x14ac:dyDescent="0.25"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4:16" x14ac:dyDescent="0.25"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4:16" x14ac:dyDescent="0.25"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4:16" x14ac:dyDescent="0.25"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4:16" x14ac:dyDescent="0.25"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4:16" x14ac:dyDescent="0.25">
      <c r="D176"/>
      <c r="E176"/>
      <c r="F176"/>
      <c r="G176"/>
      <c r="H176"/>
      <c r="I176"/>
      <c r="J176"/>
      <c r="K176"/>
      <c r="L176"/>
      <c r="M176"/>
      <c r="N176"/>
      <c r="O176"/>
      <c r="P176"/>
    </row>
    <row r="177" spans="4:16" x14ac:dyDescent="0.25">
      <c r="D177"/>
      <c r="E177"/>
      <c r="F177"/>
      <c r="G177"/>
      <c r="H177"/>
      <c r="I177"/>
      <c r="J177"/>
      <c r="K177"/>
      <c r="L177"/>
      <c r="M177"/>
      <c r="N177"/>
      <c r="O177"/>
      <c r="P177"/>
    </row>
    <row r="178" spans="4:16" x14ac:dyDescent="0.25"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4:16" x14ac:dyDescent="0.25"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4:16" x14ac:dyDescent="0.25"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4:16" x14ac:dyDescent="0.25"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4:16" x14ac:dyDescent="0.25"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4:16" x14ac:dyDescent="0.25"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4:16" x14ac:dyDescent="0.25"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4:16" x14ac:dyDescent="0.25"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4:16" x14ac:dyDescent="0.25"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4:16" x14ac:dyDescent="0.25"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4:16" x14ac:dyDescent="0.25"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4:16" x14ac:dyDescent="0.25"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4:16" x14ac:dyDescent="0.25"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4:16" x14ac:dyDescent="0.25"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4:16" x14ac:dyDescent="0.25"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4:16" x14ac:dyDescent="0.25"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4:16" x14ac:dyDescent="0.25"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4:16" x14ac:dyDescent="0.25"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4:16" x14ac:dyDescent="0.25"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4:16" x14ac:dyDescent="0.25"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4:16" x14ac:dyDescent="0.25"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4:16" x14ac:dyDescent="0.25"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4:16" x14ac:dyDescent="0.25">
      <c r="D200"/>
      <c r="E200"/>
      <c r="F200"/>
      <c r="G200"/>
      <c r="H200"/>
      <c r="I200"/>
      <c r="J200"/>
      <c r="K200"/>
      <c r="L200"/>
      <c r="M200"/>
      <c r="N200"/>
      <c r="O200"/>
      <c r="P200"/>
    </row>
    <row r="201" spans="4:16" x14ac:dyDescent="0.25">
      <c r="D201"/>
      <c r="E201"/>
      <c r="F201"/>
      <c r="G201"/>
      <c r="H201"/>
      <c r="I201"/>
      <c r="J201"/>
      <c r="K201"/>
      <c r="L201"/>
      <c r="M201"/>
      <c r="N201"/>
      <c r="O201"/>
      <c r="P201"/>
    </row>
    <row r="202" spans="4:16" x14ac:dyDescent="0.25"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4:16" x14ac:dyDescent="0.25"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4:16" x14ac:dyDescent="0.25"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4:16" x14ac:dyDescent="0.25"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4:16" x14ac:dyDescent="0.25"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4:16" x14ac:dyDescent="0.25"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4:16" x14ac:dyDescent="0.25"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4:16" x14ac:dyDescent="0.25"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4:16" x14ac:dyDescent="0.25"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4:16" x14ac:dyDescent="0.25"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4:16" x14ac:dyDescent="0.25">
      <c r="D212"/>
      <c r="E212"/>
      <c r="F212"/>
      <c r="G212"/>
      <c r="H212"/>
      <c r="I212"/>
      <c r="J212"/>
      <c r="K212"/>
      <c r="L212"/>
      <c r="M212"/>
      <c r="N212"/>
      <c r="O212"/>
      <c r="P212"/>
    </row>
    <row r="213" spans="4:16" x14ac:dyDescent="0.25">
      <c r="D213"/>
      <c r="E213"/>
      <c r="F213"/>
      <c r="G213"/>
      <c r="H213"/>
      <c r="I213"/>
      <c r="J213"/>
      <c r="K213"/>
      <c r="L213"/>
      <c r="M213"/>
      <c r="N213"/>
      <c r="O213"/>
      <c r="P213"/>
    </row>
    <row r="214" spans="4:16" x14ac:dyDescent="0.25"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4:16" x14ac:dyDescent="0.25"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4:16" x14ac:dyDescent="0.25"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4:16" x14ac:dyDescent="0.25"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4:16" x14ac:dyDescent="0.25"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4:16" x14ac:dyDescent="0.25"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4:16" x14ac:dyDescent="0.25"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4:16" x14ac:dyDescent="0.25"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4:16" x14ac:dyDescent="0.25"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4:16" x14ac:dyDescent="0.25"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4:16" x14ac:dyDescent="0.25"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4:16" x14ac:dyDescent="0.25"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4:16" x14ac:dyDescent="0.25"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4:16" x14ac:dyDescent="0.25"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4:16" x14ac:dyDescent="0.25"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4:16" x14ac:dyDescent="0.25"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4:16" x14ac:dyDescent="0.25"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4:16" x14ac:dyDescent="0.25"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4:16" x14ac:dyDescent="0.25"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4:16" x14ac:dyDescent="0.25"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4:16" x14ac:dyDescent="0.25"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4:16" x14ac:dyDescent="0.25"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4:16" x14ac:dyDescent="0.25"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4:16" x14ac:dyDescent="0.25"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4:16" x14ac:dyDescent="0.25"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4:16" x14ac:dyDescent="0.25"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4:16" x14ac:dyDescent="0.25"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4:16" x14ac:dyDescent="0.25"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4:16" x14ac:dyDescent="0.25"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4:16" x14ac:dyDescent="0.25"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4:16" x14ac:dyDescent="0.25"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4:16" x14ac:dyDescent="0.25"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4:16" x14ac:dyDescent="0.25"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4:16" x14ac:dyDescent="0.25"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4:16" x14ac:dyDescent="0.25">
      <c r="D248"/>
      <c r="E248"/>
      <c r="F248"/>
      <c r="G248"/>
      <c r="H248"/>
      <c r="I248"/>
      <c r="J248"/>
      <c r="K248"/>
      <c r="L248"/>
      <c r="M248"/>
      <c r="N248"/>
      <c r="O248"/>
      <c r="P248"/>
    </row>
  </sheetData>
  <pageMargins left="0.7" right="0.2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J9" sqref="J9"/>
    </sheetView>
  </sheetViews>
  <sheetFormatPr defaultRowHeight="15" outlineLevelRow="1" x14ac:dyDescent="0.25"/>
  <cols>
    <col min="1" max="1" width="5.42578125" customWidth="1"/>
    <col min="2" max="2" width="49.7109375" customWidth="1"/>
    <col min="3" max="3" width="15.140625" bestFit="1" customWidth="1"/>
    <col min="4" max="4" width="14.28515625" bestFit="1" customWidth="1"/>
    <col min="5" max="5" width="14.42578125" bestFit="1" customWidth="1"/>
    <col min="6" max="6" width="14.42578125" customWidth="1"/>
    <col min="7" max="8" width="15.28515625" bestFit="1" customWidth="1"/>
    <col min="9" max="10" width="14.42578125" customWidth="1"/>
    <col min="11" max="11" width="16" bestFit="1" customWidth="1"/>
    <col min="12" max="12" width="14.42578125" customWidth="1"/>
    <col min="13" max="13" width="15" customWidth="1"/>
    <col min="14" max="14" width="9.85546875" bestFit="1" customWidth="1"/>
    <col min="15" max="15" width="16" bestFit="1" customWidth="1"/>
    <col min="16" max="16" width="17.7109375" bestFit="1" customWidth="1"/>
    <col min="17" max="17" width="12.28515625" bestFit="1" customWidth="1"/>
    <col min="18" max="18" width="16.85546875" bestFit="1" customWidth="1"/>
  </cols>
  <sheetData>
    <row r="1" spans="1:14" x14ac:dyDescent="0.25">
      <c r="A1" s="3" t="s">
        <v>0</v>
      </c>
      <c r="B1" s="26"/>
      <c r="L1" s="101" t="s">
        <v>156</v>
      </c>
      <c r="M1" s="100"/>
    </row>
    <row r="2" spans="1:14" x14ac:dyDescent="0.25">
      <c r="A2" s="3" t="s">
        <v>97</v>
      </c>
      <c r="B2" s="26"/>
      <c r="L2" s="102" t="s">
        <v>155</v>
      </c>
      <c r="M2" s="96"/>
    </row>
    <row r="3" spans="1:14" x14ac:dyDescent="0.25">
      <c r="A3" s="3" t="s">
        <v>59</v>
      </c>
      <c r="B3" s="26"/>
    </row>
    <row r="4" spans="1:14" x14ac:dyDescent="0.25">
      <c r="A4" s="21" t="s">
        <v>58</v>
      </c>
      <c r="B4" s="26"/>
      <c r="C4" s="6" t="s">
        <v>54</v>
      </c>
      <c r="D4" s="6" t="s">
        <v>55</v>
      </c>
      <c r="E4" s="6" t="s">
        <v>56</v>
      </c>
      <c r="F4" s="6" t="s">
        <v>60</v>
      </c>
      <c r="G4" s="58" t="s">
        <v>57</v>
      </c>
      <c r="H4" s="58" t="s">
        <v>98</v>
      </c>
      <c r="I4" s="58" t="s">
        <v>99</v>
      </c>
      <c r="J4" s="58" t="s">
        <v>100</v>
      </c>
      <c r="K4" s="58" t="s">
        <v>119</v>
      </c>
      <c r="L4" s="58" t="s">
        <v>120</v>
      </c>
      <c r="M4" s="58" t="s">
        <v>121</v>
      </c>
      <c r="N4" s="6"/>
    </row>
    <row r="5" spans="1:14" hidden="1" outlineLevel="1" x14ac:dyDescent="0.25">
      <c r="A5" s="25"/>
      <c r="B5" s="26"/>
      <c r="G5" s="67"/>
      <c r="H5" s="67"/>
      <c r="I5" s="67"/>
      <c r="J5" s="67"/>
      <c r="K5" s="67"/>
    </row>
    <row r="6" spans="1:14" collapsed="1" x14ac:dyDescent="0.25">
      <c r="A6" s="26"/>
      <c r="B6" s="26"/>
      <c r="D6" s="42" t="s">
        <v>81</v>
      </c>
      <c r="E6" s="44"/>
      <c r="F6" s="47" t="s">
        <v>78</v>
      </c>
      <c r="G6" s="59"/>
      <c r="H6" s="59"/>
      <c r="I6" s="59"/>
      <c r="J6" s="59"/>
      <c r="K6" s="59"/>
      <c r="L6" s="47" t="s">
        <v>48</v>
      </c>
    </row>
    <row r="7" spans="1:14" x14ac:dyDescent="0.25">
      <c r="A7" s="26"/>
      <c r="B7" s="26"/>
      <c r="D7" s="45" t="s">
        <v>80</v>
      </c>
      <c r="E7" s="46"/>
      <c r="F7" s="48" t="s">
        <v>79</v>
      </c>
      <c r="G7" s="60"/>
      <c r="H7" s="60"/>
      <c r="I7" s="60"/>
      <c r="J7" s="60"/>
      <c r="K7" s="60"/>
      <c r="L7" s="48" t="s">
        <v>88</v>
      </c>
    </row>
    <row r="8" spans="1:14" x14ac:dyDescent="0.25">
      <c r="A8" s="26"/>
      <c r="B8" s="26"/>
      <c r="C8" s="5"/>
      <c r="D8" s="38" t="s">
        <v>77</v>
      </c>
      <c r="E8" s="40"/>
      <c r="F8" s="78" t="s">
        <v>77</v>
      </c>
      <c r="G8" s="79"/>
      <c r="H8" s="79"/>
      <c r="I8" s="79"/>
      <c r="J8" s="79"/>
      <c r="K8" s="80"/>
      <c r="L8" s="41" t="s">
        <v>89</v>
      </c>
      <c r="M8" s="5"/>
    </row>
    <row r="9" spans="1:14" x14ac:dyDescent="0.25">
      <c r="A9" s="26"/>
      <c r="B9" s="26"/>
      <c r="C9" s="5" t="s">
        <v>44</v>
      </c>
      <c r="D9" s="5" t="s">
        <v>90</v>
      </c>
      <c r="E9" s="5" t="s">
        <v>91</v>
      </c>
      <c r="F9" s="5" t="s">
        <v>94</v>
      </c>
      <c r="G9" s="61" t="s">
        <v>123</v>
      </c>
      <c r="H9" s="61" t="s">
        <v>124</v>
      </c>
      <c r="I9" s="61" t="s">
        <v>140</v>
      </c>
      <c r="J9" s="61" t="s">
        <v>141</v>
      </c>
      <c r="K9" s="61" t="s">
        <v>125</v>
      </c>
      <c r="L9" s="5"/>
      <c r="M9" s="5"/>
    </row>
    <row r="10" spans="1:14" x14ac:dyDescent="0.25">
      <c r="A10" s="27" t="s">
        <v>1</v>
      </c>
      <c r="B10" s="27" t="s">
        <v>2</v>
      </c>
      <c r="C10" s="5" t="s">
        <v>45</v>
      </c>
      <c r="D10" s="5" t="s">
        <v>51</v>
      </c>
      <c r="E10" s="5" t="s">
        <v>51</v>
      </c>
      <c r="F10" s="5" t="s">
        <v>75</v>
      </c>
      <c r="G10" s="61" t="s">
        <v>107</v>
      </c>
      <c r="H10" s="61" t="s">
        <v>108</v>
      </c>
      <c r="I10" s="61" t="s">
        <v>134</v>
      </c>
      <c r="J10" s="61" t="s">
        <v>142</v>
      </c>
      <c r="K10" s="61" t="s">
        <v>109</v>
      </c>
      <c r="L10" s="5"/>
      <c r="M10" s="5" t="s">
        <v>61</v>
      </c>
    </row>
    <row r="11" spans="1:14" x14ac:dyDescent="0.25">
      <c r="A11" s="34" t="s">
        <v>3</v>
      </c>
      <c r="B11" s="35"/>
      <c r="C11" s="12" t="s">
        <v>46</v>
      </c>
      <c r="D11" s="12" t="s">
        <v>49</v>
      </c>
      <c r="E11" s="12" t="s">
        <v>24</v>
      </c>
      <c r="F11" s="12" t="s">
        <v>76</v>
      </c>
      <c r="G11" s="62" t="s">
        <v>25</v>
      </c>
      <c r="H11" s="62" t="s">
        <v>25</v>
      </c>
      <c r="I11" s="62" t="s">
        <v>76</v>
      </c>
      <c r="J11" s="62" t="s">
        <v>76</v>
      </c>
      <c r="K11" s="62" t="s">
        <v>112</v>
      </c>
      <c r="L11" s="12"/>
      <c r="M11" s="12" t="s">
        <v>62</v>
      </c>
    </row>
    <row r="12" spans="1:14" x14ac:dyDescent="0.25">
      <c r="A12" s="26"/>
      <c r="B12" s="26"/>
      <c r="C12" s="24" t="s">
        <v>69</v>
      </c>
      <c r="D12" s="24" t="s">
        <v>69</v>
      </c>
      <c r="E12" s="24" t="s">
        <v>69</v>
      </c>
      <c r="F12" s="24" t="s">
        <v>95</v>
      </c>
      <c r="G12" s="68" t="s">
        <v>135</v>
      </c>
      <c r="H12" s="68" t="s">
        <v>136</v>
      </c>
      <c r="I12" s="68" t="s">
        <v>137</v>
      </c>
      <c r="J12" s="68" t="s">
        <v>138</v>
      </c>
      <c r="K12" s="68" t="s">
        <v>139</v>
      </c>
      <c r="L12" s="24" t="s">
        <v>101</v>
      </c>
    </row>
    <row r="13" spans="1:14" x14ac:dyDescent="0.25">
      <c r="A13" s="28">
        <v>1</v>
      </c>
      <c r="B13" s="29" t="s">
        <v>4</v>
      </c>
      <c r="D13" s="13"/>
      <c r="E13" s="13"/>
      <c r="F13" s="13"/>
      <c r="G13" s="63"/>
      <c r="H13" s="63"/>
      <c r="I13" s="63"/>
      <c r="J13" s="63"/>
      <c r="K13" s="63"/>
      <c r="L13" s="13"/>
      <c r="M13" s="13"/>
    </row>
    <row r="14" spans="1:14" x14ac:dyDescent="0.25">
      <c r="A14" s="28">
        <f t="shared" ref="A14:A56" si="0">A13+1</f>
        <v>2</v>
      </c>
      <c r="B14" s="29" t="s">
        <v>5</v>
      </c>
      <c r="C14" s="83">
        <v>725185821.43354559</v>
      </c>
      <c r="D14" s="13">
        <v>0</v>
      </c>
      <c r="E14" s="13">
        <v>0</v>
      </c>
      <c r="F14" s="13"/>
      <c r="G14" s="63"/>
      <c r="H14" s="63"/>
      <c r="I14" s="63"/>
      <c r="J14" s="63"/>
      <c r="K14" s="63"/>
      <c r="L14" s="83">
        <v>-290542171.66702783</v>
      </c>
      <c r="M14" s="83">
        <f>SUM(C14:L14)</f>
        <v>434643649.76651776</v>
      </c>
    </row>
    <row r="15" spans="1:14" x14ac:dyDescent="0.25">
      <c r="A15" s="28">
        <f t="shared" si="0"/>
        <v>3</v>
      </c>
      <c r="B15" s="29" t="s">
        <v>63</v>
      </c>
      <c r="C15" s="14">
        <v>0</v>
      </c>
      <c r="D15" s="14">
        <v>0</v>
      </c>
      <c r="E15" s="14">
        <v>0</v>
      </c>
      <c r="F15" s="14"/>
      <c r="G15" s="64"/>
      <c r="H15" s="64"/>
      <c r="I15" s="64"/>
      <c r="J15" s="64"/>
      <c r="K15" s="64"/>
      <c r="L15" s="14"/>
      <c r="M15" s="14">
        <f>SUM(C15:L15)</f>
        <v>0</v>
      </c>
    </row>
    <row r="16" spans="1:14" x14ac:dyDescent="0.25">
      <c r="A16" s="28">
        <f t="shared" si="0"/>
        <v>4</v>
      </c>
      <c r="B16" s="29" t="s">
        <v>8</v>
      </c>
      <c r="C16" s="14">
        <v>20205262.979999997</v>
      </c>
      <c r="D16" s="14">
        <v>0</v>
      </c>
      <c r="E16" s="14">
        <v>0</v>
      </c>
      <c r="F16" s="14">
        <v>-6115339.9499999993</v>
      </c>
      <c r="G16" s="64"/>
      <c r="H16" s="64"/>
      <c r="I16" s="64"/>
      <c r="J16" s="64"/>
      <c r="K16" s="64"/>
      <c r="L16" s="14"/>
      <c r="M16" s="14">
        <f>SUM(C16:L16)</f>
        <v>14089923.029999997</v>
      </c>
    </row>
    <row r="17" spans="1:14" x14ac:dyDescent="0.25">
      <c r="A17" s="28">
        <f t="shared" si="0"/>
        <v>5</v>
      </c>
      <c r="B17" s="29" t="s">
        <v>9</v>
      </c>
      <c r="C17" s="90">
        <f>SUM(C14:C16)</f>
        <v>745391084.41354561</v>
      </c>
      <c r="D17" s="15">
        <f t="shared" ref="D17:M17" si="1">SUM(D14:D16)</f>
        <v>0</v>
      </c>
      <c r="E17" s="15">
        <f t="shared" si="1"/>
        <v>0</v>
      </c>
      <c r="F17" s="15">
        <f t="shared" si="1"/>
        <v>-6115339.9499999993</v>
      </c>
      <c r="G17" s="69">
        <f t="shared" si="1"/>
        <v>0</v>
      </c>
      <c r="H17" s="69">
        <f t="shared" si="1"/>
        <v>0</v>
      </c>
      <c r="I17" s="69">
        <f t="shared" si="1"/>
        <v>0</v>
      </c>
      <c r="J17" s="69">
        <f t="shared" si="1"/>
        <v>0</v>
      </c>
      <c r="K17" s="69">
        <f t="shared" si="1"/>
        <v>0</v>
      </c>
      <c r="L17" s="90">
        <f t="shared" si="1"/>
        <v>-290542171.66702783</v>
      </c>
      <c r="M17" s="90">
        <f t="shared" si="1"/>
        <v>448733572.79651773</v>
      </c>
    </row>
    <row r="18" spans="1:14" x14ac:dyDescent="0.25">
      <c r="A18" s="28">
        <f t="shared" si="0"/>
        <v>6</v>
      </c>
      <c r="B18" s="30"/>
      <c r="G18" s="67"/>
      <c r="H18" s="67"/>
      <c r="I18" s="67"/>
      <c r="J18" s="67"/>
      <c r="K18" s="67"/>
    </row>
    <row r="19" spans="1:14" x14ac:dyDescent="0.25">
      <c r="A19" s="28">
        <f t="shared" si="0"/>
        <v>7</v>
      </c>
      <c r="B19" s="29" t="s">
        <v>10</v>
      </c>
      <c r="C19" s="14"/>
      <c r="D19" s="14"/>
      <c r="E19" s="14"/>
      <c r="F19" s="14"/>
      <c r="G19" s="64"/>
      <c r="H19" s="64"/>
      <c r="I19" s="64"/>
      <c r="J19" s="64"/>
      <c r="K19" s="64"/>
      <c r="L19" s="14"/>
      <c r="M19" s="14"/>
    </row>
    <row r="20" spans="1:14" x14ac:dyDescent="0.25">
      <c r="A20" s="28">
        <f t="shared" si="0"/>
        <v>8</v>
      </c>
      <c r="B20" s="31"/>
      <c r="C20" s="14"/>
      <c r="D20" s="14"/>
      <c r="E20" s="14"/>
      <c r="F20" s="14"/>
      <c r="G20" s="64"/>
      <c r="H20" s="64"/>
      <c r="I20" s="64"/>
      <c r="J20" s="64"/>
      <c r="K20" s="64"/>
      <c r="L20" s="14"/>
      <c r="M20" s="14"/>
    </row>
    <row r="21" spans="1:14" x14ac:dyDescent="0.25">
      <c r="A21" s="28">
        <f t="shared" si="0"/>
        <v>9</v>
      </c>
      <c r="B21" s="29" t="s">
        <v>64</v>
      </c>
      <c r="C21" s="82">
        <v>277329850.73944092</v>
      </c>
      <c r="D21" s="14">
        <v>0</v>
      </c>
      <c r="E21" s="14">
        <v>0</v>
      </c>
      <c r="F21" s="14"/>
      <c r="G21" s="64"/>
      <c r="H21" s="64"/>
      <c r="I21" s="64"/>
      <c r="J21" s="64"/>
      <c r="K21" s="64"/>
      <c r="L21" s="82">
        <v>-277329850.73944199</v>
      </c>
      <c r="M21" s="14">
        <f>SUM(C21:L21)</f>
        <v>-1.0728836059570313E-6</v>
      </c>
    </row>
    <row r="22" spans="1:14" x14ac:dyDescent="0.25">
      <c r="A22" s="28">
        <f t="shared" si="0"/>
        <v>10</v>
      </c>
      <c r="B22" s="29"/>
      <c r="C22" s="36"/>
      <c r="D22" s="36"/>
      <c r="E22" s="36"/>
      <c r="F22" s="36"/>
      <c r="G22" s="65"/>
      <c r="H22" s="65"/>
      <c r="I22" s="65"/>
      <c r="J22" s="65"/>
      <c r="K22" s="65"/>
      <c r="L22" s="36"/>
      <c r="M22" s="36"/>
    </row>
    <row r="23" spans="1:14" x14ac:dyDescent="0.25">
      <c r="A23" s="28">
        <f t="shared" si="0"/>
        <v>11</v>
      </c>
      <c r="B23" s="29" t="s">
        <v>65</v>
      </c>
      <c r="C23" s="91">
        <f>SUM(C21:C22)</f>
        <v>277329850.73944092</v>
      </c>
      <c r="D23" s="22">
        <f t="shared" ref="D23:M23" si="2">SUM(D21:D22)</f>
        <v>0</v>
      </c>
      <c r="E23" s="22">
        <f t="shared" si="2"/>
        <v>0</v>
      </c>
      <c r="F23" s="22">
        <f t="shared" si="2"/>
        <v>0</v>
      </c>
      <c r="G23" s="22">
        <f t="shared" si="2"/>
        <v>0</v>
      </c>
      <c r="H23" s="22">
        <f t="shared" si="2"/>
        <v>0</v>
      </c>
      <c r="I23" s="22">
        <f t="shared" si="2"/>
        <v>0</v>
      </c>
      <c r="J23" s="22">
        <f t="shared" si="2"/>
        <v>0</v>
      </c>
      <c r="K23" s="22">
        <f t="shared" si="2"/>
        <v>0</v>
      </c>
      <c r="L23" s="91">
        <f t="shared" si="2"/>
        <v>-277329850.73944199</v>
      </c>
      <c r="M23" s="22">
        <f t="shared" si="2"/>
        <v>-1.0728836059570313E-6</v>
      </c>
      <c r="N23" s="49"/>
    </row>
    <row r="24" spans="1:14" x14ac:dyDescent="0.25">
      <c r="A24" s="28">
        <f t="shared" si="0"/>
        <v>12</v>
      </c>
      <c r="B24" s="31"/>
      <c r="C24" s="22"/>
      <c r="D24" s="22"/>
      <c r="E24" s="22"/>
      <c r="F24" s="22"/>
      <c r="G24" s="70"/>
      <c r="H24" s="70"/>
      <c r="I24" s="70"/>
      <c r="J24" s="70"/>
      <c r="K24" s="70"/>
      <c r="L24" s="22"/>
      <c r="M24" s="22"/>
    </row>
    <row r="25" spans="1:14" x14ac:dyDescent="0.25">
      <c r="A25" s="28">
        <f t="shared" si="0"/>
        <v>13</v>
      </c>
      <c r="B25" s="29" t="s">
        <v>16</v>
      </c>
      <c r="C25" s="14"/>
      <c r="D25" s="14"/>
      <c r="E25" s="14"/>
      <c r="F25" s="14"/>
      <c r="G25" s="64"/>
      <c r="H25" s="64"/>
      <c r="I25" s="64"/>
      <c r="J25" s="64"/>
      <c r="K25" s="64"/>
      <c r="L25" s="14"/>
      <c r="M25" s="14"/>
    </row>
    <row r="26" spans="1:14" x14ac:dyDescent="0.25">
      <c r="A26" s="28">
        <f t="shared" si="0"/>
        <v>14</v>
      </c>
      <c r="B26" s="29"/>
      <c r="C26" s="14"/>
      <c r="D26" s="14"/>
      <c r="E26" s="14"/>
      <c r="F26" s="14"/>
      <c r="G26" s="64"/>
      <c r="H26" s="64"/>
      <c r="I26" s="64"/>
      <c r="J26" s="64"/>
      <c r="K26" s="64"/>
      <c r="L26" s="14"/>
      <c r="M26" s="14"/>
    </row>
    <row r="27" spans="1:14" x14ac:dyDescent="0.25">
      <c r="A27" s="28">
        <f t="shared" si="0"/>
        <v>15</v>
      </c>
      <c r="B27" s="32" t="s">
        <v>17</v>
      </c>
      <c r="C27" s="14">
        <v>6061388.8613986634</v>
      </c>
      <c r="D27" s="14">
        <v>0</v>
      </c>
      <c r="E27" s="14">
        <v>0</v>
      </c>
      <c r="F27" s="14"/>
      <c r="G27" s="64"/>
      <c r="H27" s="64"/>
      <c r="I27" s="64"/>
      <c r="J27" s="64"/>
      <c r="K27" s="64"/>
      <c r="L27" s="14"/>
      <c r="M27" s="14">
        <f t="shared" ref="M27:M40" si="3">SUM(C27:L27)</f>
        <v>6061388.8613986634</v>
      </c>
      <c r="N27" s="51"/>
    </row>
    <row r="28" spans="1:14" x14ac:dyDescent="0.25">
      <c r="A28" s="28">
        <f t="shared" si="0"/>
        <v>16</v>
      </c>
      <c r="B28" s="29" t="s">
        <v>18</v>
      </c>
      <c r="C28" s="14">
        <v>2110.77</v>
      </c>
      <c r="D28" s="14">
        <v>0</v>
      </c>
      <c r="E28" s="14">
        <v>0</v>
      </c>
      <c r="F28" s="14"/>
      <c r="G28" s="64"/>
      <c r="H28" s="64"/>
      <c r="I28" s="64"/>
      <c r="J28" s="64"/>
      <c r="K28" s="64"/>
      <c r="L28" s="14"/>
      <c r="M28" s="14">
        <f t="shared" si="3"/>
        <v>2110.77</v>
      </c>
      <c r="N28" s="51"/>
    </row>
    <row r="29" spans="1:14" x14ac:dyDescent="0.25">
      <c r="A29" s="28">
        <f t="shared" si="0"/>
        <v>17</v>
      </c>
      <c r="B29" s="29" t="s">
        <v>19</v>
      </c>
      <c r="C29" s="14">
        <v>60697625.368441522</v>
      </c>
      <c r="D29" s="14">
        <v>0</v>
      </c>
      <c r="E29" s="14">
        <v>0</v>
      </c>
      <c r="F29" s="14"/>
      <c r="G29" s="64"/>
      <c r="H29" s="64"/>
      <c r="I29" s="64"/>
      <c r="J29" s="64"/>
      <c r="K29" s="64"/>
      <c r="L29" s="14"/>
      <c r="M29" s="14">
        <f t="shared" si="3"/>
        <v>60697625.368441522</v>
      </c>
      <c r="N29" s="51"/>
    </row>
    <row r="30" spans="1:14" x14ac:dyDescent="0.25">
      <c r="A30" s="28">
        <f t="shared" si="0"/>
        <v>18</v>
      </c>
      <c r="B30" s="29" t="s">
        <v>20</v>
      </c>
      <c r="C30" s="14">
        <v>29673310.450800575</v>
      </c>
      <c r="D30" s="14">
        <v>0</v>
      </c>
      <c r="E30" s="14">
        <v>0</v>
      </c>
      <c r="F30" s="14">
        <v>-31335.001903799995</v>
      </c>
      <c r="G30" s="64"/>
      <c r="H30" s="64"/>
      <c r="I30" s="64"/>
      <c r="J30" s="64"/>
      <c r="K30" s="64"/>
      <c r="L30" s="91">
        <f>L17*L57</f>
        <v>-1488738.0876218507</v>
      </c>
      <c r="M30" s="82">
        <f t="shared" si="3"/>
        <v>28153237.361274928</v>
      </c>
      <c r="N30" s="51"/>
    </row>
    <row r="31" spans="1:14" x14ac:dyDescent="0.25">
      <c r="A31" s="28">
        <f t="shared" si="0"/>
        <v>19</v>
      </c>
      <c r="B31" s="29" t="s">
        <v>21</v>
      </c>
      <c r="C31" s="14">
        <v>1763236.0746447137</v>
      </c>
      <c r="D31" s="14">
        <v>0</v>
      </c>
      <c r="E31" s="14">
        <v>0</v>
      </c>
      <c r="F31" s="14"/>
      <c r="G31" s="64"/>
      <c r="H31" s="64"/>
      <c r="I31" s="64"/>
      <c r="J31" s="64"/>
      <c r="K31" s="64"/>
      <c r="L31" s="22"/>
      <c r="M31" s="14">
        <f t="shared" si="3"/>
        <v>1763236.0746447137</v>
      </c>
      <c r="N31" s="51"/>
    </row>
    <row r="32" spans="1:14" x14ac:dyDescent="0.25">
      <c r="A32" s="28">
        <f t="shared" si="0"/>
        <v>20</v>
      </c>
      <c r="B32" s="29" t="s">
        <v>22</v>
      </c>
      <c r="C32" s="14">
        <v>0</v>
      </c>
      <c r="D32" s="14">
        <v>0</v>
      </c>
      <c r="E32" s="14">
        <v>0</v>
      </c>
      <c r="F32" s="14"/>
      <c r="G32" s="64"/>
      <c r="H32" s="64"/>
      <c r="I32" s="64"/>
      <c r="J32" s="64"/>
      <c r="K32" s="64"/>
      <c r="L32" s="22"/>
      <c r="M32" s="14">
        <f t="shared" si="3"/>
        <v>0</v>
      </c>
      <c r="N32" s="51"/>
    </row>
    <row r="33" spans="1:14" x14ac:dyDescent="0.25">
      <c r="A33" s="28">
        <f t="shared" si="0"/>
        <v>21</v>
      </c>
      <c r="B33" s="29" t="s">
        <v>23</v>
      </c>
      <c r="C33" s="14">
        <v>59703224.890098535</v>
      </c>
      <c r="D33" s="14">
        <v>0</v>
      </c>
      <c r="E33" s="14">
        <v>0</v>
      </c>
      <c r="F33" s="14">
        <v>-12230.679899999999</v>
      </c>
      <c r="G33" s="64"/>
      <c r="H33" s="64"/>
      <c r="I33" s="64"/>
      <c r="J33" s="64"/>
      <c r="K33" s="64"/>
      <c r="L33" s="91">
        <f>L17*L58</f>
        <v>-581084.34333405562</v>
      </c>
      <c r="M33" s="82">
        <f t="shared" si="3"/>
        <v>59109909.86686448</v>
      </c>
      <c r="N33" s="51"/>
    </row>
    <row r="34" spans="1:14" x14ac:dyDescent="0.25">
      <c r="A34" s="28">
        <f t="shared" si="0"/>
        <v>22</v>
      </c>
      <c r="B34" s="29" t="s">
        <v>24</v>
      </c>
      <c r="C34" s="14">
        <v>121094686.13197264</v>
      </c>
      <c r="D34" s="14">
        <v>0</v>
      </c>
      <c r="E34" s="14">
        <v>-4136955.6219727392</v>
      </c>
      <c r="F34" s="14"/>
      <c r="G34" s="64"/>
      <c r="H34" s="64"/>
      <c r="I34" s="64"/>
      <c r="J34" s="64"/>
      <c r="K34" s="64"/>
      <c r="L34" s="22"/>
      <c r="M34" s="14">
        <f t="shared" si="3"/>
        <v>116957730.5099999</v>
      </c>
      <c r="N34" s="51"/>
    </row>
    <row r="35" spans="1:14" x14ac:dyDescent="0.25">
      <c r="A35" s="28">
        <f t="shared" si="0"/>
        <v>23</v>
      </c>
      <c r="B35" s="29" t="s">
        <v>25</v>
      </c>
      <c r="C35" s="14">
        <v>34307585.992161989</v>
      </c>
      <c r="D35" s="14">
        <v>0</v>
      </c>
      <c r="E35" s="14">
        <v>-8190016.0321619846</v>
      </c>
      <c r="F35" s="14"/>
      <c r="G35" s="64"/>
      <c r="H35" s="64"/>
      <c r="I35" s="64"/>
      <c r="J35" s="64"/>
      <c r="K35" s="64"/>
      <c r="L35" s="22"/>
      <c r="M35" s="14">
        <f t="shared" si="3"/>
        <v>26117569.960000005</v>
      </c>
      <c r="N35" s="51"/>
    </row>
    <row r="36" spans="1:14" x14ac:dyDescent="0.25">
      <c r="A36" s="28">
        <f t="shared" si="0"/>
        <v>24</v>
      </c>
      <c r="B36" s="32" t="s">
        <v>26</v>
      </c>
      <c r="C36" s="14">
        <v>0</v>
      </c>
      <c r="D36" s="14">
        <v>0</v>
      </c>
      <c r="E36" s="14">
        <v>0</v>
      </c>
      <c r="F36" s="14"/>
      <c r="G36" s="64"/>
      <c r="H36" s="64"/>
      <c r="I36" s="64"/>
      <c r="J36" s="64"/>
      <c r="K36" s="64"/>
      <c r="L36" s="22"/>
      <c r="M36" s="14">
        <f t="shared" si="3"/>
        <v>0</v>
      </c>
      <c r="N36" s="51"/>
    </row>
    <row r="37" spans="1:14" x14ac:dyDescent="0.25">
      <c r="A37" s="28">
        <f t="shared" si="0"/>
        <v>25</v>
      </c>
      <c r="B37" s="29" t="s">
        <v>27</v>
      </c>
      <c r="C37" s="14">
        <v>8769360.9199999981</v>
      </c>
      <c r="D37" s="14">
        <v>0</v>
      </c>
      <c r="E37" s="14">
        <v>0</v>
      </c>
      <c r="F37" s="14"/>
      <c r="G37" s="82">
        <v>-91958.276666666628</v>
      </c>
      <c r="H37" s="82">
        <v>856890.67156689428</v>
      </c>
      <c r="I37" s="82">
        <v>2065892.0664164524</v>
      </c>
      <c r="J37" s="82">
        <v>3593326.1607114412</v>
      </c>
      <c r="K37" s="82"/>
      <c r="L37" s="22"/>
      <c r="M37" s="82">
        <f t="shared" si="3"/>
        <v>15193511.542028118</v>
      </c>
      <c r="N37" s="51"/>
    </row>
    <row r="38" spans="1:14" x14ac:dyDescent="0.25">
      <c r="A38" s="28">
        <f t="shared" si="0"/>
        <v>26</v>
      </c>
      <c r="B38" s="29" t="s">
        <v>29</v>
      </c>
      <c r="C38" s="14">
        <v>35494205.484661974</v>
      </c>
      <c r="D38" s="14">
        <v>0</v>
      </c>
      <c r="E38" s="14">
        <v>0</v>
      </c>
      <c r="F38" s="14">
        <v>-234358.17290384998</v>
      </c>
      <c r="G38" s="82"/>
      <c r="H38" s="82"/>
      <c r="I38" s="82"/>
      <c r="J38" s="82"/>
      <c r="K38" s="82"/>
      <c r="L38" s="91">
        <f>L17*L59</f>
        <v>-11134447.644795509</v>
      </c>
      <c r="M38" s="82">
        <f t="shared" si="3"/>
        <v>24125399.666962616</v>
      </c>
      <c r="N38" s="51"/>
    </row>
    <row r="39" spans="1:14" x14ac:dyDescent="0.25">
      <c r="A39" s="28">
        <f t="shared" si="0"/>
        <v>27</v>
      </c>
      <c r="B39" s="29" t="s">
        <v>30</v>
      </c>
      <c r="C39" s="82">
        <v>4458636.940975368</v>
      </c>
      <c r="D39" s="14">
        <v>0</v>
      </c>
      <c r="E39" s="14">
        <v>2588664.0473682922</v>
      </c>
      <c r="F39" s="22">
        <f>SUM(F17,-SUM(F23:F38))*0.21</f>
        <v>-1225857.3800113932</v>
      </c>
      <c r="G39" s="91">
        <v>19311.238099999991</v>
      </c>
      <c r="H39" s="91">
        <v>-179947.0410290478</v>
      </c>
      <c r="I39" s="82">
        <f>-I37*0.21</f>
        <v>-433837.33394745499</v>
      </c>
      <c r="J39" s="82">
        <f>-J37*0.21</f>
        <v>-754598.49374940258</v>
      </c>
      <c r="K39" s="82" t="s">
        <v>151</v>
      </c>
      <c r="L39" s="22">
        <f>SUM(L17,-SUM(L23:L38))*0.21</f>
        <v>-1690.6788852149248</v>
      </c>
      <c r="M39" s="82">
        <f t="shared" si="3"/>
        <v>4470681.2988211466</v>
      </c>
      <c r="N39" s="51"/>
    </row>
    <row r="40" spans="1:14" x14ac:dyDescent="0.25">
      <c r="A40" s="28">
        <f t="shared" si="0"/>
        <v>28</v>
      </c>
      <c r="B40" s="31" t="s">
        <v>31</v>
      </c>
      <c r="C40" s="14">
        <v>523319.51868812554</v>
      </c>
      <c r="D40" s="14">
        <v>0</v>
      </c>
      <c r="E40" s="14">
        <v>0</v>
      </c>
      <c r="F40" s="14"/>
      <c r="G40" s="82"/>
      <c r="H40" s="82"/>
      <c r="I40" s="82"/>
      <c r="J40" s="82"/>
      <c r="K40" s="82" t="s">
        <v>151</v>
      </c>
      <c r="L40" s="22"/>
      <c r="M40" s="14">
        <f t="shared" si="3"/>
        <v>523319.51868812554</v>
      </c>
      <c r="N40" s="51"/>
    </row>
    <row r="41" spans="1:14" x14ac:dyDescent="0.25">
      <c r="A41" s="28">
        <f t="shared" si="0"/>
        <v>29</v>
      </c>
      <c r="B41" s="29" t="s">
        <v>32</v>
      </c>
      <c r="C41" s="89">
        <f t="shared" ref="C41:M41" si="4">SUM(C23:C40)</f>
        <v>639878542.14328492</v>
      </c>
      <c r="D41" s="36">
        <f t="shared" si="4"/>
        <v>0</v>
      </c>
      <c r="E41" s="36">
        <f t="shared" si="4"/>
        <v>-9738307.6067664325</v>
      </c>
      <c r="F41" s="36">
        <f t="shared" si="4"/>
        <v>-1503781.2347190431</v>
      </c>
      <c r="G41" s="89">
        <f t="shared" ref="G41:K41" si="5">SUM(G23:G40)</f>
        <v>-72647.038566666641</v>
      </c>
      <c r="H41" s="89">
        <f t="shared" si="5"/>
        <v>676943.63053784647</v>
      </c>
      <c r="I41" s="89">
        <f t="shared" ref="I41:J41" si="6">SUM(I23:I40)</f>
        <v>1632054.7324689974</v>
      </c>
      <c r="J41" s="89">
        <f t="shared" si="6"/>
        <v>2838727.6669620387</v>
      </c>
      <c r="K41" s="89">
        <f t="shared" si="5"/>
        <v>0</v>
      </c>
      <c r="L41" s="89">
        <f t="shared" si="4"/>
        <v>-290535811.4940787</v>
      </c>
      <c r="M41" s="89">
        <f t="shared" si="4"/>
        <v>343175720.79912317</v>
      </c>
    </row>
    <row r="42" spans="1:14" x14ac:dyDescent="0.25">
      <c r="A42" s="28">
        <f t="shared" si="0"/>
        <v>30</v>
      </c>
      <c r="B42" s="31"/>
      <c r="C42" s="36"/>
      <c r="D42" s="36"/>
      <c r="E42" s="36"/>
      <c r="F42" s="36"/>
      <c r="G42" s="89"/>
      <c r="H42" s="89"/>
      <c r="I42" s="89"/>
      <c r="J42" s="89"/>
      <c r="K42" s="89"/>
      <c r="L42" s="36"/>
      <c r="M42" s="36"/>
    </row>
    <row r="43" spans="1:14" ht="15.75" thickBot="1" x14ac:dyDescent="0.3">
      <c r="A43" s="28">
        <f t="shared" si="0"/>
        <v>31</v>
      </c>
      <c r="B43" s="31" t="s">
        <v>33</v>
      </c>
      <c r="C43" s="85">
        <f t="shared" ref="C43:M43" si="7">C17-C41</f>
        <v>105512542.27026069</v>
      </c>
      <c r="D43" s="16">
        <f t="shared" si="7"/>
        <v>0</v>
      </c>
      <c r="E43" s="16">
        <f t="shared" si="7"/>
        <v>9738307.6067664325</v>
      </c>
      <c r="F43" s="16">
        <f t="shared" si="7"/>
        <v>-4611558.7152809557</v>
      </c>
      <c r="G43" s="85">
        <f t="shared" ref="G43:K43" si="8">G17-G41</f>
        <v>72647.038566666641</v>
      </c>
      <c r="H43" s="85">
        <f t="shared" si="8"/>
        <v>-676943.63053784647</v>
      </c>
      <c r="I43" s="85">
        <f t="shared" ref="I43:J43" si="9">I17-I41</f>
        <v>-1632054.7324689974</v>
      </c>
      <c r="J43" s="85">
        <f t="shared" si="9"/>
        <v>-2838727.6669620387</v>
      </c>
      <c r="K43" s="85">
        <f t="shared" si="8"/>
        <v>0</v>
      </c>
      <c r="L43" s="16">
        <f t="shared" si="7"/>
        <v>-6360.1729491353035</v>
      </c>
      <c r="M43" s="85">
        <f t="shared" si="7"/>
        <v>105557851.99739456</v>
      </c>
      <c r="N43" s="50"/>
    </row>
    <row r="44" spans="1:14" ht="15.75" thickTop="1" x14ac:dyDescent="0.25">
      <c r="A44" s="28">
        <f t="shared" si="0"/>
        <v>32</v>
      </c>
      <c r="B44" s="26"/>
      <c r="C44" s="22"/>
      <c r="D44" s="22"/>
      <c r="E44" s="22"/>
      <c r="F44" s="22"/>
      <c r="G44" s="91"/>
      <c r="H44" s="91"/>
      <c r="I44" s="91"/>
      <c r="J44" s="91"/>
      <c r="K44" s="91"/>
      <c r="L44" s="22"/>
      <c r="M44" s="22"/>
    </row>
    <row r="45" spans="1:14" x14ac:dyDescent="0.25">
      <c r="A45" s="28">
        <f t="shared" si="0"/>
        <v>33</v>
      </c>
      <c r="B45" s="29" t="s">
        <v>34</v>
      </c>
      <c r="C45" s="23">
        <f>C56</f>
        <v>2092950106.7519956</v>
      </c>
      <c r="D45" s="23">
        <f t="shared" ref="D45:M45" si="10">D56</f>
        <v>-151541662.6247718</v>
      </c>
      <c r="E45" s="23">
        <f t="shared" si="10"/>
        <v>9738307.6067664325</v>
      </c>
      <c r="F45" s="23">
        <f t="shared" si="10"/>
        <v>0</v>
      </c>
      <c r="G45" s="92">
        <f t="shared" si="10"/>
        <v>0</v>
      </c>
      <c r="H45" s="92">
        <f t="shared" si="10"/>
        <v>0</v>
      </c>
      <c r="I45" s="92">
        <f t="shared" ref="I45:J45" si="11">I56</f>
        <v>3308823.3267465685</v>
      </c>
      <c r="J45" s="92">
        <f t="shared" si="11"/>
        <v>6800333.9793418013</v>
      </c>
      <c r="K45" s="92">
        <f t="shared" si="10"/>
        <v>0</v>
      </c>
      <c r="L45" s="23">
        <f t="shared" si="10"/>
        <v>0</v>
      </c>
      <c r="M45" s="92">
        <f t="shared" si="10"/>
        <v>1961255909.0400786</v>
      </c>
    </row>
    <row r="46" spans="1:14" x14ac:dyDescent="0.25">
      <c r="A46" s="28">
        <f t="shared" si="0"/>
        <v>34</v>
      </c>
      <c r="B46" s="31"/>
      <c r="C46" s="14"/>
      <c r="D46" s="14"/>
      <c r="E46" s="14"/>
      <c r="F46" s="14"/>
      <c r="G46" s="82"/>
      <c r="H46" s="82"/>
      <c r="I46" s="82"/>
      <c r="J46" s="82"/>
      <c r="K46" s="82"/>
      <c r="L46" s="14"/>
      <c r="M46" s="14"/>
    </row>
    <row r="47" spans="1:14" x14ac:dyDescent="0.25">
      <c r="A47" s="28">
        <f t="shared" si="0"/>
        <v>35</v>
      </c>
      <c r="B47" s="29" t="s">
        <v>35</v>
      </c>
      <c r="C47" s="18">
        <f>C43/C45</f>
        <v>5.0413309868147474E-2</v>
      </c>
      <c r="D47" s="18">
        <f>SUM($C43:D43)/SUM($C56:D56)-SUM($C47:C47)</f>
        <v>3.9351414273215354E-3</v>
      </c>
      <c r="E47" s="18">
        <f>SUM($C43:E43)/SUM($C56:E56)-SUM($C47:D47)</f>
        <v>4.7198119064676622E-3</v>
      </c>
      <c r="F47" s="18">
        <f>SUM($C43:F43)/SUM($C56:F56)-SUM($C47:E47)</f>
        <v>-2.3635119763198917E-3</v>
      </c>
      <c r="G47" s="93">
        <f>SUM($C43:G43)/SUM($C56:G56)-SUM($C47:F47)</f>
        <v>3.7232995674006675E-5</v>
      </c>
      <c r="H47" s="93">
        <f>SUM($C43:H43)/SUM($C56:H56)-SUM($C47:G47)</f>
        <v>-3.4694654819595466E-4</v>
      </c>
      <c r="I47" s="93">
        <f>SUM($C43:I43)/SUM($C56:I56)-SUM($C47:H47)</f>
        <v>-9.3051792624038177E-4</v>
      </c>
      <c r="J47" s="93">
        <f>SUM($C43:J43)/SUM($C56:J56)-SUM($C47:I47)</f>
        <v>-1.6397171375858097E-3</v>
      </c>
      <c r="K47" s="93">
        <f>SUM($C43:K43)/SUM($C56:K56)-SUM($C47:H47)</f>
        <v>-2.5702350638261914E-3</v>
      </c>
      <c r="L47" s="18">
        <f>SUM($C43:L43)/SUM($C56:L56)-SUM($C47:K47)</f>
        <v>2.5669921555857012E-3</v>
      </c>
      <c r="M47" s="18">
        <f>M43/M45</f>
        <v>5.3821559701028011E-2</v>
      </c>
    </row>
    <row r="48" spans="1:14" x14ac:dyDescent="0.25">
      <c r="A48" s="28">
        <f t="shared" si="0"/>
        <v>36</v>
      </c>
      <c r="B48" s="31"/>
      <c r="C48" s="14"/>
      <c r="D48" s="14"/>
      <c r="E48" s="14"/>
      <c r="F48" s="14"/>
      <c r="G48" s="82"/>
      <c r="H48" s="82"/>
      <c r="I48" s="82"/>
      <c r="J48" s="82"/>
      <c r="K48" s="82"/>
      <c r="L48" s="14"/>
      <c r="M48" s="14"/>
    </row>
    <row r="49" spans="1:13" x14ac:dyDescent="0.25">
      <c r="A49" s="28">
        <f t="shared" si="0"/>
        <v>37</v>
      </c>
      <c r="B49" s="31" t="s">
        <v>36</v>
      </c>
      <c r="C49" s="18"/>
      <c r="D49" s="18"/>
      <c r="E49" s="18"/>
      <c r="F49" s="18"/>
      <c r="G49" s="93"/>
      <c r="H49" s="93"/>
      <c r="I49" s="93"/>
      <c r="J49" s="93"/>
      <c r="K49" s="93"/>
      <c r="L49" s="18"/>
      <c r="M49" s="18"/>
    </row>
    <row r="50" spans="1:13" x14ac:dyDescent="0.25">
      <c r="A50" s="28">
        <f t="shared" si="0"/>
        <v>38</v>
      </c>
      <c r="B50" s="33" t="s">
        <v>37</v>
      </c>
      <c r="C50" s="83">
        <v>4300827048.9427185</v>
      </c>
      <c r="D50" s="13">
        <v>-200340092.80947351</v>
      </c>
      <c r="E50" s="13">
        <v>0</v>
      </c>
      <c r="F50" s="13">
        <v>0</v>
      </c>
      <c r="G50" s="83"/>
      <c r="H50" s="83"/>
      <c r="I50" s="83"/>
      <c r="J50" s="83"/>
      <c r="K50" s="83"/>
      <c r="L50" s="13">
        <v>0</v>
      </c>
      <c r="M50" s="83">
        <f t="shared" ref="M50:M55" si="12">SUM(C50:L50)</f>
        <v>4100486956.133245</v>
      </c>
    </row>
    <row r="51" spans="1:13" x14ac:dyDescent="0.25">
      <c r="A51" s="28">
        <f t="shared" si="0"/>
        <v>39</v>
      </c>
      <c r="B51" s="33" t="s">
        <v>66</v>
      </c>
      <c r="C51" s="14">
        <v>-1637637926.6516845</v>
      </c>
      <c r="D51" s="14">
        <v>55515781.67730689</v>
      </c>
      <c r="E51" s="14">
        <v>12326971.654134724</v>
      </c>
      <c r="F51" s="14">
        <v>0</v>
      </c>
      <c r="G51" s="82"/>
      <c r="H51" s="82"/>
      <c r="I51" s="82"/>
      <c r="J51" s="82"/>
      <c r="K51" s="82"/>
      <c r="L51" s="14">
        <v>0</v>
      </c>
      <c r="M51" s="14">
        <f t="shared" si="12"/>
        <v>-1569795173.3202429</v>
      </c>
    </row>
    <row r="52" spans="1:13" x14ac:dyDescent="0.25">
      <c r="A52" s="28">
        <f t="shared" si="0"/>
        <v>40</v>
      </c>
      <c r="B52" s="31" t="s">
        <v>67</v>
      </c>
      <c r="C52" s="82">
        <v>-597677158.88667977</v>
      </c>
      <c r="D52" s="14">
        <v>-3758546.0358800888</v>
      </c>
      <c r="E52" s="14">
        <v>-2588664.0473682922</v>
      </c>
      <c r="F52" s="14">
        <v>0</v>
      </c>
      <c r="G52" s="82"/>
      <c r="H52" s="82"/>
      <c r="I52" s="82">
        <v>-879560.63116048009</v>
      </c>
      <c r="J52" s="82">
        <v>-1807683.7160275693</v>
      </c>
      <c r="K52" s="82"/>
      <c r="L52" s="14">
        <v>0</v>
      </c>
      <c r="M52" s="82">
        <f t="shared" si="12"/>
        <v>-606711613.31711626</v>
      </c>
    </row>
    <row r="53" spans="1:13" x14ac:dyDescent="0.25">
      <c r="A53" s="28">
        <f t="shared" si="0"/>
        <v>41</v>
      </c>
      <c r="B53" s="31" t="s">
        <v>68</v>
      </c>
      <c r="C53" s="14">
        <v>-26993656.705525</v>
      </c>
      <c r="D53" s="14">
        <v>-2958805.4567250796</v>
      </c>
      <c r="E53" s="14">
        <v>0</v>
      </c>
      <c r="F53" s="14">
        <v>0</v>
      </c>
      <c r="G53" s="82"/>
      <c r="H53" s="82"/>
      <c r="I53" s="82"/>
      <c r="J53" s="82"/>
      <c r="K53" s="82"/>
      <c r="L53" s="14">
        <v>0</v>
      </c>
      <c r="M53" s="14">
        <f t="shared" si="12"/>
        <v>-29952462.162250079</v>
      </c>
    </row>
    <row r="54" spans="1:13" x14ac:dyDescent="0.25">
      <c r="A54" s="28">
        <f t="shared" si="0"/>
        <v>42</v>
      </c>
      <c r="B54" s="31" t="s">
        <v>41</v>
      </c>
      <c r="C54" s="82">
        <v>54431800.053166389</v>
      </c>
      <c r="D54" s="81">
        <v>0</v>
      </c>
      <c r="E54" s="14">
        <v>0</v>
      </c>
      <c r="F54" s="14">
        <v>0</v>
      </c>
      <c r="G54" s="82"/>
      <c r="H54" s="82"/>
      <c r="I54" s="82"/>
      <c r="J54" s="82"/>
      <c r="K54" s="82"/>
      <c r="L54" s="14">
        <v>0</v>
      </c>
      <c r="M54" s="14">
        <f t="shared" si="12"/>
        <v>54431800.053166389</v>
      </c>
    </row>
    <row r="55" spans="1:13" x14ac:dyDescent="0.25">
      <c r="A55" s="28">
        <f t="shared" si="0"/>
        <v>43</v>
      </c>
      <c r="B55" s="31" t="s">
        <v>42</v>
      </c>
      <c r="C55" s="14">
        <v>0</v>
      </c>
      <c r="D55" s="14">
        <v>0</v>
      </c>
      <c r="E55" s="14">
        <v>0</v>
      </c>
      <c r="F55" s="14">
        <v>0</v>
      </c>
      <c r="G55" s="82"/>
      <c r="H55" s="82"/>
      <c r="I55" s="82">
        <v>4188383.9579070485</v>
      </c>
      <c r="J55" s="82">
        <v>8608017.6953693703</v>
      </c>
      <c r="K55" s="82"/>
      <c r="L55" s="14">
        <v>0</v>
      </c>
      <c r="M55" s="82">
        <f t="shared" si="12"/>
        <v>12796401.653276419</v>
      </c>
    </row>
    <row r="56" spans="1:13" ht="15.75" thickBot="1" x14ac:dyDescent="0.3">
      <c r="A56" s="28">
        <f t="shared" si="0"/>
        <v>44</v>
      </c>
      <c r="B56" s="31" t="s">
        <v>43</v>
      </c>
      <c r="C56" s="84">
        <f>SUM(C50:C55)</f>
        <v>2092950106.7519956</v>
      </c>
      <c r="D56" s="84">
        <f>SUM(D50:D55)</f>
        <v>-151541662.6247718</v>
      </c>
      <c r="E56" s="17">
        <f>SUM(E50:E55)</f>
        <v>9738307.6067664325</v>
      </c>
      <c r="F56" s="17">
        <f t="shared" ref="F56:L56" si="13">SUM(F50:F55)</f>
        <v>0</v>
      </c>
      <c r="G56" s="84">
        <f t="shared" si="13"/>
        <v>0</v>
      </c>
      <c r="H56" s="84">
        <f t="shared" si="13"/>
        <v>0</v>
      </c>
      <c r="I56" s="84">
        <f t="shared" ref="I56:J56" si="14">SUM(I50:I55)</f>
        <v>3308823.3267465685</v>
      </c>
      <c r="J56" s="84">
        <f t="shared" si="14"/>
        <v>6800333.9793418013</v>
      </c>
      <c r="K56" s="84">
        <f t="shared" si="13"/>
        <v>0</v>
      </c>
      <c r="L56" s="17">
        <f t="shared" si="13"/>
        <v>0</v>
      </c>
      <c r="M56" s="84">
        <f>SUM(M50:M55)</f>
        <v>1961255909.0400786</v>
      </c>
    </row>
    <row r="57" spans="1:13" ht="15.75" thickTop="1" x14ac:dyDescent="0.25">
      <c r="C57" s="14"/>
      <c r="D57" s="14"/>
      <c r="E57" s="14"/>
      <c r="F57" s="14"/>
      <c r="G57" s="14"/>
      <c r="H57" s="14"/>
      <c r="I57" s="14"/>
      <c r="J57" s="14"/>
      <c r="K57" s="14"/>
      <c r="L57" s="19">
        <v>5.1240000000000001E-3</v>
      </c>
      <c r="M57" s="94" t="s">
        <v>145</v>
      </c>
    </row>
    <row r="58" spans="1:13" x14ac:dyDescent="0.25">
      <c r="F58" s="54"/>
      <c r="G58" s="54"/>
      <c r="H58" s="54"/>
      <c r="I58" s="54"/>
      <c r="J58" s="54"/>
      <c r="K58" s="54"/>
      <c r="L58" s="19">
        <v>2E-3</v>
      </c>
      <c r="M58" s="94" t="s">
        <v>146</v>
      </c>
    </row>
    <row r="59" spans="1:13" x14ac:dyDescent="0.25">
      <c r="F59" s="54"/>
      <c r="G59" s="54"/>
      <c r="H59" s="54"/>
      <c r="I59" s="54"/>
      <c r="J59" s="54"/>
      <c r="K59" s="54"/>
      <c r="L59" s="19">
        <v>3.8323000000000003E-2</v>
      </c>
      <c r="M59" s="94" t="str">
        <f>"STATE UTILITY TAX "</f>
        <v xml:space="preserve">STATE UTILITY TAX </v>
      </c>
    </row>
    <row r="60" spans="1:13" x14ac:dyDescent="0.25">
      <c r="F60" s="54"/>
      <c r="G60" s="54"/>
      <c r="H60" s="54"/>
      <c r="I60" s="54"/>
      <c r="J60" s="54"/>
      <c r="K60" s="54"/>
      <c r="L60" s="20">
        <v>0.21</v>
      </c>
      <c r="M60" s="95" t="s">
        <v>147</v>
      </c>
    </row>
    <row r="61" spans="1:13" x14ac:dyDescent="0.25">
      <c r="F61" s="54"/>
      <c r="G61" s="54"/>
      <c r="H61" s="54"/>
      <c r="I61" s="54"/>
      <c r="J61" s="54"/>
      <c r="K61" s="54"/>
    </row>
    <row r="62" spans="1:13" x14ac:dyDescent="0.25">
      <c r="F62" s="54"/>
      <c r="G62" s="54"/>
      <c r="H62" s="54"/>
      <c r="I62" s="54"/>
      <c r="J62" s="54"/>
      <c r="K62" s="54"/>
    </row>
  </sheetData>
  <pageMargins left="0.7" right="0.7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06A4C2C-204D-4A9F-9DD4-F5D5BCDABF91}"/>
</file>

<file path=customXml/itemProps2.xml><?xml version="1.0" encoding="utf-8"?>
<ds:datastoreItem xmlns:ds="http://schemas.openxmlformats.org/officeDocument/2006/customXml" ds:itemID="{D42DF349-9E97-44FA-BF58-9B082E935A84}"/>
</file>

<file path=customXml/itemProps3.xml><?xml version="1.0" encoding="utf-8"?>
<ds:datastoreItem xmlns:ds="http://schemas.openxmlformats.org/officeDocument/2006/customXml" ds:itemID="{7B8959CE-9446-4106-AC42-7FC7351E7B9C}"/>
</file>

<file path=customXml/itemProps4.xml><?xml version="1.0" encoding="utf-8"?>
<ds:datastoreItem xmlns:ds="http://schemas.openxmlformats.org/officeDocument/2006/customXml" ds:itemID="{7A0265D0-18DE-4E2C-AED2-3D5ADE54F1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Exh 22 p1-2</vt:lpstr>
      <vt:lpstr>Exh 22 p3</vt:lpstr>
      <vt:lpstr>'Exh 22 p1-2'!Print_Area</vt:lpstr>
      <vt:lpstr>'Exh 22 p3'!Print_Area</vt:lpstr>
      <vt:lpstr>'Exh 22 p1-2'!Print_Titles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Puget Sound Energy</cp:lastModifiedBy>
  <cp:lastPrinted>2020-01-10T20:36:03Z</cp:lastPrinted>
  <dcterms:created xsi:type="dcterms:W3CDTF">2019-05-30T20:04:16Z</dcterms:created>
  <dcterms:modified xsi:type="dcterms:W3CDTF">2020-01-10T20:40:54Z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