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4A9BCA03-3B62-42BC-ABDA-DA09FDD2B750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EF-16 2020 PCORC A-1" sheetId="1" r:id="rId1"/>
  </sheet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#N/A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D32" i="1"/>
  <c r="D24" i="1"/>
  <c r="F21" i="1"/>
  <c r="A9" i="1"/>
  <c r="A10" i="1" s="1"/>
  <c r="A11" i="1" s="1"/>
  <c r="A12" i="1" s="1"/>
  <c r="F32" i="1" l="1"/>
  <c r="F24" i="1"/>
  <c r="F37" i="1"/>
  <c r="D21" i="1"/>
  <c r="F35" i="1" l="1"/>
  <c r="D35" i="1"/>
  <c r="D22" i="1" l="1"/>
  <c r="F22" i="1"/>
  <c r="C14" i="1" l="1"/>
  <c r="F14" i="1" l="1"/>
  <c r="D14" i="1"/>
  <c r="G15" i="1" l="1"/>
  <c r="D15" i="1"/>
  <c r="D34" i="1" l="1"/>
  <c r="F34" i="1"/>
  <c r="F33" i="1" l="1"/>
  <c r="D33" i="1"/>
  <c r="G23" i="1" l="1"/>
  <c r="D23" i="1"/>
  <c r="D28" i="1" l="1"/>
  <c r="F28" i="1"/>
  <c r="D19" i="1"/>
  <c r="G19" i="1"/>
  <c r="D26" i="1"/>
  <c r="G26" i="1"/>
  <c r="G27" i="1"/>
  <c r="D27" i="1"/>
  <c r="G31" i="1"/>
  <c r="D31" i="1"/>
  <c r="D30" i="1"/>
  <c r="G30" i="1"/>
  <c r="D18" i="1" l="1"/>
  <c r="G18" i="1"/>
  <c r="F29" i="1" l="1"/>
  <c r="D29" i="1"/>
  <c r="G25" i="1" l="1"/>
  <c r="D25" i="1"/>
  <c r="C46" i="1" l="1"/>
  <c r="G36" i="1"/>
  <c r="G38" i="1" l="1"/>
  <c r="D20" i="1"/>
  <c r="F20" i="1"/>
  <c r="D46" i="1"/>
  <c r="C16" i="1" l="1"/>
  <c r="D16" i="1" l="1"/>
  <c r="F16" i="1"/>
  <c r="C17" i="1" l="1"/>
  <c r="C9" i="1"/>
  <c r="F17" i="1" l="1"/>
  <c r="D17" i="1"/>
  <c r="C36" i="1"/>
  <c r="C38" i="1" l="1"/>
  <c r="D36" i="1"/>
  <c r="C45" i="1"/>
  <c r="F36" i="1"/>
  <c r="D45" i="1" l="1"/>
  <c r="C47" i="1"/>
  <c r="F38" i="1"/>
  <c r="H36" i="1"/>
  <c r="C44" i="1"/>
  <c r="D44" i="1" l="1"/>
  <c r="H38" i="1"/>
  <c r="D47" i="1"/>
</calcChain>
</file>

<file path=xl/sharedStrings.xml><?xml version="1.0" encoding="utf-8"?>
<sst xmlns="http://schemas.openxmlformats.org/spreadsheetml/2006/main" count="87" uniqueCount="64">
  <si>
    <t>Exhibit A-1 Power Cost Baseline Rate</t>
  </si>
  <si>
    <t>2020 PCORC</t>
  </si>
  <si>
    <t>Row</t>
  </si>
  <si>
    <t>Regulatory Assets</t>
  </si>
  <si>
    <t>Transmission Rate Base</t>
  </si>
  <si>
    <t>Production Rate Base</t>
  </si>
  <si>
    <t xml:space="preserve">Net of tax rate of return </t>
  </si>
  <si>
    <t>Fixed</t>
  </si>
  <si>
    <t>Variable</t>
  </si>
  <si>
    <t>Test Yr</t>
  </si>
  <si>
    <t>Prod Costs</t>
  </si>
  <si>
    <t>$/MWh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</si>
  <si>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</si>
  <si>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</si>
  <si>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</si>
  <si>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</si>
  <si>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</si>
  <si>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</si>
  <si>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</si>
  <si>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</si>
  <si>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Rate Base Return (on Row 3)</t>
  </si>
  <si>
    <t>F</t>
  </si>
  <si>
    <t>10a</t>
  </si>
  <si>
    <t>Equity Adder Centralia Coal Transition PPA</t>
  </si>
  <si>
    <t>V</t>
  </si>
  <si>
    <t>Transmission Rate Base Return (on Row 4)</t>
  </si>
  <si>
    <t>Production Rate Base Return (on Row 5)</t>
  </si>
  <si>
    <t>501-Steam Fuel Incl Reg Amort</t>
  </si>
  <si>
    <t>555-Purchased power Incl Reg Amort</t>
  </si>
  <si>
    <t>557-Other Power Exp</t>
  </si>
  <si>
    <t>15a</t>
  </si>
  <si>
    <t>Payroll Overheads - Benefits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</si>
  <si>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</si>
  <si>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</si>
  <si>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</si>
  <si>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</si>
  <si>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</si>
  <si>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</si>
  <si>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</si>
  <si>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#55700003</t>
  </si>
  <si>
    <t>547-Fuel Incl Reg Amort</t>
  </si>
  <si>
    <t>565-Wheeling Incl Reg Amort</t>
  </si>
  <si>
    <t>456-1 OATT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</si>
  <si>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</si>
  <si>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</si>
  <si>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</si>
  <si>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</si>
  <si>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</si>
  <si>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</si>
  <si>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 Assets - Non PC Only</t>
  </si>
  <si>
    <t>Subtotal &amp; Baseline Rate</t>
  </si>
  <si>
    <t>Revenue Sensitive Items</t>
  </si>
  <si>
    <t>Grossed up for RSI</t>
  </si>
  <si>
    <t>Test Year DELIVERED Load (MWh's)</t>
  </si>
  <si>
    <t>Before Rev.</t>
  </si>
  <si>
    <t>After Rev.</t>
  </si>
  <si>
    <t>Sensitive Items</t>
  </si>
  <si>
    <t>Rev Req (Column (II) )</t>
  </si>
  <si>
    <t>Power Cost Baseline Rate</t>
  </si>
  <si>
    <t xml:space="preserve">Fixed Production Costs </t>
  </si>
  <si>
    <t>Variable Production Costs</t>
  </si>
  <si>
    <t>Note:  Amounts in bold and italics are different from Dec 9, 2020 original filing.</t>
  </si>
  <si>
    <t>Updated</t>
  </si>
  <si>
    <t>SEF-16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</si>
</sst>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* #,##0.0000000_);_(* \(#,##0.0000000\);_(* &quot;-&quot;??_);_(@_)"/>
    <numFmt numFmtId="168" formatCode="_(&quot;$&quot;* #,##0.000_);_(&quot;$&quot;* \(#,##0.000\);_(&quot;$&quot;* &quot;-&quot;???_);_(@_)"/>
    <numFmt numFmtId="169" formatCode="_(* #,##0.000_);_(* \(#,##0.000\);_(* &quot;-&quot;??_);_(@_)"/>
    <numFmt numFmtId="170" formatCode="_(* #,##0.000000_);_(* \(#,##0.000000\);_(* &quot;-&quot;??_);_(@_)"/>
    <numFmt numFmtId="171" formatCode="0.000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i/>
      <sz val="11"/>
      <color rgb="FF0000FF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i/>
      <sz val="10"/>
      <color rgb="FF0000FF"/>
      <name val="Times New Roman"/>
      <family val="1"/>
    </font>
    <font>
      <sz val="9"/>
      <color theme="1"/>
      <name val="Arial"/>
      <family val="2"/>
    </font>
    <font>
      <b/>
      <i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Continuous"/>
    </xf>
    <xf numFmtId="0" fontId="1" fillId="0" borderId="0" xfId="0" applyFont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7" fillId="0" borderId="0" xfId="0" applyFont="1" applyFill="1"/>
    <xf numFmtId="164" fontId="8" fillId="0" borderId="0" xfId="0" applyNumberFormat="1" applyFont="1" applyFill="1"/>
    <xf numFmtId="41" fontId="7" fillId="0" borderId="0" xfId="0" applyNumberFormat="1" applyFont="1" applyFill="1"/>
    <xf numFmtId="164" fontId="8" fillId="0" borderId="1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/>
    <xf numFmtId="43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/>
    <xf numFmtId="166" fontId="8" fillId="0" borderId="0" xfId="0" applyNumberFormat="1" applyFont="1" applyFill="1" applyBorder="1" applyAlignment="1"/>
    <xf numFmtId="166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/>
    <xf numFmtId="165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165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left" indent="1"/>
    </xf>
    <xf numFmtId="0" fontId="7" fillId="0" borderId="0" xfId="0" applyNumberFormat="1" applyFont="1" applyFill="1" applyBorder="1" applyAlignment="1">
      <alignment vertical="top"/>
    </xf>
    <xf numFmtId="0" fontId="7" fillId="0" borderId="0" xfId="0" quotePrefix="1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center" indent="1"/>
    </xf>
    <xf numFmtId="164" fontId="8" fillId="0" borderId="3" xfId="0" applyNumberFormat="1" applyFont="1" applyFill="1" applyBorder="1" applyAlignment="1">
      <alignment vertical="center"/>
    </xf>
    <xf numFmtId="166" fontId="8" fillId="0" borderId="4" xfId="0" applyNumberFormat="1" applyFont="1" applyFill="1" applyBorder="1" applyAlignment="1">
      <alignment vertical="center"/>
    </xf>
    <xf numFmtId="166" fontId="7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164" fontId="9" fillId="0" borderId="0" xfId="0" applyNumberFormat="1" applyFont="1" applyFill="1"/>
    <xf numFmtId="167" fontId="7" fillId="0" borderId="2" xfId="0" applyNumberFormat="1" applyFont="1" applyFill="1" applyBorder="1" applyAlignment="1"/>
    <xf numFmtId="169" fontId="11" fillId="0" borderId="0" xfId="0" applyNumberFormat="1" applyFont="1" applyFill="1" applyBorder="1" applyAlignment="1"/>
    <xf numFmtId="170" fontId="7" fillId="0" borderId="0" xfId="0" applyNumberFormat="1" applyFont="1" applyFill="1" applyBorder="1" applyAlignment="1"/>
    <xf numFmtId="164" fontId="8" fillId="0" borderId="1" xfId="0" applyNumberFormat="1" applyFont="1" applyFill="1" applyBorder="1" applyAlignment="1"/>
    <xf numFmtId="0" fontId="10" fillId="0" borderId="0" xfId="0" applyFont="1" applyFill="1"/>
    <xf numFmtId="0" fontId="1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/>
    <xf numFmtId="171" fontId="2" fillId="0" borderId="0" xfId="0" applyNumberFormat="1" applyFont="1" applyFill="1" applyBorder="1" applyAlignment="1"/>
    <xf numFmtId="44" fontId="2" fillId="0" borderId="0" xfId="0" applyNumberFormat="1" applyFont="1" applyFill="1" applyBorder="1" applyAlignment="1"/>
    <xf numFmtId="43" fontId="2" fillId="0" borderId="0" xfId="0" applyNumberFormat="1" applyFont="1" applyFill="1" applyBorder="1" applyAlignment="1">
      <alignment horizontal="center"/>
    </xf>
    <xf numFmtId="169" fontId="13" fillId="0" borderId="0" xfId="0" applyNumberFormat="1" applyFont="1" applyFill="1" applyBorder="1" applyAlignment="1">
      <alignment horizontal="center"/>
    </xf>
    <xf numFmtId="169" fontId="14" fillId="0" borderId="0" xfId="0" applyNumberFormat="1" applyFont="1" applyFill="1" applyBorder="1" applyAlignment="1">
      <alignment horizontal="right"/>
    </xf>
    <xf numFmtId="169" fontId="14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/>
    <xf numFmtId="169" fontId="1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166" fontId="2" fillId="0" borderId="0" xfId="0" applyNumberFormat="1" applyFont="1" applyFill="1" applyBorder="1" applyAlignment="1"/>
    <xf numFmtId="166" fontId="8" fillId="0" borderId="1" xfId="0" applyNumberFormat="1" applyFont="1" applyFill="1" applyBorder="1" applyAlignment="1"/>
    <xf numFmtId="0" fontId="15" fillId="0" borderId="0" xfId="0" applyNumberFormat="1" applyFont="1" applyFill="1" applyBorder="1" applyAlignment="1"/>
    <xf numFmtId="166" fontId="8" fillId="0" borderId="2" xfId="0" applyNumberFormat="1" applyFont="1" applyFill="1" applyBorder="1" applyAlignment="1"/>
    <xf numFmtId="0" fontId="16" fillId="0" borderId="0" xfId="0" applyFont="1" applyFill="1" applyBorder="1" applyAlignment="1"/>
    <xf numFmtId="0" fontId="1" fillId="0" borderId="0" xfId="0" applyFont="1" applyFill="1"/>
    <xf numFmtId="0" fontId="17" fillId="0" borderId="0" xfId="0" applyFont="1" applyFill="1"/>
    <xf numFmtId="2" fontId="18" fillId="0" borderId="0" xfId="0" applyNumberFormat="1" applyFont="1" applyFill="1" applyBorder="1" applyAlignment="1">
      <alignment horizontal="center"/>
    </xf>
    <xf numFmtId="168" fontId="7" fillId="0" borderId="0" xfId="0" applyNumberFormat="1" applyFont="1" applyFill="1"/>
    <xf numFmtId="166" fontId="7" fillId="0" borderId="1" xfId="0" applyNumberFormat="1" applyFont="1" applyFill="1" applyBorder="1" applyAlignment="1"/>
    <xf numFmtId="164" fontId="7" fillId="0" borderId="0" xfId="1" applyNumberFormat="1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0"/>
  <sheetViews>
    <sheetView tabSelected="1" zoomScale="82" zoomScaleNormal="82" workbookViewId="0">
      <pane xSplit="1" ySplit="2" topLeftCell="B3" activePane="bottomRight" state="frozen"/>
      <selection activeCell="G37" sqref="G37"/>
      <selection pane="topRight" activeCell="G37" sqref="G37"/>
      <selection pane="bottomLeft" activeCell="G37" sqref="G37"/>
      <selection pane="bottomRight" activeCell="O24" sqref="O24"/>
    </sheetView>
  </sheetViews>
  <sheetFormatPr defaultColWidth="9.26953125" defaultRowHeight="14.5" x14ac:dyDescent="0.35"/>
  <cols>
    <col min="1" max="1" width="7.453125" style="2" customWidth="1"/>
    <col min="2" max="2" width="43.1796875" style="2" customWidth="1"/>
    <col min="3" max="3" width="17.7265625" style="2" customWidth="1"/>
    <col min="4" max="4" width="13.26953125" style="2" bestFit="1" customWidth="1"/>
    <col min="5" max="5" width="8.26953125" style="2" bestFit="1" customWidth="1"/>
    <col min="6" max="6" width="16.7265625" style="2" bestFit="1" customWidth="1"/>
    <col min="7" max="7" width="16.26953125" style="2" customWidth="1"/>
    <col min="8" max="8" width="5.54296875" style="2" customWidth="1"/>
    <col min="9" max="9" width="16.54296875" style="5" bestFit="1" customWidth="1"/>
    <col min="10" max="16384" width="9.26953125" style="2"/>
  </cols>
  <sheetData>
    <row r="1" spans="1:8" s="5" customFormat="1" ht="20" x14ac:dyDescent="0.4">
      <c r="A1" s="1" t="s">
        <v>0</v>
      </c>
      <c r="B1" s="2"/>
      <c r="C1" s="2"/>
      <c r="D1" s="3"/>
      <c r="E1" s="4"/>
      <c r="F1" s="2"/>
      <c r="G1" s="63" t="s">
        <v>62</v>
      </c>
      <c r="H1" s="2"/>
    </row>
    <row r="2" spans="1:8" s="5" customFormat="1" ht="20" x14ac:dyDescent="0.4">
      <c r="A2" s="1" t="s">
        <v>1</v>
      </c>
      <c r="B2" s="2"/>
      <c r="C2" s="2"/>
      <c r="D2" s="2"/>
      <c r="E2" s="2"/>
      <c r="F2" s="2"/>
      <c r="G2" s="2"/>
      <c r="H2" s="2"/>
    </row>
    <row r="3" spans="1:8" s="5" customFormat="1" ht="20" x14ac:dyDescent="0.4">
      <c r="A3" s="1" t="s">
        <v>63</v>
      </c>
      <c r="B3" s="2"/>
      <c r="C3" s="2"/>
      <c r="D3" s="2"/>
      <c r="E3" s="2"/>
      <c r="F3" s="2"/>
      <c r="G3" s="2"/>
      <c r="H3" s="2"/>
    </row>
    <row r="4" spans="1:8" s="5" customFormat="1" x14ac:dyDescent="0.35">
      <c r="A4" s="6"/>
      <c r="B4" s="2"/>
      <c r="C4" s="2"/>
      <c r="D4" s="2"/>
      <c r="E4" s="2"/>
      <c r="F4" s="2"/>
      <c r="G4" s="2"/>
      <c r="H4" s="2"/>
    </row>
    <row r="5" spans="1:8" s="5" customFormat="1" x14ac:dyDescent="0.35">
      <c r="A5" s="6" t="s">
        <v>2</v>
      </c>
      <c r="B5" s="2"/>
      <c r="C5" s="7"/>
      <c r="D5" s="2"/>
      <c r="E5" s="2"/>
      <c r="F5" s="2"/>
      <c r="G5" s="2"/>
      <c r="H5" s="2"/>
    </row>
    <row r="6" spans="1:8" s="5" customFormat="1" x14ac:dyDescent="0.35">
      <c r="A6" s="8">
        <v>3</v>
      </c>
      <c r="B6" s="9" t="s">
        <v>3</v>
      </c>
      <c r="C6" s="10">
        <v>107627055.66724977</v>
      </c>
      <c r="D6" s="9"/>
      <c r="E6" s="9"/>
      <c r="F6" s="9"/>
      <c r="G6" s="9"/>
      <c r="H6" s="2"/>
    </row>
    <row r="7" spans="1:8" s="5" customFormat="1" x14ac:dyDescent="0.35">
      <c r="A7" s="8">
        <v>4</v>
      </c>
      <c r="B7" s="9" t="s">
        <v>4</v>
      </c>
      <c r="C7" s="11">
        <v>79508404.960502923</v>
      </c>
      <c r="D7" s="9"/>
      <c r="E7" s="9"/>
      <c r="F7" s="9"/>
      <c r="G7" s="9"/>
      <c r="H7" s="2"/>
    </row>
    <row r="8" spans="1:8" s="5" customFormat="1" x14ac:dyDescent="0.35">
      <c r="A8" s="8">
        <v>5</v>
      </c>
      <c r="B8" s="9" t="s">
        <v>5</v>
      </c>
      <c r="C8" s="11">
        <v>1426278308.4180365</v>
      </c>
      <c r="D8" s="9"/>
      <c r="E8" s="9"/>
      <c r="F8" s="9"/>
      <c r="G8" s="9"/>
      <c r="H8" s="2"/>
    </row>
    <row r="9" spans="1:8" s="5" customFormat="1" x14ac:dyDescent="0.35">
      <c r="A9" s="8">
        <f>+A8+1</f>
        <v>6</v>
      </c>
      <c r="B9" s="9"/>
      <c r="C9" s="12">
        <f>SUM(C6:C8)</f>
        <v>1613413769.0457892</v>
      </c>
      <c r="D9" s="9"/>
      <c r="E9" s="9"/>
      <c r="F9" s="9"/>
      <c r="G9" s="9"/>
      <c r="H9" s="2"/>
    </row>
    <row r="10" spans="1:8" s="5" customFormat="1" x14ac:dyDescent="0.35">
      <c r="A10" s="8">
        <f>+A9+1</f>
        <v>7</v>
      </c>
      <c r="B10" s="13" t="s">
        <v>6</v>
      </c>
      <c r="C10" s="14">
        <v>6.8000000000000005E-2</v>
      </c>
      <c r="D10" s="15"/>
      <c r="E10" s="15"/>
      <c r="F10" s="16" t="s">
        <v>7</v>
      </c>
      <c r="G10" s="16" t="s">
        <v>8</v>
      </c>
      <c r="H10" s="2"/>
    </row>
    <row r="11" spans="1:8" s="5" customFormat="1" x14ac:dyDescent="0.35">
      <c r="A11" s="8">
        <f>+A10+1</f>
        <v>8</v>
      </c>
      <c r="B11" s="13"/>
      <c r="C11" s="14"/>
      <c r="D11" s="16" t="s">
        <v>9</v>
      </c>
      <c r="E11" s="16"/>
      <c r="F11" s="16" t="s">
        <v>10</v>
      </c>
      <c r="G11" s="16" t="s">
        <v>10</v>
      </c>
      <c r="H11" s="2"/>
    </row>
    <row r="12" spans="1:8" s="5" customFormat="1" x14ac:dyDescent="0.35">
      <c r="A12" s="8">
        <f>+A11+1</f>
        <v>9</v>
      </c>
      <c r="B12" s="17"/>
      <c r="C12" s="14"/>
      <c r="D12" s="18" t="s">
        <v>11</v>
      </c>
      <c r="E12" s="18"/>
      <c r="F12" s="19" t="s">
        <v>12</v>
      </c>
      <c r="G12" s="19" t="s">
        <v>13</v>
      </c>
      <c r="H12" s="2"/>
    </row>
    <row r="13" spans="1:8" s="5" customFormat="1" x14ac:dyDescent="0.35">
      <c r="A13" s="8" t="s">
        <v>14</v>
      </c>
      <c r="B13" s="13"/>
      <c r="C13" s="16" t="s">
        <v>15</v>
      </c>
      <c r="D13" s="20" t="s">
        <v>16</v>
      </c>
      <c r="E13" s="20" t="s">
        <v>17</v>
      </c>
      <c r="F13" s="20" t="s">
        <v>18</v>
      </c>
      <c r="G13" s="20" t="s">
        <v>19</v>
      </c>
      <c r="H13" s="2"/>
    </row>
    <row r="14" spans="1:8" s="5" customFormat="1" x14ac:dyDescent="0.35">
      <c r="A14" s="8">
        <v>10</v>
      </c>
      <c r="B14" s="13" t="s">
        <v>20</v>
      </c>
      <c r="C14" s="21">
        <f>(C6*C$10)/0.79</f>
        <v>9264100.9941430185</v>
      </c>
      <c r="D14" s="22">
        <f>C14/$C$39</f>
        <v>0.47060563996997123</v>
      </c>
      <c r="E14" s="23" t="s">
        <v>21</v>
      </c>
      <c r="F14" s="21">
        <f>+C14</f>
        <v>9264100.9941430185</v>
      </c>
      <c r="G14" s="24"/>
      <c r="H14" s="2"/>
    </row>
    <row r="15" spans="1:8" s="5" customFormat="1" x14ac:dyDescent="0.35">
      <c r="A15" s="8" t="s">
        <v>22</v>
      </c>
      <c r="B15" s="13" t="s">
        <v>23</v>
      </c>
      <c r="C15" s="25">
        <v>4163374.1001599999</v>
      </c>
      <c r="D15" s="26">
        <f>C15/$C$39</f>
        <v>0.21149459986229854</v>
      </c>
      <c r="E15" s="23" t="s">
        <v>24</v>
      </c>
      <c r="F15" s="25"/>
      <c r="G15" s="66">
        <f>+C15</f>
        <v>4163374.1001599999</v>
      </c>
      <c r="H15" s="2"/>
    </row>
    <row r="16" spans="1:8" s="5" customFormat="1" x14ac:dyDescent="0.35">
      <c r="A16" s="8">
        <v>11</v>
      </c>
      <c r="B16" s="27" t="s">
        <v>25</v>
      </c>
      <c r="C16" s="25">
        <f>(C7*$C$10/0.79)</f>
        <v>6843761.4396382263</v>
      </c>
      <c r="D16" s="26">
        <f t="shared" ref="D16:D35" si="0">C16/$C$39</f>
        <v>0.34765518361025738</v>
      </c>
      <c r="E16" s="23" t="s">
        <v>21</v>
      </c>
      <c r="F16" s="25">
        <f>+C16</f>
        <v>6843761.4396382263</v>
      </c>
      <c r="G16" s="25"/>
      <c r="H16" s="2"/>
    </row>
    <row r="17" spans="1:7" x14ac:dyDescent="0.35">
      <c r="A17" s="8">
        <v>12</v>
      </c>
      <c r="B17" s="27" t="s">
        <v>26</v>
      </c>
      <c r="C17" s="25">
        <f>(C8*$C$10/0.79)</f>
        <v>122768259.4587677</v>
      </c>
      <c r="D17" s="26">
        <f t="shared" si="0"/>
        <v>6.2364859091151779</v>
      </c>
      <c r="E17" s="23" t="s">
        <v>21</v>
      </c>
      <c r="F17" s="25">
        <f>+C17</f>
        <v>122768259.4587677</v>
      </c>
      <c r="G17" s="25"/>
    </row>
    <row r="18" spans="1:7" x14ac:dyDescent="0.35">
      <c r="A18" s="8">
        <v>13</v>
      </c>
      <c r="B18" s="27" t="s">
        <v>27</v>
      </c>
      <c r="C18" s="28">
        <v>41909417.092460752</v>
      </c>
      <c r="D18" s="22">
        <f t="shared" si="0"/>
        <v>2.1289500259156462</v>
      </c>
      <c r="E18" s="23" t="s">
        <v>24</v>
      </c>
      <c r="F18" s="25"/>
      <c r="G18" s="28">
        <f>+C18</f>
        <v>41909417.092460752</v>
      </c>
    </row>
    <row r="19" spans="1:7" x14ac:dyDescent="0.35">
      <c r="A19" s="8">
        <v>14</v>
      </c>
      <c r="B19" s="27" t="s">
        <v>28</v>
      </c>
      <c r="C19" s="28">
        <v>529187763.77919978</v>
      </c>
      <c r="D19" s="22">
        <f t="shared" si="0"/>
        <v>26.882127731016361</v>
      </c>
      <c r="E19" s="23" t="s">
        <v>24</v>
      </c>
      <c r="F19" s="25"/>
      <c r="G19" s="28">
        <f>+C19</f>
        <v>529187763.77919978</v>
      </c>
    </row>
    <row r="20" spans="1:7" x14ac:dyDescent="0.35">
      <c r="A20" s="8">
        <v>15</v>
      </c>
      <c r="B20" s="27" t="s">
        <v>29</v>
      </c>
      <c r="C20" s="25">
        <v>8006583.2700000033</v>
      </c>
      <c r="D20" s="26">
        <f t="shared" si="0"/>
        <v>0.4067251907263747</v>
      </c>
      <c r="E20" s="23" t="s">
        <v>21</v>
      </c>
      <c r="F20" s="25">
        <f>+C20</f>
        <v>8006583.2700000033</v>
      </c>
      <c r="G20" s="25"/>
    </row>
    <row r="21" spans="1:7" x14ac:dyDescent="0.35">
      <c r="A21" s="8" t="s">
        <v>30</v>
      </c>
      <c r="B21" s="29" t="s">
        <v>31</v>
      </c>
      <c r="C21" s="25">
        <v>7746401.1699999999</v>
      </c>
      <c r="D21" s="26">
        <f t="shared" si="0"/>
        <v>0.39350824028977605</v>
      </c>
      <c r="E21" s="23" t="s">
        <v>21</v>
      </c>
      <c r="F21" s="25">
        <f>+C21</f>
        <v>7746401.1699999999</v>
      </c>
      <c r="G21" s="25"/>
    </row>
    <row r="22" spans="1:7" x14ac:dyDescent="0.35">
      <c r="A22" s="8" t="s">
        <v>32</v>
      </c>
      <c r="B22" s="29" t="s">
        <v>33</v>
      </c>
      <c r="C22" s="25">
        <v>3609732</v>
      </c>
      <c r="D22" s="26">
        <f t="shared" si="0"/>
        <v>0.18337022006280806</v>
      </c>
      <c r="E22" s="23" t="s">
        <v>21</v>
      </c>
      <c r="F22" s="25">
        <f>+C22</f>
        <v>3609732</v>
      </c>
      <c r="G22" s="25"/>
    </row>
    <row r="23" spans="1:7" x14ac:dyDescent="0.35">
      <c r="A23" s="8" t="s">
        <v>34</v>
      </c>
      <c r="B23" s="29" t="s">
        <v>35</v>
      </c>
      <c r="C23" s="28">
        <v>810486.93138415087</v>
      </c>
      <c r="D23" s="22">
        <f t="shared" si="0"/>
        <v>4.117180083339754E-2</v>
      </c>
      <c r="E23" s="23" t="s">
        <v>24</v>
      </c>
      <c r="F23" s="25"/>
      <c r="G23" s="28">
        <f>+C23</f>
        <v>810486.93138415087</v>
      </c>
    </row>
    <row r="24" spans="1:7" x14ac:dyDescent="0.35">
      <c r="A24" s="8" t="s">
        <v>36</v>
      </c>
      <c r="B24" s="29" t="s">
        <v>37</v>
      </c>
      <c r="C24" s="25">
        <v>2154161.64</v>
      </c>
      <c r="D24" s="26">
        <f t="shared" si="0"/>
        <v>0.1094289254652865</v>
      </c>
      <c r="E24" s="23" t="s">
        <v>21</v>
      </c>
      <c r="F24" s="25">
        <f>+C24</f>
        <v>2154161.64</v>
      </c>
      <c r="G24" s="25"/>
    </row>
    <row r="25" spans="1:7" x14ac:dyDescent="0.35">
      <c r="A25" s="8" t="s">
        <v>38</v>
      </c>
      <c r="B25" s="29" t="s">
        <v>39</v>
      </c>
      <c r="C25" s="25">
        <v>497854.02572839998</v>
      </c>
      <c r="D25" s="26">
        <f t="shared" si="0"/>
        <v>2.5290409996357517E-2</v>
      </c>
      <c r="E25" s="23" t="s">
        <v>24</v>
      </c>
      <c r="F25" s="25"/>
      <c r="G25" s="25">
        <f>+C25</f>
        <v>497854.02572839998</v>
      </c>
    </row>
    <row r="26" spans="1:7" x14ac:dyDescent="0.35">
      <c r="A26" s="8">
        <v>16</v>
      </c>
      <c r="B26" s="27" t="s">
        <v>40</v>
      </c>
      <c r="C26" s="28">
        <v>146911812.44474319</v>
      </c>
      <c r="D26" s="22">
        <f t="shared" si="0"/>
        <v>7.4629505397681992</v>
      </c>
      <c r="E26" s="23" t="s">
        <v>24</v>
      </c>
      <c r="F26" s="25"/>
      <c r="G26" s="28">
        <f>+C26</f>
        <v>146911812.44474319</v>
      </c>
    </row>
    <row r="27" spans="1:7" x14ac:dyDescent="0.35">
      <c r="A27" s="8">
        <v>17</v>
      </c>
      <c r="B27" s="27" t="s">
        <v>41</v>
      </c>
      <c r="C27" s="28">
        <v>136834849.72120711</v>
      </c>
      <c r="D27" s="22">
        <f t="shared" si="0"/>
        <v>6.9510524619664338</v>
      </c>
      <c r="E27" s="23" t="s">
        <v>24</v>
      </c>
      <c r="F27" s="25"/>
      <c r="G27" s="28">
        <f>+C27</f>
        <v>136834849.72120711</v>
      </c>
    </row>
    <row r="28" spans="1:7" x14ac:dyDescent="0.35">
      <c r="A28" s="8">
        <v>18</v>
      </c>
      <c r="B28" s="27" t="s">
        <v>42</v>
      </c>
      <c r="C28" s="25">
        <v>-6515420.6045234576</v>
      </c>
      <c r="D28" s="26">
        <f t="shared" si="0"/>
        <v>-0.33097584808324287</v>
      </c>
      <c r="E28" s="23" t="s">
        <v>21</v>
      </c>
      <c r="F28" s="25">
        <f>+C28</f>
        <v>-6515420.6045234576</v>
      </c>
      <c r="G28" s="25"/>
    </row>
    <row r="29" spans="1:7" x14ac:dyDescent="0.35">
      <c r="A29" s="8">
        <v>19</v>
      </c>
      <c r="B29" s="27" t="s">
        <v>43</v>
      </c>
      <c r="C29" s="25">
        <v>105539340.61065164</v>
      </c>
      <c r="D29" s="26">
        <f t="shared" si="0"/>
        <v>5.3612767133567942</v>
      </c>
      <c r="E29" s="23" t="s">
        <v>21</v>
      </c>
      <c r="F29" s="25">
        <f>+C29</f>
        <v>105539340.61065164</v>
      </c>
      <c r="G29" s="25"/>
    </row>
    <row r="30" spans="1:7" x14ac:dyDescent="0.35">
      <c r="A30" s="8">
        <v>20</v>
      </c>
      <c r="B30" s="27" t="s">
        <v>44</v>
      </c>
      <c r="C30" s="28">
        <v>-33218152.945881963</v>
      </c>
      <c r="D30" s="22">
        <f t="shared" si="0"/>
        <v>-1.6874438367630593</v>
      </c>
      <c r="E30" s="23" t="s">
        <v>24</v>
      </c>
      <c r="F30" s="25"/>
      <c r="G30" s="28">
        <f>+C30</f>
        <v>-33218152.945881963</v>
      </c>
    </row>
    <row r="31" spans="1:7" x14ac:dyDescent="0.35">
      <c r="A31" s="8">
        <v>21</v>
      </c>
      <c r="B31" s="30" t="s">
        <v>45</v>
      </c>
      <c r="C31" s="28">
        <v>-49932542.908260092</v>
      </c>
      <c r="D31" s="22">
        <f t="shared" si="0"/>
        <v>-2.5365155588789583</v>
      </c>
      <c r="E31" s="23" t="s">
        <v>24</v>
      </c>
      <c r="F31" s="25"/>
      <c r="G31" s="28">
        <f>+C31</f>
        <v>-49932542.908260092</v>
      </c>
    </row>
    <row r="32" spans="1:7" x14ac:dyDescent="0.35">
      <c r="A32" s="8">
        <v>22</v>
      </c>
      <c r="B32" s="27" t="s">
        <v>46</v>
      </c>
      <c r="C32" s="25">
        <v>728609.68</v>
      </c>
      <c r="D32" s="26">
        <f t="shared" si="0"/>
        <v>3.7012530947309157E-2</v>
      </c>
      <c r="E32" s="23" t="s">
        <v>21</v>
      </c>
      <c r="F32" s="25">
        <f>+C32</f>
        <v>728609.68</v>
      </c>
      <c r="G32" s="25"/>
    </row>
    <row r="33" spans="1:8" x14ac:dyDescent="0.35">
      <c r="A33" s="8">
        <v>23</v>
      </c>
      <c r="B33" s="31" t="s">
        <v>47</v>
      </c>
      <c r="C33" s="25">
        <v>159570955.42276481</v>
      </c>
      <c r="D33" s="26">
        <f t="shared" si="0"/>
        <v>8.106020394728727</v>
      </c>
      <c r="E33" s="23" t="s">
        <v>21</v>
      </c>
      <c r="F33" s="25">
        <f>+C33</f>
        <v>159570955.42276481</v>
      </c>
      <c r="G33" s="25"/>
    </row>
    <row r="34" spans="1:8" x14ac:dyDescent="0.35">
      <c r="A34" s="8">
        <v>24</v>
      </c>
      <c r="B34" s="31" t="s">
        <v>48</v>
      </c>
      <c r="C34" s="25">
        <v>3681678.9550089934</v>
      </c>
      <c r="D34" s="26">
        <f t="shared" si="0"/>
        <v>0.18702504235234316</v>
      </c>
      <c r="E34" s="23" t="s">
        <v>21</v>
      </c>
      <c r="F34" s="25">
        <f>+C34</f>
        <v>3681678.9550089934</v>
      </c>
      <c r="G34" s="25"/>
    </row>
    <row r="35" spans="1:8" x14ac:dyDescent="0.35">
      <c r="A35" s="8">
        <v>25</v>
      </c>
      <c r="B35" s="31" t="s">
        <v>49</v>
      </c>
      <c r="C35" s="25">
        <v>3572472</v>
      </c>
      <c r="D35" s="26">
        <f t="shared" si="0"/>
        <v>0.18147745505988258</v>
      </c>
      <c r="E35" s="23" t="s">
        <v>21</v>
      </c>
      <c r="F35" s="25">
        <f>+C35</f>
        <v>3572472</v>
      </c>
      <c r="G35" s="25"/>
    </row>
    <row r="36" spans="1:8" ht="15" thickBot="1" x14ac:dyDescent="0.4">
      <c r="A36" s="8">
        <v>27</v>
      </c>
      <c r="B36" s="32" t="s">
        <v>50</v>
      </c>
      <c r="C36" s="33">
        <f>SUM(C14:C35)</f>
        <v>1204135498.2771921</v>
      </c>
      <c r="D36" s="34">
        <f>SUM(D14:D35)</f>
        <v>61.168693771318139</v>
      </c>
      <c r="E36" s="35"/>
      <c r="F36" s="36">
        <f>SUM(F14:F35)</f>
        <v>426970636.03645092</v>
      </c>
      <c r="G36" s="36">
        <f>SUM(G14:G35)</f>
        <v>777164862.24074137</v>
      </c>
      <c r="H36" s="37">
        <f>SUM(F36:G36)-C36</f>
        <v>0</v>
      </c>
    </row>
    <row r="37" spans="1:8" x14ac:dyDescent="0.35">
      <c r="A37" s="8">
        <v>28</v>
      </c>
      <c r="B37" s="27" t="s">
        <v>51</v>
      </c>
      <c r="C37" s="38">
        <v>0.95111500000000004</v>
      </c>
      <c r="D37" s="46"/>
      <c r="E37" s="39"/>
      <c r="F37" s="40">
        <f>+C37</f>
        <v>0.95111500000000004</v>
      </c>
      <c r="G37" s="40">
        <f>+C37</f>
        <v>0.95111500000000004</v>
      </c>
    </row>
    <row r="38" spans="1:8" x14ac:dyDescent="0.35">
      <c r="A38" s="8">
        <v>29</v>
      </c>
      <c r="B38" s="27" t="s">
        <v>52</v>
      </c>
      <c r="C38" s="41">
        <f>+C36/C37</f>
        <v>1266025137.104548</v>
      </c>
      <c r="D38" s="42"/>
      <c r="E38" s="25"/>
      <c r="F38" s="41">
        <f>+F36/F37</f>
        <v>448915889.28410435</v>
      </c>
      <c r="G38" s="41">
        <f>+G36/G37</f>
        <v>817109247.82044375</v>
      </c>
      <c r="H38" s="37">
        <f>SUM(F38:G38)-C38</f>
        <v>0</v>
      </c>
    </row>
    <row r="39" spans="1:8" x14ac:dyDescent="0.35">
      <c r="A39" s="8">
        <v>30</v>
      </c>
      <c r="B39" s="27" t="s">
        <v>53</v>
      </c>
      <c r="C39" s="25">
        <v>19685486.54609016</v>
      </c>
      <c r="D39" s="25"/>
      <c r="E39" s="25"/>
      <c r="F39" s="27"/>
      <c r="G39" s="27"/>
    </row>
    <row r="40" spans="1:8" x14ac:dyDescent="0.35">
      <c r="A40" s="43">
        <v>31</v>
      </c>
      <c r="B40" s="44"/>
      <c r="C40" s="49"/>
      <c r="D40" s="39"/>
      <c r="E40" s="45"/>
      <c r="F40" s="46"/>
      <c r="G40" s="47"/>
    </row>
    <row r="41" spans="1:8" x14ac:dyDescent="0.35">
      <c r="A41" s="43">
        <v>32</v>
      </c>
      <c r="B41" s="44"/>
      <c r="C41" s="48" t="s">
        <v>54</v>
      </c>
      <c r="D41" s="48" t="s">
        <v>55</v>
      </c>
      <c r="E41" s="48"/>
      <c r="F41" s="49"/>
      <c r="G41" s="50"/>
    </row>
    <row r="42" spans="1:8" x14ac:dyDescent="0.35">
      <c r="A42" s="43">
        <v>33</v>
      </c>
      <c r="B42" s="44"/>
      <c r="C42" s="51" t="s">
        <v>56</v>
      </c>
      <c r="D42" s="51" t="s">
        <v>56</v>
      </c>
      <c r="E42" s="51"/>
      <c r="F42" s="52"/>
      <c r="G42" s="53"/>
    </row>
    <row r="43" spans="1:8" x14ac:dyDescent="0.35">
      <c r="A43" s="43">
        <v>34</v>
      </c>
      <c r="B43" s="44"/>
      <c r="C43" s="54" t="s">
        <v>57</v>
      </c>
      <c r="D43" s="55"/>
      <c r="E43" s="55"/>
      <c r="F43" s="48"/>
      <c r="G43" s="48"/>
    </row>
    <row r="44" spans="1:8" x14ac:dyDescent="0.35">
      <c r="A44" s="8">
        <v>35</v>
      </c>
      <c r="B44" s="27" t="s">
        <v>58</v>
      </c>
      <c r="C44" s="22">
        <f>D36</f>
        <v>61.168693771318139</v>
      </c>
      <c r="D44" s="22">
        <f>C44/$C$37</f>
        <v>64.312616004708303</v>
      </c>
      <c r="E44" s="56"/>
      <c r="F44" s="56"/>
      <c r="G44" s="56"/>
    </row>
    <row r="45" spans="1:8" x14ac:dyDescent="0.35">
      <c r="A45" s="8">
        <v>36</v>
      </c>
      <c r="B45" s="27" t="s">
        <v>59</v>
      </c>
      <c r="C45" s="65">
        <f>SUMIF(E14:E35,"F",D14:D35)</f>
        <v>21.689615597601467</v>
      </c>
      <c r="D45" s="65">
        <f>C45/C$37</f>
        <v>22.804409138328662</v>
      </c>
      <c r="E45" s="56"/>
      <c r="F45" s="58"/>
      <c r="G45" s="44"/>
    </row>
    <row r="46" spans="1:8" x14ac:dyDescent="0.35">
      <c r="A46" s="8">
        <v>37</v>
      </c>
      <c r="B46" s="27" t="s">
        <v>60</v>
      </c>
      <c r="C46" s="22">
        <f>SUMIF(E14:E35,"V",D14:D35)</f>
        <v>39.479078173716672</v>
      </c>
      <c r="D46" s="59">
        <f>C46/C$37</f>
        <v>41.508206866379638</v>
      </c>
      <c r="E46" s="56"/>
      <c r="F46" s="58"/>
      <c r="G46" s="44"/>
    </row>
    <row r="47" spans="1:8" x14ac:dyDescent="0.35">
      <c r="A47" s="8">
        <v>38</v>
      </c>
      <c r="B47" s="27" t="s">
        <v>58</v>
      </c>
      <c r="C47" s="57">
        <f>SUM(C45:C46)</f>
        <v>61.168693771318139</v>
      </c>
      <c r="D47" s="22">
        <f>SUM(D45:D46)</f>
        <v>64.312616004708303</v>
      </c>
      <c r="E47" s="56"/>
      <c r="F47" s="56"/>
      <c r="G47" s="56"/>
    </row>
    <row r="48" spans="1:8" x14ac:dyDescent="0.35">
      <c r="A48" s="6"/>
      <c r="B48" s="9"/>
      <c r="C48" s="64"/>
      <c r="D48" s="64"/>
      <c r="E48" s="39"/>
      <c r="F48" s="9"/>
      <c r="G48" s="9"/>
    </row>
    <row r="49" spans="1:7" x14ac:dyDescent="0.35">
      <c r="A49" s="6"/>
      <c r="B49" s="60" t="s">
        <v>61</v>
      </c>
      <c r="E49" s="61"/>
      <c r="F49" s="61"/>
      <c r="G49" s="61"/>
    </row>
    <row r="50" spans="1:7" x14ac:dyDescent="0.35">
      <c r="A50" s="6"/>
      <c r="E50" s="61"/>
      <c r="F50" s="61"/>
      <c r="G50" s="61"/>
    </row>
    <row r="51" spans="1:7" x14ac:dyDescent="0.35">
      <c r="A51" s="6"/>
      <c r="B51"/>
      <c r="C51"/>
      <c r="D51"/>
      <c r="E51"/>
      <c r="F51"/>
      <c r="G51" s="61"/>
    </row>
    <row r="52" spans="1:7" x14ac:dyDescent="0.35">
      <c r="A52" s="6"/>
      <c r="B52"/>
      <c r="C52"/>
      <c r="D52"/>
      <c r="E52"/>
      <c r="F52"/>
      <c r="G52" s="61"/>
    </row>
    <row r="53" spans="1:7" x14ac:dyDescent="0.35">
      <c r="A53" s="6"/>
      <c r="B53"/>
      <c r="C53"/>
      <c r="D53"/>
      <c r="E53"/>
      <c r="F53"/>
      <c r="G53" s="61"/>
    </row>
    <row r="54" spans="1:7" x14ac:dyDescent="0.35">
      <c r="A54" s="6"/>
      <c r="B54"/>
      <c r="C54"/>
      <c r="D54"/>
      <c r="E54"/>
      <c r="F54"/>
      <c r="G54" s="61"/>
    </row>
    <row r="55" spans="1:7" x14ac:dyDescent="0.35">
      <c r="A55" s="6"/>
      <c r="B55"/>
      <c r="C55"/>
      <c r="D55"/>
      <c r="E55"/>
      <c r="F55"/>
      <c r="G55" s="61"/>
    </row>
    <row r="56" spans="1:7" x14ac:dyDescent="0.35">
      <c r="A56" s="6"/>
      <c r="B56"/>
      <c r="C56"/>
      <c r="D56"/>
      <c r="E56"/>
      <c r="F56"/>
      <c r="G56" s="61"/>
    </row>
    <row r="57" spans="1:7" x14ac:dyDescent="0.35">
      <c r="A57" s="6"/>
      <c r="B57"/>
      <c r="C57"/>
      <c r="D57"/>
      <c r="E57"/>
      <c r="F57"/>
      <c r="G57" s="61"/>
    </row>
    <row r="58" spans="1:7" x14ac:dyDescent="0.35">
      <c r="A58" s="6"/>
      <c r="B58"/>
      <c r="C58"/>
      <c r="D58"/>
      <c r="E58"/>
      <c r="F58"/>
      <c r="G58" s="61"/>
    </row>
    <row r="59" spans="1:7" x14ac:dyDescent="0.35">
      <c r="A59" s="6"/>
      <c r="B59"/>
      <c r="C59"/>
      <c r="D59"/>
      <c r="E59"/>
      <c r="F59"/>
    </row>
    <row r="60" spans="1:7" x14ac:dyDescent="0.35">
      <c r="A60" s="6"/>
      <c r="B60"/>
      <c r="C60"/>
      <c r="D60"/>
      <c r="E60"/>
      <c r="F60"/>
    </row>
    <row r="61" spans="1:7" x14ac:dyDescent="0.35">
      <c r="A61" s="6"/>
      <c r="B61"/>
      <c r="C61"/>
      <c r="D61"/>
      <c r="E61"/>
      <c r="F61"/>
    </row>
    <row r="62" spans="1:7" x14ac:dyDescent="0.35">
      <c r="A62" s="6"/>
      <c r="B62"/>
      <c r="C62"/>
      <c r="D62"/>
      <c r="E62"/>
      <c r="F62"/>
    </row>
    <row r="63" spans="1:7" x14ac:dyDescent="0.35">
      <c r="A63" s="6"/>
      <c r="B63"/>
      <c r="C63"/>
      <c r="D63"/>
      <c r="E63"/>
      <c r="F63"/>
    </row>
    <row r="64" spans="1:7" x14ac:dyDescent="0.35">
      <c r="A64" s="6"/>
      <c r="B64" s="61"/>
      <c r="C64" s="61"/>
      <c r="D64" s="61"/>
    </row>
    <row r="65" spans="1:4" x14ac:dyDescent="0.35">
      <c r="A65" s="6"/>
      <c r="B65" s="61"/>
      <c r="C65" s="61"/>
      <c r="D65" s="61"/>
    </row>
    <row r="66" spans="1:4" x14ac:dyDescent="0.35">
      <c r="A66" s="6"/>
      <c r="B66" s="61"/>
      <c r="C66" s="61"/>
      <c r="D66" s="61"/>
    </row>
    <row r="67" spans="1:4" x14ac:dyDescent="0.35">
      <c r="A67" s="6"/>
      <c r="B67" s="61"/>
      <c r="C67" s="61"/>
      <c r="D67" s="61"/>
    </row>
    <row r="68" spans="1:4" x14ac:dyDescent="0.35">
      <c r="A68" s="6"/>
      <c r="B68" s="61"/>
      <c r="C68" s="61"/>
      <c r="D68" s="61"/>
    </row>
    <row r="69" spans="1:4" x14ac:dyDescent="0.35">
      <c r="A69" s="6"/>
      <c r="B69" s="61"/>
      <c r="C69" s="61"/>
      <c r="D69" s="61"/>
    </row>
    <row r="70" spans="1:4" x14ac:dyDescent="0.35">
      <c r="A70" s="6"/>
      <c r="B70" s="61"/>
      <c r="C70" s="61"/>
      <c r="D70" s="61"/>
    </row>
    <row r="71" spans="1:4" x14ac:dyDescent="0.35">
      <c r="A71" s="6"/>
      <c r="B71" s="61"/>
      <c r="C71" s="61"/>
      <c r="D71" s="61"/>
    </row>
    <row r="72" spans="1:4" x14ac:dyDescent="0.35">
      <c r="A72" s="6"/>
      <c r="B72" s="61"/>
      <c r="C72" s="61"/>
      <c r="D72" s="61"/>
    </row>
    <row r="73" spans="1:4" x14ac:dyDescent="0.35">
      <c r="A73" s="6"/>
      <c r="B73" s="61"/>
      <c r="C73" s="61"/>
      <c r="D73" s="61"/>
    </row>
    <row r="74" spans="1:4" x14ac:dyDescent="0.35">
      <c r="A74" s="6"/>
      <c r="B74" s="61"/>
      <c r="C74" s="61"/>
      <c r="D74" s="61"/>
    </row>
    <row r="75" spans="1:4" x14ac:dyDescent="0.35">
      <c r="A75" s="6"/>
      <c r="B75" s="61"/>
      <c r="C75" s="61"/>
      <c r="D75" s="61"/>
    </row>
    <row r="76" spans="1:4" x14ac:dyDescent="0.35">
      <c r="A76" s="6"/>
      <c r="B76" s="61"/>
      <c r="C76" s="61"/>
      <c r="D76" s="61"/>
    </row>
    <row r="77" spans="1:4" x14ac:dyDescent="0.35">
      <c r="A77" s="6"/>
      <c r="B77" s="61"/>
      <c r="C77" s="61"/>
      <c r="D77" s="61"/>
    </row>
    <row r="78" spans="1:4" x14ac:dyDescent="0.35">
      <c r="A78" s="6"/>
      <c r="B78" s="61"/>
      <c r="C78" s="61"/>
      <c r="D78" s="61"/>
    </row>
    <row r="79" spans="1:4" x14ac:dyDescent="0.35">
      <c r="A79" s="6"/>
      <c r="B79" s="61"/>
      <c r="C79" s="61"/>
      <c r="D79" s="61"/>
    </row>
    <row r="80" spans="1:4" x14ac:dyDescent="0.35">
      <c r="A80" s="6"/>
      <c r="B80" s="61"/>
      <c r="C80" s="61"/>
      <c r="D80" s="61"/>
    </row>
    <row r="81" spans="1:4" x14ac:dyDescent="0.35">
      <c r="A81" s="6"/>
      <c r="B81" s="61"/>
      <c r="C81" s="61"/>
      <c r="D81" s="61"/>
    </row>
    <row r="82" spans="1:4" x14ac:dyDescent="0.35">
      <c r="A82" s="6"/>
      <c r="B82" s="61"/>
      <c r="C82" s="61"/>
      <c r="D82" s="61"/>
    </row>
    <row r="83" spans="1:4" x14ac:dyDescent="0.35">
      <c r="A83" s="6"/>
      <c r="C83" s="62"/>
      <c r="D83" s="62"/>
    </row>
    <row r="84" spans="1:4" x14ac:dyDescent="0.35">
      <c r="A84" s="6"/>
      <c r="C84" s="62"/>
      <c r="D84" s="62"/>
    </row>
    <row r="85" spans="1:4" x14ac:dyDescent="0.35">
      <c r="A85" s="6"/>
      <c r="C85" s="62"/>
      <c r="D85" s="62"/>
    </row>
    <row r="86" spans="1:4" x14ac:dyDescent="0.35">
      <c r="A86" s="6"/>
      <c r="C86" s="62"/>
      <c r="D86" s="62"/>
    </row>
    <row r="87" spans="1:4" x14ac:dyDescent="0.35">
      <c r="A87" s="6"/>
      <c r="C87" s="62"/>
      <c r="D87" s="62"/>
    </row>
    <row r="88" spans="1:4" x14ac:dyDescent="0.35">
      <c r="A88" s="6"/>
      <c r="C88" s="62"/>
      <c r="D88" s="62"/>
    </row>
    <row r="89" spans="1:4" x14ac:dyDescent="0.35">
      <c r="A89" s="6"/>
      <c r="C89" s="62"/>
      <c r="D89" s="62"/>
    </row>
    <row r="90" spans="1:4" x14ac:dyDescent="0.35">
      <c r="A90" s="6"/>
    </row>
    <row r="91" spans="1:4" x14ac:dyDescent="0.35">
      <c r="A91" s="6"/>
    </row>
    <row r="92" spans="1:4" x14ac:dyDescent="0.35">
      <c r="A92" s="6"/>
    </row>
    <row r="93" spans="1:4" x14ac:dyDescent="0.35">
      <c r="A93" s="6"/>
    </row>
    <row r="94" spans="1:4" x14ac:dyDescent="0.35">
      <c r="A94" s="6"/>
    </row>
    <row r="95" spans="1:4" x14ac:dyDescent="0.35">
      <c r="A95" s="6"/>
    </row>
    <row r="96" spans="1:4" x14ac:dyDescent="0.35">
      <c r="A96" s="6"/>
    </row>
    <row r="97" spans="1:1" x14ac:dyDescent="0.35">
      <c r="A97" s="6"/>
    </row>
    <row r="98" spans="1:1" x14ac:dyDescent="0.35">
      <c r="A98" s="6"/>
    </row>
    <row r="99" spans="1:1" x14ac:dyDescent="0.35">
      <c r="A99" s="6"/>
    </row>
    <row r="100" spans="1:1" x14ac:dyDescent="0.35">
      <c r="A100" s="6"/>
    </row>
    <row r="101" spans="1:1" x14ac:dyDescent="0.35">
      <c r="A101" s="6"/>
    </row>
    <row r="102" spans="1:1" x14ac:dyDescent="0.35">
      <c r="A102" s="6"/>
    </row>
    <row r="103" spans="1:1" x14ac:dyDescent="0.35">
      <c r="A103" s="6"/>
    </row>
    <row r="104" spans="1:1" x14ac:dyDescent="0.35">
      <c r="A104" s="6"/>
    </row>
    <row r="105" spans="1:1" x14ac:dyDescent="0.35">
      <c r="A105" s="6"/>
    </row>
    <row r="106" spans="1:1" x14ac:dyDescent="0.35">
      <c r="A106" s="6"/>
    </row>
    <row r="107" spans="1:1" x14ac:dyDescent="0.35">
      <c r="A107" s="6"/>
    </row>
    <row r="108" spans="1:1" x14ac:dyDescent="0.35">
      <c r="A108" s="6"/>
    </row>
    <row r="109" spans="1:1" x14ac:dyDescent="0.35">
      <c r="A109" s="6"/>
    </row>
    <row r="110" spans="1:1" x14ac:dyDescent="0.35">
      <c r="A110" s="6"/>
    </row>
    <row r="111" spans="1:1" x14ac:dyDescent="0.35">
      <c r="A111" s="6"/>
    </row>
    <row r="112" spans="1:1" x14ac:dyDescent="0.35">
      <c r="A112" s="6"/>
    </row>
    <row r="113" spans="1:1" x14ac:dyDescent="0.35">
      <c r="A113" s="6"/>
    </row>
    <row r="114" spans="1:1" x14ac:dyDescent="0.35">
      <c r="A114" s="6"/>
    </row>
    <row r="115" spans="1:1" x14ac:dyDescent="0.35">
      <c r="A115" s="6"/>
    </row>
    <row r="116" spans="1:1" x14ac:dyDescent="0.35">
      <c r="A116" s="6"/>
    </row>
    <row r="117" spans="1:1" x14ac:dyDescent="0.35">
      <c r="A117" s="6"/>
    </row>
    <row r="118" spans="1:1" x14ac:dyDescent="0.35">
      <c r="A118" s="6"/>
    </row>
    <row r="119" spans="1:1" x14ac:dyDescent="0.35">
      <c r="A119" s="6"/>
    </row>
    <row r="120" spans="1:1" x14ac:dyDescent="0.35">
      <c r="A120" s="6"/>
    </row>
    <row r="121" spans="1:1" x14ac:dyDescent="0.35">
      <c r="A121" s="6"/>
    </row>
    <row r="122" spans="1:1" x14ac:dyDescent="0.35">
      <c r="A122" s="6"/>
    </row>
    <row r="123" spans="1:1" x14ac:dyDescent="0.35">
      <c r="A123" s="6"/>
    </row>
    <row r="124" spans="1:1" x14ac:dyDescent="0.35">
      <c r="A124" s="6"/>
    </row>
    <row r="125" spans="1:1" x14ac:dyDescent="0.35">
      <c r="A125" s="6"/>
    </row>
    <row r="126" spans="1:1" x14ac:dyDescent="0.35">
      <c r="A126" s="6"/>
    </row>
    <row r="127" spans="1:1" x14ac:dyDescent="0.35">
      <c r="A127" s="6"/>
    </row>
    <row r="128" spans="1:1" x14ac:dyDescent="0.35">
      <c r="A128" s="6"/>
    </row>
    <row r="129" spans="1:1" x14ac:dyDescent="0.35">
      <c r="A129" s="6"/>
    </row>
    <row r="130" spans="1:1" x14ac:dyDescent="0.35">
      <c r="A130" s="6"/>
    </row>
  </sheetData>
  <printOptions horizontalCentered="1"/>
  <pageMargins left="0.5" right="0.25" top="0.75" bottom="0.75" header="0.3" footer="0.3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F9EF80-1B07-4000-9DF7-65C16BFFCDC0}"/>
</file>

<file path=customXml/itemProps2.xml><?xml version="1.0" encoding="utf-8"?>
<ds:datastoreItem xmlns:ds="http://schemas.openxmlformats.org/officeDocument/2006/customXml" ds:itemID="{875CADC2-C0FC-4A63-9F47-3156E2C969AC}"/>
</file>

<file path=customXml/itemProps3.xml><?xml version="1.0" encoding="utf-8"?>
<ds:datastoreItem xmlns:ds="http://schemas.openxmlformats.org/officeDocument/2006/customXml" ds:itemID="{E88FAFCE-8B0C-4698-BBF7-C9D6EE75A47E}"/>
</file>

<file path=customXml/itemProps4.xml><?xml version="1.0" encoding="utf-8"?>
<ds:datastoreItem xmlns:ds="http://schemas.openxmlformats.org/officeDocument/2006/customXml" ds:itemID="{AD60E499-25BE-45D9-84E5-26A19DA06A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SEF-16 2020 PCORC A-1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Steele, David S. (BEL)</cp:lastModifiedBy>
  <cp:lastPrinted>2021-01-30T03:27:23Z</cp:lastPrinted>
  <dcterms:created xsi:type="dcterms:W3CDTF">2021-01-29T00:52:17Z</dcterms:created>
  <dcterms:modified xsi:type="dcterms:W3CDTF">2021-02-01T05:20:40Z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