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20" yWindow="645" windowWidth="12540" windowHeight="11175"/>
  </bookViews>
  <sheets>
    <sheet name="Summary" sheetId="2" r:id="rId1"/>
    <sheet name="Percentage of Revenue" sheetId="11" r:id="rId2"/>
    <sheet name="Summary (Excluding Int)" sheetId="10" r:id="rId3"/>
    <sheet name="Decoupling Revenue" sheetId="3" r:id="rId4"/>
    <sheet name="ROR" sheetId="5" r:id="rId5"/>
    <sheet name="Collection" sheetId="4" r:id="rId6"/>
    <sheet name="24 Month GAAP" sheetId="6" r:id="rId7"/>
    <sheet name="Interest" sheetId="7" r:id="rId8"/>
    <sheet name="Backup Support" sheetId="8" r:id="rId9"/>
  </sheets>
  <definedNames>
    <definedName name="_xlnm.Print_Area" localSheetId="5">Collection!$A$1:$O$23</definedName>
    <definedName name="_xlnm.Print_Area" localSheetId="7">Interest!$A$1:$O$26</definedName>
  </definedNames>
  <calcPr calcId="145621"/>
</workbook>
</file>

<file path=xl/calcChain.xml><?xml version="1.0" encoding="utf-8"?>
<calcChain xmlns="http://schemas.openxmlformats.org/spreadsheetml/2006/main">
  <c r="H22" i="2" l="1"/>
  <c r="H23" i="2"/>
  <c r="H24" i="2"/>
  <c r="H21" i="2"/>
  <c r="H11" i="2"/>
  <c r="H12" i="2"/>
  <c r="H13" i="2"/>
  <c r="H10" i="2"/>
  <c r="G22" i="2"/>
  <c r="G23" i="2"/>
  <c r="G24" i="2"/>
  <c r="G21" i="2"/>
  <c r="G11" i="2"/>
  <c r="G12" i="2"/>
  <c r="G13" i="2"/>
  <c r="G10" i="2" l="1"/>
  <c r="G25" i="2"/>
  <c r="G14" i="2"/>
  <c r="N22" i="2"/>
  <c r="N23" i="2"/>
  <c r="N24" i="2"/>
  <c r="N21" i="2"/>
  <c r="N25" i="2"/>
  <c r="N11" i="2"/>
  <c r="N12" i="2"/>
  <c r="N13" i="2"/>
  <c r="N10" i="2"/>
  <c r="N14" i="2" l="1"/>
  <c r="A21" i="2"/>
  <c r="A22" i="2" s="1"/>
  <c r="A23" i="2" s="1"/>
  <c r="A24" i="2" s="1"/>
  <c r="A25" i="2" s="1"/>
  <c r="I24" i="2"/>
  <c r="I23" i="2"/>
  <c r="I22" i="2"/>
  <c r="I21" i="2"/>
  <c r="I13" i="2"/>
  <c r="I12" i="2"/>
  <c r="I11" i="2"/>
  <c r="I10" i="2"/>
  <c r="I14" i="2" l="1"/>
  <c r="I25" i="2"/>
  <c r="I49" i="11"/>
  <c r="J49" i="11" s="1"/>
  <c r="H49" i="11"/>
  <c r="C49" i="11"/>
  <c r="B49" i="11"/>
  <c r="J48" i="11"/>
  <c r="D48" i="11"/>
  <c r="J47" i="11"/>
  <c r="D47" i="11"/>
  <c r="J46" i="11"/>
  <c r="D46" i="11"/>
  <c r="J45" i="11"/>
  <c r="D45" i="11"/>
  <c r="J44" i="11"/>
  <c r="D44" i="11"/>
  <c r="J43" i="11"/>
  <c r="D43" i="11"/>
  <c r="J42" i="11"/>
  <c r="D42" i="11"/>
  <c r="J41" i="11"/>
  <c r="D41" i="11"/>
  <c r="J40" i="11"/>
  <c r="D40" i="11"/>
  <c r="I38" i="11"/>
  <c r="J38" i="11" s="1"/>
  <c r="H38" i="11"/>
  <c r="C38" i="11"/>
  <c r="D38" i="11" s="1"/>
  <c r="B38" i="11"/>
  <c r="J37" i="11"/>
  <c r="D37" i="11"/>
  <c r="J36" i="11"/>
  <c r="D36" i="11"/>
  <c r="J35" i="11"/>
  <c r="D35" i="11"/>
  <c r="J34" i="11"/>
  <c r="D34" i="11"/>
  <c r="J33" i="11"/>
  <c r="D33" i="11"/>
  <c r="J32" i="11"/>
  <c r="D32" i="11"/>
  <c r="J31" i="11"/>
  <c r="D31" i="11"/>
  <c r="J30" i="11"/>
  <c r="D30" i="11"/>
  <c r="J29" i="11"/>
  <c r="D29" i="11"/>
  <c r="J28" i="11"/>
  <c r="D28" i="11"/>
  <c r="J27" i="11"/>
  <c r="D27" i="11"/>
  <c r="J26" i="11"/>
  <c r="D26" i="11"/>
  <c r="J24" i="11"/>
  <c r="I24" i="11"/>
  <c r="H24" i="11"/>
  <c r="C24" i="11"/>
  <c r="D24" i="11" s="1"/>
  <c r="B24" i="11"/>
  <c r="J23" i="11"/>
  <c r="D23" i="11"/>
  <c r="J22" i="11"/>
  <c r="D22" i="11"/>
  <c r="J21" i="11"/>
  <c r="D21" i="11"/>
  <c r="J20" i="11"/>
  <c r="D20" i="11"/>
  <c r="J19" i="11"/>
  <c r="D19" i="11"/>
  <c r="J18" i="11"/>
  <c r="D18" i="11"/>
  <c r="J17" i="11"/>
  <c r="D17" i="11"/>
  <c r="J16" i="11"/>
  <c r="D16" i="11"/>
  <c r="J15" i="11"/>
  <c r="D15" i="11"/>
  <c r="J14" i="11"/>
  <c r="D14" i="11"/>
  <c r="J13" i="11"/>
  <c r="D13" i="11"/>
  <c r="J12" i="11"/>
  <c r="D12" i="11"/>
  <c r="I10" i="11"/>
  <c r="H10" i="11"/>
  <c r="H51" i="11" s="1"/>
  <c r="C10" i="11"/>
  <c r="D10" i="11" s="1"/>
  <c r="B10" i="11"/>
  <c r="J9" i="11"/>
  <c r="D9" i="11"/>
  <c r="J8" i="11"/>
  <c r="D8" i="11"/>
  <c r="J7" i="11"/>
  <c r="D7" i="11"/>
  <c r="J6" i="11"/>
  <c r="D6" i="11"/>
  <c r="J5" i="11"/>
  <c r="D5" i="11"/>
  <c r="J4" i="11"/>
  <c r="D4" i="11"/>
  <c r="F27" i="10"/>
  <c r="E27" i="10"/>
  <c r="D27" i="10"/>
  <c r="C27" i="10"/>
  <c r="F26" i="10"/>
  <c r="E26" i="10"/>
  <c r="D26" i="10"/>
  <c r="C26" i="10"/>
  <c r="F25" i="10"/>
  <c r="E25" i="10"/>
  <c r="D25" i="10"/>
  <c r="C25" i="10"/>
  <c r="F24" i="10"/>
  <c r="F28" i="10" s="1"/>
  <c r="E24" i="10"/>
  <c r="E28" i="10" s="1"/>
  <c r="D24" i="10"/>
  <c r="D28" i="10" s="1"/>
  <c r="C24" i="10"/>
  <c r="F23" i="10"/>
  <c r="F16" i="10"/>
  <c r="E16" i="10"/>
  <c r="D16" i="10"/>
  <c r="C16" i="10"/>
  <c r="F15" i="10"/>
  <c r="E15" i="10"/>
  <c r="D15" i="10"/>
  <c r="C15" i="10"/>
  <c r="F14" i="10"/>
  <c r="E14" i="10"/>
  <c r="D14" i="10"/>
  <c r="C14" i="10"/>
  <c r="F13" i="10"/>
  <c r="F17" i="10" s="1"/>
  <c r="E13" i="10"/>
  <c r="E17" i="10" s="1"/>
  <c r="D13" i="10"/>
  <c r="D17" i="10" s="1"/>
  <c r="C13" i="10"/>
  <c r="C17" i="10" s="1"/>
  <c r="I51" i="11" l="1"/>
  <c r="J51" i="11" s="1"/>
  <c r="B51" i="11"/>
  <c r="D49" i="11"/>
  <c r="C51" i="11"/>
  <c r="D51" i="11" s="1"/>
  <c r="J10" i="11"/>
  <c r="G15" i="10"/>
  <c r="G14" i="10"/>
  <c r="G16" i="10"/>
  <c r="G24" i="10"/>
  <c r="G25" i="10"/>
  <c r="G28" i="10" s="1"/>
  <c r="G26" i="10"/>
  <c r="G27" i="10"/>
  <c r="C28" i="10"/>
  <c r="G13" i="10"/>
  <c r="F25" i="3"/>
  <c r="E25" i="3"/>
  <c r="E15" i="3"/>
  <c r="F15" i="3"/>
  <c r="G17" i="10" l="1"/>
  <c r="N79" i="8"/>
  <c r="N78" i="8"/>
  <c r="N77" i="8"/>
  <c r="N76" i="8"/>
  <c r="N73" i="8"/>
  <c r="N72" i="8"/>
  <c r="N71" i="8"/>
  <c r="N70" i="8"/>
  <c r="C70" i="8"/>
  <c r="D70" i="8"/>
  <c r="E70" i="8"/>
  <c r="F70" i="8"/>
  <c r="G70" i="8"/>
  <c r="H70" i="8"/>
  <c r="I70" i="8"/>
  <c r="J70" i="8"/>
  <c r="K70" i="8"/>
  <c r="L70" i="8"/>
  <c r="M70" i="8"/>
  <c r="C71" i="8"/>
  <c r="D71" i="8"/>
  <c r="E71" i="8"/>
  <c r="F71" i="8"/>
  <c r="G71" i="8"/>
  <c r="H71" i="8"/>
  <c r="I71" i="8"/>
  <c r="J71" i="8"/>
  <c r="K71" i="8"/>
  <c r="L71" i="8"/>
  <c r="M71" i="8"/>
  <c r="C72" i="8"/>
  <c r="D72" i="8"/>
  <c r="E72" i="8"/>
  <c r="F72" i="8"/>
  <c r="G72" i="8"/>
  <c r="H72" i="8"/>
  <c r="I72" i="8"/>
  <c r="J72" i="8"/>
  <c r="K72" i="8"/>
  <c r="L72" i="8"/>
  <c r="M72" i="8"/>
  <c r="C73" i="8"/>
  <c r="D73" i="8"/>
  <c r="E73" i="8"/>
  <c r="F73" i="8"/>
  <c r="G73" i="8"/>
  <c r="H73" i="8"/>
  <c r="I73" i="8"/>
  <c r="J73" i="8"/>
  <c r="K73" i="8"/>
  <c r="L73" i="8"/>
  <c r="M73" i="8"/>
  <c r="C76" i="8"/>
  <c r="D76" i="8"/>
  <c r="E76" i="8"/>
  <c r="F76" i="8"/>
  <c r="G76" i="8"/>
  <c r="H76" i="8"/>
  <c r="I76" i="8"/>
  <c r="J76" i="8"/>
  <c r="K76" i="8"/>
  <c r="L76" i="8"/>
  <c r="M76" i="8"/>
  <c r="C77" i="8"/>
  <c r="D77" i="8"/>
  <c r="E77" i="8"/>
  <c r="F77" i="8"/>
  <c r="G77" i="8"/>
  <c r="H77" i="8"/>
  <c r="I77" i="8"/>
  <c r="J77" i="8"/>
  <c r="K77" i="8"/>
  <c r="L77" i="8"/>
  <c r="M77" i="8"/>
  <c r="C78" i="8"/>
  <c r="D78" i="8"/>
  <c r="E78" i="8"/>
  <c r="F78" i="8"/>
  <c r="G78" i="8"/>
  <c r="H78" i="8"/>
  <c r="I78" i="8"/>
  <c r="J78" i="8"/>
  <c r="K78" i="8"/>
  <c r="L78" i="8"/>
  <c r="M78" i="8"/>
  <c r="C79" i="8"/>
  <c r="D79" i="8"/>
  <c r="E79" i="8"/>
  <c r="F79" i="8"/>
  <c r="G79" i="8"/>
  <c r="H79" i="8"/>
  <c r="I79" i="8"/>
  <c r="J79" i="8"/>
  <c r="K79" i="8"/>
  <c r="L79" i="8"/>
  <c r="M79" i="8"/>
  <c r="B77" i="8"/>
  <c r="B78" i="8"/>
  <c r="B79" i="8"/>
  <c r="B71" i="8"/>
  <c r="B72" i="8"/>
  <c r="B73" i="8"/>
  <c r="B76" i="8"/>
  <c r="B70" i="8"/>
  <c r="O26" i="3" l="1"/>
  <c r="N26" i="3"/>
  <c r="M26" i="3"/>
  <c r="L26" i="3"/>
  <c r="K26" i="3"/>
  <c r="J26" i="3"/>
  <c r="I26" i="3"/>
  <c r="H26" i="3"/>
  <c r="G26" i="3"/>
  <c r="O25" i="3"/>
  <c r="N25" i="3"/>
  <c r="M25" i="3"/>
  <c r="L25" i="3"/>
  <c r="K25" i="3"/>
  <c r="J25" i="3"/>
  <c r="I25" i="3"/>
  <c r="H25" i="3"/>
  <c r="G25" i="3"/>
  <c r="O24" i="3"/>
  <c r="N24" i="3"/>
  <c r="M24" i="3"/>
  <c r="L24" i="3"/>
  <c r="K24" i="3"/>
  <c r="J24" i="3"/>
  <c r="I24" i="3"/>
  <c r="H24" i="3"/>
  <c r="G24" i="3"/>
  <c r="H23" i="3"/>
  <c r="I23" i="3"/>
  <c r="J23" i="3"/>
  <c r="K23" i="3"/>
  <c r="L23" i="3"/>
  <c r="M23" i="3"/>
  <c r="N23" i="3"/>
  <c r="O23" i="3"/>
  <c r="G23" i="3"/>
  <c r="C24" i="3"/>
  <c r="D24" i="3"/>
  <c r="C25" i="3"/>
  <c r="D25" i="3"/>
  <c r="C26" i="3"/>
  <c r="D26" i="3"/>
  <c r="D23" i="3"/>
  <c r="C23" i="3"/>
  <c r="G14" i="3"/>
  <c r="H14" i="3"/>
  <c r="I14" i="3"/>
  <c r="J14" i="3"/>
  <c r="K14" i="3"/>
  <c r="L14" i="3"/>
  <c r="M14" i="3"/>
  <c r="N14" i="3"/>
  <c r="O14" i="3"/>
  <c r="G15" i="3"/>
  <c r="H15" i="3"/>
  <c r="I15" i="3"/>
  <c r="J15" i="3"/>
  <c r="K15" i="3"/>
  <c r="L15" i="3"/>
  <c r="M15" i="3"/>
  <c r="N15" i="3"/>
  <c r="O15" i="3"/>
  <c r="G16" i="3"/>
  <c r="H16" i="3"/>
  <c r="I16" i="3"/>
  <c r="J16" i="3"/>
  <c r="K16" i="3"/>
  <c r="L16" i="3"/>
  <c r="M16" i="3"/>
  <c r="N16" i="3"/>
  <c r="O16" i="3"/>
  <c r="O13" i="3"/>
  <c r="N13" i="3"/>
  <c r="M13" i="3"/>
  <c r="L13" i="3"/>
  <c r="K13" i="3"/>
  <c r="J13" i="3"/>
  <c r="I13" i="3"/>
  <c r="H13" i="3"/>
  <c r="G13" i="3"/>
  <c r="D16" i="3"/>
  <c r="C16" i="3"/>
  <c r="D15" i="3"/>
  <c r="C15" i="3"/>
  <c r="D14" i="3"/>
  <c r="C14" i="3"/>
  <c r="D13" i="3"/>
  <c r="C13" i="3"/>
  <c r="C22" i="5"/>
  <c r="D22" i="5"/>
  <c r="E22" i="5"/>
  <c r="F22" i="5"/>
  <c r="G22" i="5"/>
  <c r="H22" i="5"/>
  <c r="I22" i="5"/>
  <c r="J22" i="5"/>
  <c r="K22" i="5"/>
  <c r="L22" i="5"/>
  <c r="M22" i="5"/>
  <c r="N22" i="5"/>
  <c r="C23" i="5"/>
  <c r="D23" i="5"/>
  <c r="E23" i="5"/>
  <c r="F23" i="5"/>
  <c r="G23" i="5"/>
  <c r="H23" i="5"/>
  <c r="I23" i="5"/>
  <c r="J23" i="5"/>
  <c r="K23" i="5"/>
  <c r="L23" i="5"/>
  <c r="M23" i="5"/>
  <c r="N23" i="5"/>
  <c r="C24" i="5"/>
  <c r="D24" i="5"/>
  <c r="E24" i="5"/>
  <c r="F24" i="5"/>
  <c r="G24" i="5"/>
  <c r="H24" i="5"/>
  <c r="I24" i="5"/>
  <c r="J24" i="5"/>
  <c r="K24" i="5"/>
  <c r="L24" i="5"/>
  <c r="M24" i="5"/>
  <c r="N24" i="5"/>
  <c r="D21" i="5"/>
  <c r="E21" i="5"/>
  <c r="F21" i="5"/>
  <c r="G21" i="5"/>
  <c r="H21" i="5"/>
  <c r="I21" i="5"/>
  <c r="J21" i="5"/>
  <c r="K21" i="5"/>
  <c r="L21" i="5"/>
  <c r="M21" i="5"/>
  <c r="N21" i="5"/>
  <c r="C21" i="5"/>
  <c r="C12" i="5"/>
  <c r="D12" i="5"/>
  <c r="E12" i="5"/>
  <c r="F12" i="5"/>
  <c r="G12" i="5"/>
  <c r="H12" i="5"/>
  <c r="I12" i="5"/>
  <c r="J12" i="5"/>
  <c r="K12" i="5"/>
  <c r="L12" i="5"/>
  <c r="M12" i="5"/>
  <c r="N12" i="5"/>
  <c r="C13" i="5"/>
  <c r="D13" i="5"/>
  <c r="E13" i="5"/>
  <c r="F13" i="5"/>
  <c r="G13" i="5"/>
  <c r="H13" i="5"/>
  <c r="I13" i="5"/>
  <c r="J13" i="5"/>
  <c r="K13" i="5"/>
  <c r="L13" i="5"/>
  <c r="M13" i="5"/>
  <c r="N13" i="5"/>
  <c r="C14" i="5"/>
  <c r="D14" i="5"/>
  <c r="E14" i="5"/>
  <c r="F14" i="5"/>
  <c r="G14" i="5"/>
  <c r="H14" i="5"/>
  <c r="I14" i="5"/>
  <c r="J14" i="5"/>
  <c r="K14" i="5"/>
  <c r="L14" i="5"/>
  <c r="M14" i="5"/>
  <c r="N14" i="5"/>
  <c r="D11" i="5"/>
  <c r="E11" i="5"/>
  <c r="F11" i="5"/>
  <c r="G11" i="5"/>
  <c r="H11" i="5"/>
  <c r="I11" i="5"/>
  <c r="J11" i="5"/>
  <c r="K11" i="5"/>
  <c r="L11" i="5"/>
  <c r="M11" i="5"/>
  <c r="N11" i="5"/>
  <c r="C11" i="5"/>
  <c r="N23" i="4"/>
  <c r="M23" i="4"/>
  <c r="L23" i="4"/>
  <c r="K23" i="4"/>
  <c r="J23" i="4"/>
  <c r="I23" i="4"/>
  <c r="H23" i="4"/>
  <c r="G23" i="4"/>
  <c r="F23" i="4"/>
  <c r="E23" i="4"/>
  <c r="D23" i="4"/>
  <c r="C23" i="4"/>
  <c r="N22" i="4"/>
  <c r="M22" i="4"/>
  <c r="L22" i="4"/>
  <c r="K22" i="4"/>
  <c r="J22" i="4"/>
  <c r="I22" i="4"/>
  <c r="H22" i="4"/>
  <c r="G22" i="4"/>
  <c r="F22" i="4"/>
  <c r="E22" i="4"/>
  <c r="D22" i="4"/>
  <c r="C22" i="4"/>
  <c r="N21" i="4"/>
  <c r="M21" i="4"/>
  <c r="L21" i="4"/>
  <c r="K21" i="4"/>
  <c r="J21" i="4"/>
  <c r="I21" i="4"/>
  <c r="H21" i="4"/>
  <c r="G21" i="4"/>
  <c r="F21" i="4"/>
  <c r="E21" i="4"/>
  <c r="D21" i="4"/>
  <c r="C21" i="4"/>
  <c r="D20" i="4"/>
  <c r="E20" i="4"/>
  <c r="F20" i="4"/>
  <c r="G20" i="4"/>
  <c r="H20" i="4"/>
  <c r="I20" i="4"/>
  <c r="J20" i="4"/>
  <c r="K20" i="4"/>
  <c r="L20" i="4"/>
  <c r="M20" i="4"/>
  <c r="N20" i="4"/>
  <c r="C20" i="4"/>
  <c r="N13" i="4"/>
  <c r="M13" i="4"/>
  <c r="L13" i="4"/>
  <c r="K13" i="4"/>
  <c r="J13" i="4"/>
  <c r="I13" i="4"/>
  <c r="H13" i="4"/>
  <c r="G13" i="4"/>
  <c r="F13" i="4"/>
  <c r="E13" i="4"/>
  <c r="D13" i="4"/>
  <c r="C13" i="4"/>
  <c r="N12" i="4"/>
  <c r="M12" i="4"/>
  <c r="L12" i="4"/>
  <c r="K12" i="4"/>
  <c r="J12" i="4"/>
  <c r="I12" i="4"/>
  <c r="H12" i="4"/>
  <c r="G12" i="4"/>
  <c r="F12" i="4"/>
  <c r="E12" i="4"/>
  <c r="D12" i="4"/>
  <c r="C12" i="4"/>
  <c r="N11" i="4"/>
  <c r="M11" i="4"/>
  <c r="L11" i="4"/>
  <c r="K11" i="4"/>
  <c r="J11" i="4"/>
  <c r="I11" i="4"/>
  <c r="H11" i="4"/>
  <c r="G11" i="4"/>
  <c r="F11" i="4"/>
  <c r="E11" i="4"/>
  <c r="D11" i="4"/>
  <c r="C11" i="4"/>
  <c r="D10" i="4"/>
  <c r="E10" i="4"/>
  <c r="F10" i="4"/>
  <c r="G10" i="4"/>
  <c r="H10" i="4"/>
  <c r="I10" i="4"/>
  <c r="J10" i="4"/>
  <c r="K10" i="4"/>
  <c r="L10" i="4"/>
  <c r="M10" i="4"/>
  <c r="N10" i="4"/>
  <c r="C10" i="4"/>
  <c r="N24" i="6"/>
  <c r="M24" i="6"/>
  <c r="L24" i="6"/>
  <c r="K24" i="6"/>
  <c r="J24" i="6"/>
  <c r="I24" i="6"/>
  <c r="H24" i="6"/>
  <c r="G24" i="6"/>
  <c r="F24" i="6"/>
  <c r="E24" i="6"/>
  <c r="D24" i="6"/>
  <c r="C24" i="6"/>
  <c r="N23" i="6"/>
  <c r="M23" i="6"/>
  <c r="L23" i="6"/>
  <c r="K23" i="6"/>
  <c r="J23" i="6"/>
  <c r="I23" i="6"/>
  <c r="H23" i="6"/>
  <c r="G23" i="6"/>
  <c r="F23" i="6"/>
  <c r="E23" i="6"/>
  <c r="D23" i="6"/>
  <c r="C23" i="6"/>
  <c r="N22" i="6"/>
  <c r="M22" i="6"/>
  <c r="L22" i="6"/>
  <c r="K22" i="6"/>
  <c r="J22" i="6"/>
  <c r="I22" i="6"/>
  <c r="H22" i="6"/>
  <c r="G22" i="6"/>
  <c r="F22" i="6"/>
  <c r="E22" i="6"/>
  <c r="D22" i="6"/>
  <c r="C22" i="6"/>
  <c r="D21" i="6"/>
  <c r="E21" i="6"/>
  <c r="F21" i="6"/>
  <c r="G21" i="6"/>
  <c r="H21" i="6"/>
  <c r="I21" i="6"/>
  <c r="J21" i="6"/>
  <c r="K21" i="6"/>
  <c r="L21" i="6"/>
  <c r="M21" i="6"/>
  <c r="N21" i="6"/>
  <c r="C21" i="6"/>
  <c r="C12" i="6"/>
  <c r="D12" i="6"/>
  <c r="E12" i="6"/>
  <c r="F12" i="6"/>
  <c r="G12" i="6"/>
  <c r="H12" i="6"/>
  <c r="I12" i="6"/>
  <c r="J12" i="6"/>
  <c r="K12" i="6"/>
  <c r="L12" i="6"/>
  <c r="M12" i="6"/>
  <c r="N12" i="6"/>
  <c r="C13" i="6"/>
  <c r="D13" i="6"/>
  <c r="E13" i="6"/>
  <c r="F13" i="6"/>
  <c r="G13" i="6"/>
  <c r="H13" i="6"/>
  <c r="I13" i="6"/>
  <c r="J13" i="6"/>
  <c r="K13" i="6"/>
  <c r="L13" i="6"/>
  <c r="M13" i="6"/>
  <c r="N13" i="6"/>
  <c r="C14" i="6"/>
  <c r="D14" i="6"/>
  <c r="E14" i="6"/>
  <c r="F14" i="6"/>
  <c r="G14" i="6"/>
  <c r="H14" i="6"/>
  <c r="I14" i="6"/>
  <c r="J14" i="6"/>
  <c r="K14" i="6"/>
  <c r="L14" i="6"/>
  <c r="M14" i="6"/>
  <c r="N14" i="6"/>
  <c r="D11" i="6"/>
  <c r="E11" i="6"/>
  <c r="F11" i="6"/>
  <c r="G11" i="6"/>
  <c r="H11" i="6"/>
  <c r="I11" i="6"/>
  <c r="J11" i="6"/>
  <c r="K11" i="6"/>
  <c r="L11" i="6"/>
  <c r="M11" i="6"/>
  <c r="N11" i="6"/>
  <c r="C11" i="6"/>
  <c r="C22" i="7"/>
  <c r="D22" i="7"/>
  <c r="E22" i="7"/>
  <c r="F22" i="7"/>
  <c r="G22" i="7"/>
  <c r="H22" i="7"/>
  <c r="I22" i="7"/>
  <c r="J22" i="7"/>
  <c r="K22" i="7"/>
  <c r="L22" i="7"/>
  <c r="M22" i="7"/>
  <c r="N22" i="7"/>
  <c r="C23" i="7"/>
  <c r="D23" i="7"/>
  <c r="E23" i="7"/>
  <c r="F23" i="7"/>
  <c r="G23" i="7"/>
  <c r="H23" i="7"/>
  <c r="I23" i="7"/>
  <c r="J23" i="7"/>
  <c r="K23" i="7"/>
  <c r="L23" i="7"/>
  <c r="M23" i="7"/>
  <c r="N23" i="7"/>
  <c r="C24" i="7"/>
  <c r="D24" i="7"/>
  <c r="E24" i="7"/>
  <c r="F24" i="7"/>
  <c r="G24" i="7"/>
  <c r="H24" i="7"/>
  <c r="I24" i="7"/>
  <c r="J24" i="7"/>
  <c r="K24" i="7"/>
  <c r="L24" i="7"/>
  <c r="M24" i="7"/>
  <c r="N24" i="7"/>
  <c r="D21" i="7"/>
  <c r="E21" i="7"/>
  <c r="F21" i="7"/>
  <c r="G21" i="7"/>
  <c r="H21" i="7"/>
  <c r="I21" i="7"/>
  <c r="J21" i="7"/>
  <c r="K21" i="7"/>
  <c r="L21" i="7"/>
  <c r="M21" i="7"/>
  <c r="N21" i="7"/>
  <c r="C21" i="7"/>
  <c r="C12" i="7"/>
  <c r="D12" i="7"/>
  <c r="E12" i="7"/>
  <c r="F12" i="7"/>
  <c r="G12" i="7"/>
  <c r="H12" i="7"/>
  <c r="I12" i="7"/>
  <c r="J12" i="7"/>
  <c r="K12" i="7"/>
  <c r="L12" i="7"/>
  <c r="M12" i="7"/>
  <c r="N12" i="7"/>
  <c r="C13" i="7"/>
  <c r="D13" i="7"/>
  <c r="E13" i="7"/>
  <c r="F13" i="7"/>
  <c r="G13" i="7"/>
  <c r="H13" i="7"/>
  <c r="I13" i="7"/>
  <c r="J13" i="7"/>
  <c r="K13" i="7"/>
  <c r="L13" i="7"/>
  <c r="M13" i="7"/>
  <c r="N13" i="7"/>
  <c r="C14" i="7"/>
  <c r="D14" i="7"/>
  <c r="E14" i="7"/>
  <c r="F14" i="7"/>
  <c r="G14" i="7"/>
  <c r="H14" i="7"/>
  <c r="I14" i="7"/>
  <c r="J14" i="7"/>
  <c r="K14" i="7"/>
  <c r="L14" i="7"/>
  <c r="M14" i="7"/>
  <c r="N14" i="7"/>
  <c r="D11" i="7"/>
  <c r="E11" i="7"/>
  <c r="F11" i="7"/>
  <c r="G11" i="7"/>
  <c r="H11" i="7"/>
  <c r="I11" i="7"/>
  <c r="J11" i="7"/>
  <c r="K11" i="7"/>
  <c r="L11" i="7"/>
  <c r="M11" i="7"/>
  <c r="N11" i="7"/>
  <c r="C11" i="7"/>
  <c r="N63" i="8"/>
  <c r="N62" i="8"/>
  <c r="N61" i="8"/>
  <c r="N60" i="8"/>
  <c r="N57" i="8"/>
  <c r="N56" i="8"/>
  <c r="N55" i="8"/>
  <c r="N54" i="8"/>
  <c r="N51" i="8"/>
  <c r="N50" i="8"/>
  <c r="N49" i="8"/>
  <c r="N48" i="8"/>
  <c r="N45" i="8"/>
  <c r="N44" i="8"/>
  <c r="N43" i="8"/>
  <c r="N42" i="8"/>
  <c r="N39" i="8"/>
  <c r="N38" i="8"/>
  <c r="N37" i="8"/>
  <c r="N36" i="8"/>
  <c r="N29" i="8"/>
  <c r="N25" i="8"/>
  <c r="N26" i="8"/>
  <c r="N8" i="8"/>
  <c r="N7" i="8"/>
  <c r="N6" i="8"/>
  <c r="N5" i="8"/>
  <c r="N14" i="8"/>
  <c r="N13" i="8"/>
  <c r="N12" i="8"/>
  <c r="N11" i="8"/>
  <c r="N20" i="8"/>
  <c r="N19" i="8"/>
  <c r="N18" i="8"/>
  <c r="N17" i="8"/>
  <c r="N24" i="8"/>
  <c r="N23" i="8"/>
  <c r="N31" i="8"/>
  <c r="N32" i="8"/>
  <c r="N30" i="8"/>
  <c r="A4" i="7"/>
  <c r="O13" i="7" l="1"/>
  <c r="E12" i="2" s="1"/>
  <c r="O14" i="7"/>
  <c r="E13" i="2" s="1"/>
  <c r="O12" i="7"/>
  <c r="E11" i="2" s="1"/>
  <c r="O23" i="7"/>
  <c r="E23" i="2" s="1"/>
  <c r="O22" i="7"/>
  <c r="E22" i="2" s="1"/>
  <c r="O24" i="7"/>
  <c r="E24" i="2" s="1"/>
  <c r="O21" i="7"/>
  <c r="E21" i="2" s="1"/>
  <c r="O11" i="7"/>
  <c r="E10" i="2" s="1"/>
  <c r="E14" i="2" l="1"/>
  <c r="E25" i="2"/>
  <c r="O24" i="6"/>
  <c r="D24" i="2" s="1"/>
  <c r="O14" i="6"/>
  <c r="D13" i="2" s="1"/>
  <c r="O23" i="4"/>
  <c r="O13" i="4"/>
  <c r="O24" i="5"/>
  <c r="O14" i="5"/>
  <c r="P26" i="3"/>
  <c r="C24" i="2" s="1"/>
  <c r="P16" i="3"/>
  <c r="C13" i="2" s="1"/>
  <c r="A4" i="6"/>
  <c r="A4" i="5"/>
  <c r="L13" i="2" l="1"/>
  <c r="L24" i="2"/>
  <c r="J13" i="2"/>
  <c r="F13" i="2"/>
  <c r="K13" i="2" s="1"/>
  <c r="J24" i="2"/>
  <c r="F24" i="2"/>
  <c r="K24" i="2" s="1"/>
  <c r="O12" i="4"/>
  <c r="O11" i="4"/>
  <c r="O23" i="6"/>
  <c r="O22" i="6"/>
  <c r="O21" i="6"/>
  <c r="O23" i="5"/>
  <c r="O22" i="5"/>
  <c r="O21" i="5"/>
  <c r="O13" i="6"/>
  <c r="D12" i="2" s="1"/>
  <c r="O12" i="6"/>
  <c r="D11" i="2" s="1"/>
  <c r="O11" i="6"/>
  <c r="D10" i="2" s="1"/>
  <c r="O13" i="5"/>
  <c r="O12" i="5"/>
  <c r="O11" i="5"/>
  <c r="O21" i="4"/>
  <c r="O20" i="4"/>
  <c r="A3" i="4"/>
  <c r="O10" i="4"/>
  <c r="D14" i="2" l="1"/>
  <c r="O22" i="4"/>
  <c r="P25" i="3" l="1"/>
  <c r="C23" i="2" s="1"/>
  <c r="P23" i="3"/>
  <c r="P24" i="3"/>
  <c r="J23" i="2" l="1"/>
  <c r="P13" i="3"/>
  <c r="A12" i="3" l="1"/>
  <c r="P15" i="3" l="1"/>
  <c r="P14" i="3"/>
  <c r="D23" i="2" l="1"/>
  <c r="L23" i="2" s="1"/>
  <c r="D22" i="2"/>
  <c r="D21" i="2"/>
  <c r="C22" i="2"/>
  <c r="L22" i="2" s="1"/>
  <c r="C21" i="2"/>
  <c r="C12" i="2"/>
  <c r="L12" i="2" s="1"/>
  <c r="C11" i="2"/>
  <c r="L11" i="2" s="1"/>
  <c r="C10" i="2"/>
  <c r="H25" i="2" l="1"/>
  <c r="L25" i="2" s="1"/>
  <c r="L21" i="2"/>
  <c r="F10" i="2"/>
  <c r="K10" i="2" s="1"/>
  <c r="J11" i="2"/>
  <c r="F11" i="2"/>
  <c r="K11" i="2" s="1"/>
  <c r="J22" i="2"/>
  <c r="F22" i="2"/>
  <c r="K22" i="2" s="1"/>
  <c r="J12" i="2"/>
  <c r="F12" i="2"/>
  <c r="K12" i="2" s="1"/>
  <c r="F23" i="2"/>
  <c r="K23" i="2" s="1"/>
  <c r="J10" i="2"/>
  <c r="J21" i="2"/>
  <c r="F21" i="2"/>
  <c r="K21" i="2" s="1"/>
  <c r="C25" i="2"/>
  <c r="J25" i="2" s="1"/>
  <c r="C14" i="2"/>
  <c r="J14" i="2" s="1"/>
  <c r="D25" i="2"/>
  <c r="H14" i="2" l="1"/>
  <c r="L14" i="2" s="1"/>
  <c r="L10" i="2"/>
  <c r="F25" i="2"/>
  <c r="K25" i="2" s="1"/>
  <c r="F14" i="2"/>
  <c r="K14" i="2" s="1"/>
</calcChain>
</file>

<file path=xl/sharedStrings.xml><?xml version="1.0" encoding="utf-8"?>
<sst xmlns="http://schemas.openxmlformats.org/spreadsheetml/2006/main" count="464" uniqueCount="78">
  <si>
    <t>Puget Sound Energy</t>
  </si>
  <si>
    <t>Line No.</t>
  </si>
  <si>
    <t>(In Thousands)</t>
  </si>
  <si>
    <t>TOTAL</t>
  </si>
  <si>
    <t xml:space="preserve">Decoupling Mechanism 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</si>
  <si>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</si>
  <si>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</si>
  <si>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</si>
  <si>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</si>
  <si>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</si>
  <si>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</si>
  <si>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</si>
  <si>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</si>
  <si>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</si>
  <si>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</si>
  <si>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</si>
  <si>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</si>
  <si>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</si>
  <si>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ELECTRIC</t>
  </si>
  <si>
    <t>GAS</t>
  </si>
  <si>
    <t xml:space="preserve">                                                                                       ELECTRIC</t>
  </si>
  <si>
    <t xml:space="preserve">                                                                                            GAS</t>
  </si>
  <si>
    <t>Decoupling Revenue</t>
  </si>
  <si>
    <t>Sharing of Excess Rate of Return</t>
  </si>
  <si>
    <t>(Collection)/Refund of Prior Year Deferrals</t>
  </si>
  <si>
    <t>March Adjustment*</t>
  </si>
  <si>
    <t>Note:  *  March Adjustment is related to excluding the prior year decoupling deferral in the decoupling calcuation for the period May 2014 through March 2015.</t>
  </si>
  <si>
    <t>2013 - 2016</t>
  </si>
  <si>
    <t>24 Month GAAP Revenue Recognition Reserve</t>
  </si>
  <si>
    <t>Interest</t>
  </si>
  <si>
    <t>B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</si>
  <si>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</si>
  <si>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</si>
  <si>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</si>
  <si>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</si>
  <si>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</si>
  <si>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</si>
  <si>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</si>
  <si>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</si>
  <si>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</si>
  <si>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</si>
  <si>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</si>
  <si>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</si>
  <si>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</si>
  <si>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 xml:space="preserve">Electric </t>
  </si>
  <si>
    <t>Gas</t>
  </si>
  <si>
    <t>Collection</t>
  </si>
  <si>
    <t>ROR</t>
  </si>
  <si>
    <t>24 Month GAAP</t>
  </si>
  <si>
    <t>O</t>
  </si>
  <si>
    <t>Electric</t>
  </si>
  <si>
    <t>Total Decoupling - Per Margin Reports (Excluded Interest)</t>
  </si>
  <si>
    <t>Decoupling Request for Dan</t>
  </si>
  <si>
    <t>Total Electric Revenue</t>
  </si>
  <si>
    <t>Decoupling Revenue*</t>
  </si>
  <si>
    <t>Percentage of  Revenue</t>
  </si>
  <si>
    <t>Total Gas Revenue</t>
  </si>
  <si>
    <t>Total 2013</t>
  </si>
  <si>
    <t>Total 2014</t>
  </si>
  <si>
    <t>Total 2015</t>
  </si>
  <si>
    <t>Total 2016</t>
  </si>
  <si>
    <t>Grand Total</t>
  </si>
  <si>
    <t>* Decoupling Revenue includes deferrals, other decoupling revenues, and interest.</t>
  </si>
  <si>
    <t>Decoupling Revenue as % of Total Revenue</t>
  </si>
  <si>
    <t>Total</t>
  </si>
  <si>
    <t>Summary Decoupling and Rate Plan Analysis</t>
  </si>
  <si>
    <t>Notes:</t>
  </si>
  <si>
    <t>(1)</t>
  </si>
  <si>
    <t>(2)</t>
  </si>
  <si>
    <t>6 months ended 12/31/2013</t>
  </si>
  <si>
    <t>9 months ended 9/30/2016</t>
  </si>
  <si>
    <t>Net Decoupling Activity as % of Total Revenue
(E ÷ H)</t>
  </si>
  <si>
    <t>Net Decoupling and Rate Plan Activity
(E + F)</t>
  </si>
  <si>
    <t>Net Decoupling Activity
(B + C + D)</t>
  </si>
  <si>
    <t xml:space="preserve"> Cash (Collection)/
Refund of Prior Year Deferrals</t>
  </si>
  <si>
    <r>
      <t>Net Decoupling and Rate Plan Activity as % of Total Revenue
(G ÷</t>
    </r>
    <r>
      <rPr>
        <b/>
        <sz val="8.8000000000000007"/>
        <color theme="1"/>
        <rFont val="Times New Roman"/>
        <family val="1"/>
      </rPr>
      <t xml:space="preserve"> H)</t>
    </r>
  </si>
  <si>
    <r>
      <t xml:space="preserve">     2013 </t>
    </r>
    <r>
      <rPr>
        <sz val="8"/>
        <color theme="1"/>
        <rFont val="Times New Roman"/>
        <family val="1"/>
      </rPr>
      <t>(1)</t>
    </r>
  </si>
  <si>
    <r>
      <t xml:space="preserve">    2016 </t>
    </r>
    <r>
      <rPr>
        <sz val="8"/>
        <color theme="1"/>
        <rFont val="Times New Roman"/>
        <family val="1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</si>
</sst>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-* #,##0.00\ _D_M_-;\-* #,##0.00\ _D_M_-;_-* &quot;-&quot;??\ _D_M_-;_-@_-"/>
    <numFmt numFmtId="166" formatCode="_-* #,##0.00\ &quot;DM&quot;_-;\-* #,##0.00\ &quot;DM&quot;_-;_-* &quot;-&quot;??\ &quot;DM&quot;_-;_-@_-"/>
    <numFmt numFmtId="167" formatCode="&quot;$&quot;#,##0\ ;\(&quot;$&quot;#,##0\)"/>
    <numFmt numFmtId="168" formatCode="00000"/>
    <numFmt numFmtId="169" formatCode="[Blue]#,##0_);[Magenta]\(#,##0\)"/>
    <numFmt numFmtId="170" formatCode="#,##0.00000000000;[Red]\-#,##0.00000000000"/>
    <numFmt numFmtId="171" formatCode="0.000000"/>
    <numFmt numFmtId="172" formatCode="_(&quot;$&quot;* #,##0.0000_);_(&quot;$&quot;* \(#,##0.0000\);_(&quot;$&quot;* &quot;-&quot;????_);_(@_)"/>
    <numFmt numFmtId="173" formatCode="&quot;$&quot;#,##0.00"/>
    <numFmt numFmtId="174" formatCode="#,##0.00%_);\(#,##0.00%\)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2"/>
      <name val="Helv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8"/>
      <name val="Helv"/>
    </font>
    <font>
      <sz val="10"/>
      <color rgb="FF000000"/>
      <name val="Arial"/>
      <family val="2"/>
    </font>
    <font>
      <b/>
      <sz val="11"/>
      <color indexed="63"/>
      <name val="Calibri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.8000000000000007"/>
      <color theme="1"/>
      <name val="Times New Roman"/>
      <family val="1"/>
    </font>
    <font>
      <sz val="8"/>
      <color theme="1"/>
      <name val="Times New Roman"/>
      <family val="1"/>
    </font>
  </fonts>
  <fills count="8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9">
    <xf numFmtId="0" fontId="0" fillId="0" borderId="0"/>
    <xf numFmtId="44" fontId="1" fillId="0" borderId="0" applyFont="0" applyFill="0" applyBorder="0" applyAlignment="0" applyProtection="0"/>
    <xf numFmtId="0" fontId="18" fillId="33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5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6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37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8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0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41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36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39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2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6" fillId="12" borderId="0" applyNumberFormat="0" applyBorder="0" applyAlignment="0" applyProtection="0"/>
    <xf numFmtId="0" fontId="20" fillId="40" borderId="0" applyNumberFormat="0" applyBorder="0" applyAlignment="0" applyProtection="0"/>
    <xf numFmtId="0" fontId="16" fillId="16" borderId="0" applyNumberFormat="0" applyBorder="0" applyAlignment="0" applyProtection="0"/>
    <xf numFmtId="0" fontId="20" fillId="41" borderId="0" applyNumberFormat="0" applyBorder="0" applyAlignment="0" applyProtection="0"/>
    <xf numFmtId="0" fontId="16" fillId="20" borderId="0" applyNumberFormat="0" applyBorder="0" applyAlignment="0" applyProtection="0"/>
    <xf numFmtId="0" fontId="20" fillId="44" borderId="0" applyNumberFormat="0" applyBorder="0" applyAlignment="0" applyProtection="0"/>
    <xf numFmtId="0" fontId="16" fillId="24" borderId="0" applyNumberFormat="0" applyBorder="0" applyAlignment="0" applyProtection="0"/>
    <xf numFmtId="0" fontId="20" fillId="45" borderId="0" applyNumberFormat="0" applyBorder="0" applyAlignment="0" applyProtection="0"/>
    <xf numFmtId="0" fontId="16" fillId="28" borderId="0" applyNumberFormat="0" applyBorder="0" applyAlignment="0" applyProtection="0"/>
    <xf numFmtId="0" fontId="20" fillId="46" borderId="0" applyNumberFormat="0" applyBorder="0" applyAlignment="0" applyProtection="0"/>
    <xf numFmtId="0" fontId="16" fillId="32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20" fillId="4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20" fillId="5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20" fillId="5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0" fillId="54" borderId="0" applyNumberFormat="0" applyBorder="0" applyAlignment="0" applyProtection="0"/>
    <xf numFmtId="0" fontId="20" fillId="60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58" borderId="0" applyNumberFormat="0" applyBorder="0" applyAlignment="0" applyProtection="0"/>
    <xf numFmtId="0" fontId="18" fillId="59" borderId="0" applyNumberFormat="0" applyBorder="0" applyAlignment="0" applyProtection="0"/>
    <xf numFmtId="0" fontId="20" fillId="5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0" fillId="61" borderId="0" applyNumberFormat="0" applyBorder="0" applyAlignment="0" applyProtection="0"/>
    <xf numFmtId="0" fontId="20" fillId="44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0" fillId="62" borderId="0" applyNumberFormat="0" applyBorder="0" applyAlignment="0" applyProtection="0"/>
    <xf numFmtId="0" fontId="20" fillId="45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8" fillId="63" borderId="0" applyNumberFormat="0" applyBorder="0" applyAlignment="0" applyProtection="0"/>
    <xf numFmtId="0" fontId="18" fillId="53" borderId="0" applyNumberFormat="0" applyBorder="0" applyAlignment="0" applyProtection="0"/>
    <xf numFmtId="0" fontId="20" fillId="6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1" fillId="53" borderId="0" applyNumberFormat="0" applyBorder="0" applyAlignment="0" applyProtection="0"/>
    <xf numFmtId="0" fontId="22" fillId="34" borderId="0" applyNumberFormat="0" applyBorder="0" applyAlignment="0" applyProtection="0"/>
    <xf numFmtId="0" fontId="7" fillId="3" borderId="0" applyNumberFormat="0" applyBorder="0" applyAlignment="0" applyProtection="0"/>
    <xf numFmtId="0" fontId="23" fillId="67" borderId="13" applyNumberFormat="0" applyAlignment="0" applyProtection="0"/>
    <xf numFmtId="0" fontId="24" fillId="68" borderId="13" applyNumberFormat="0" applyAlignment="0" applyProtection="0"/>
    <xf numFmtId="0" fontId="11" fillId="6" borderId="6" applyNumberFormat="0" applyAlignment="0" applyProtection="0"/>
    <xf numFmtId="0" fontId="25" fillId="54" borderId="14" applyNumberFormat="0" applyAlignment="0" applyProtection="0"/>
    <xf numFmtId="0" fontId="25" fillId="69" borderId="14" applyNumberFormat="0" applyAlignment="0" applyProtection="0"/>
    <xf numFmtId="0" fontId="13" fillId="7" borderId="9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2" borderId="0" applyNumberFormat="0" applyBorder="0" applyAlignment="0" applyProtection="0"/>
    <xf numFmtId="168" fontId="17" fillId="0" borderId="0"/>
    <xf numFmtId="169" fontId="29" fillId="0" borderId="0"/>
    <xf numFmtId="169" fontId="29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26" fillId="0" borderId="0" applyFont="0" applyFill="0" applyBorder="0" applyAlignment="0" applyProtection="0"/>
    <xf numFmtId="0" fontId="31" fillId="73" borderId="0" applyNumberFormat="0" applyBorder="0" applyAlignment="0" applyProtection="0"/>
    <xf numFmtId="0" fontId="31" fillId="35" borderId="0" applyNumberFormat="0" applyBorder="0" applyAlignment="0" applyProtection="0"/>
    <xf numFmtId="0" fontId="6" fillId="2" borderId="0" applyNumberFormat="0" applyBorder="0" applyAlignment="0" applyProtection="0"/>
    <xf numFmtId="38" fontId="32" fillId="74" borderId="0" applyNumberFormat="0" applyBorder="0" applyAlignment="0" applyProtection="0"/>
    <xf numFmtId="38" fontId="32" fillId="74" borderId="0" applyNumberFormat="0" applyBorder="0" applyAlignment="0" applyProtection="0"/>
    <xf numFmtId="38" fontId="32" fillId="74" borderId="0" applyNumberFormat="0" applyBorder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" fillId="0" borderId="3" applyNumberFormat="0" applyFill="0" applyAlignment="0" applyProtection="0"/>
    <xf numFmtId="0" fontId="35" fillId="0" borderId="17" applyNumberFormat="0" applyFill="0" applyAlignment="0" applyProtection="0"/>
    <xf numFmtId="0" fontId="36" fillId="0" borderId="17" applyNumberFormat="0" applyFill="0" applyAlignment="0" applyProtection="0"/>
    <xf numFmtId="0" fontId="4" fillId="0" borderId="4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5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39" fillId="0" borderId="0"/>
    <xf numFmtId="40" fontId="39" fillId="0" borderId="0"/>
    <xf numFmtId="10" fontId="32" fillId="75" borderId="20" applyNumberFormat="0" applyBorder="0" applyAlignment="0" applyProtection="0"/>
    <xf numFmtId="10" fontId="32" fillId="75" borderId="20" applyNumberFormat="0" applyBorder="0" applyAlignment="0" applyProtection="0"/>
    <xf numFmtId="10" fontId="32" fillId="75" borderId="20" applyNumberFormat="0" applyBorder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40" fillId="64" borderId="13" applyNumberFormat="0" applyAlignment="0" applyProtection="0"/>
    <xf numFmtId="0" fontId="41" fillId="38" borderId="13" applyNumberFormat="0" applyAlignment="0" applyProtection="0"/>
    <xf numFmtId="0" fontId="40" fillId="64" borderId="13" applyNumberFormat="0" applyAlignment="0" applyProtection="0"/>
    <xf numFmtId="0" fontId="40" fillId="64" borderId="13" applyNumberFormat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42" fillId="0" borderId="21" applyNumberFormat="0" applyFill="0" applyAlignment="0" applyProtection="0"/>
    <xf numFmtId="0" fontId="43" fillId="0" borderId="22" applyNumberFormat="0" applyFill="0" applyAlignment="0" applyProtection="0"/>
    <xf numFmtId="0" fontId="12" fillId="0" borderId="8" applyNumberFormat="0" applyFill="0" applyAlignment="0" applyProtection="0"/>
    <xf numFmtId="44" fontId="44" fillId="0" borderId="23" applyNumberFormat="0" applyFont="0" applyAlignment="0">
      <alignment horizontal="center"/>
    </xf>
    <xf numFmtId="44" fontId="44" fillId="0" borderId="24" applyNumberFormat="0" applyFont="0" applyAlignment="0">
      <alignment horizontal="center"/>
    </xf>
    <xf numFmtId="0" fontId="45" fillId="64" borderId="0" applyNumberFormat="0" applyBorder="0" applyAlignment="0" applyProtection="0"/>
    <xf numFmtId="0" fontId="45" fillId="76" borderId="0" applyNumberFormat="0" applyBorder="0" applyAlignment="0" applyProtection="0"/>
    <xf numFmtId="0" fontId="8" fillId="4" borderId="0" applyNumberFormat="0" applyBorder="0" applyAlignment="0" applyProtection="0"/>
    <xf numFmtId="17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1" fontId="46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4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63" borderId="25" applyNumberFormat="0" applyFont="0" applyAlignment="0" applyProtection="0"/>
    <xf numFmtId="0" fontId="17" fillId="63" borderId="25" applyNumberFormat="0" applyFont="0" applyAlignment="0" applyProtection="0"/>
    <xf numFmtId="0" fontId="17" fillId="77" borderId="25" applyNumberFormat="0" applyFont="0" applyAlignment="0" applyProtection="0"/>
    <xf numFmtId="0" fontId="17" fillId="63" borderId="25" applyNumberFormat="0" applyFont="0" applyAlignment="0" applyProtection="0"/>
    <xf numFmtId="0" fontId="17" fillId="63" borderId="25" applyNumberFormat="0" applyFont="0" applyAlignment="0" applyProtection="0"/>
    <xf numFmtId="0" fontId="17" fillId="63" borderId="25" applyNumberFormat="0" applyFont="0" applyAlignment="0" applyProtection="0"/>
    <xf numFmtId="0" fontId="19" fillId="8" borderId="10" applyNumberFormat="0" applyFont="0" applyAlignment="0" applyProtection="0"/>
    <xf numFmtId="0" fontId="19" fillId="8" borderId="10" applyNumberFormat="0" applyFont="0" applyAlignment="0" applyProtection="0"/>
    <xf numFmtId="0" fontId="19" fillId="8" borderId="10" applyNumberFormat="0" applyFont="0" applyAlignment="0" applyProtection="0"/>
    <xf numFmtId="0" fontId="1" fillId="8" borderId="10" applyNumberFormat="0" applyFont="0" applyAlignment="0" applyProtection="0"/>
    <xf numFmtId="0" fontId="48" fillId="67" borderId="26" applyNumberFormat="0" applyAlignment="0" applyProtection="0"/>
    <xf numFmtId="0" fontId="48" fillId="68" borderId="26" applyNumberFormat="0" applyAlignment="0" applyProtection="0"/>
    <xf numFmtId="0" fontId="10" fillId="6" borderId="7" applyNumberFormat="0" applyAlignment="0" applyProtection="0"/>
    <xf numFmtId="0" fontId="27" fillId="0" borderId="0"/>
    <xf numFmtId="0" fontId="27" fillId="0" borderId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17" fillId="75" borderId="0"/>
    <xf numFmtId="0" fontId="27" fillId="78" borderId="0"/>
    <xf numFmtId="0" fontId="49" fillId="78" borderId="27"/>
    <xf numFmtId="0" fontId="50" fillId="79" borderId="28"/>
    <xf numFmtId="0" fontId="51" fillId="78" borderId="29"/>
    <xf numFmtId="42" fontId="52" fillId="80" borderId="12">
      <alignment vertical="center"/>
    </xf>
    <xf numFmtId="0" fontId="44" fillId="75" borderId="1" applyNumberFormat="0">
      <alignment horizontal="center" vertical="center" wrapText="1"/>
    </xf>
    <xf numFmtId="0" fontId="44" fillId="75" borderId="1" applyNumberFormat="0">
      <alignment horizontal="center" vertical="center" wrapText="1"/>
    </xf>
    <xf numFmtId="0" fontId="44" fillId="75" borderId="1" applyNumberFormat="0">
      <alignment horizontal="center" vertical="center" wrapText="1"/>
    </xf>
    <xf numFmtId="172" fontId="17" fillId="75" borderId="0"/>
    <xf numFmtId="42" fontId="53" fillId="75" borderId="30">
      <alignment horizontal="left"/>
    </xf>
    <xf numFmtId="4" fontId="54" fillId="76" borderId="31" applyNumberFormat="0" applyProtection="0">
      <alignment vertical="center"/>
    </xf>
    <xf numFmtId="4" fontId="55" fillId="76" borderId="31" applyNumberFormat="0" applyProtection="0">
      <alignment vertical="center"/>
    </xf>
    <xf numFmtId="4" fontId="54" fillId="76" borderId="31" applyNumberFormat="0" applyProtection="0">
      <alignment horizontal="left" vertical="center" indent="1"/>
    </xf>
    <xf numFmtId="0" fontId="54" fillId="76" borderId="31" applyNumberFormat="0" applyProtection="0">
      <alignment horizontal="left" vertical="top" indent="1"/>
    </xf>
    <xf numFmtId="4" fontId="54" fillId="81" borderId="0" applyNumberFormat="0" applyProtection="0">
      <alignment horizontal="left" vertical="center" indent="1"/>
    </xf>
    <xf numFmtId="4" fontId="56" fillId="34" borderId="31" applyNumberFormat="0" applyProtection="0">
      <alignment horizontal="right" vertical="center"/>
    </xf>
    <xf numFmtId="4" fontId="56" fillId="40" borderId="31" applyNumberFormat="0" applyProtection="0">
      <alignment horizontal="right" vertical="center"/>
    </xf>
    <xf numFmtId="4" fontId="56" fillId="56" borderId="31" applyNumberFormat="0" applyProtection="0">
      <alignment horizontal="right" vertical="center"/>
    </xf>
    <xf numFmtId="4" fontId="56" fillId="42" borderId="31" applyNumberFormat="0" applyProtection="0">
      <alignment horizontal="right" vertical="center"/>
    </xf>
    <xf numFmtId="4" fontId="56" fillId="46" borderId="31" applyNumberFormat="0" applyProtection="0">
      <alignment horizontal="right" vertical="center"/>
    </xf>
    <xf numFmtId="4" fontId="56" fillId="66" borderId="31" applyNumberFormat="0" applyProtection="0">
      <alignment horizontal="right" vertical="center"/>
    </xf>
    <xf numFmtId="4" fontId="56" fillId="60" borderId="31" applyNumberFormat="0" applyProtection="0">
      <alignment horizontal="right" vertical="center"/>
    </xf>
    <xf numFmtId="4" fontId="56" fillId="82" borderId="31" applyNumberFormat="0" applyProtection="0">
      <alignment horizontal="right" vertical="center"/>
    </xf>
    <xf numFmtId="4" fontId="56" fillId="41" borderId="31" applyNumberFormat="0" applyProtection="0">
      <alignment horizontal="right" vertical="center"/>
    </xf>
    <xf numFmtId="4" fontId="54" fillId="83" borderId="32" applyNumberFormat="0" applyProtection="0">
      <alignment horizontal="left" vertical="center" indent="1"/>
    </xf>
    <xf numFmtId="4" fontId="56" fillId="84" borderId="0" applyNumberFormat="0" applyProtection="0">
      <alignment horizontal="left" vertical="center" indent="1"/>
    </xf>
    <xf numFmtId="4" fontId="57" fillId="85" borderId="0" applyNumberFormat="0" applyProtection="0">
      <alignment horizontal="left" vertical="center" indent="1"/>
    </xf>
    <xf numFmtId="4" fontId="56" fillId="81" borderId="31" applyNumberFormat="0" applyProtection="0">
      <alignment horizontal="right" vertical="center"/>
    </xf>
    <xf numFmtId="4" fontId="56" fillId="84" borderId="0" applyNumberFormat="0" applyProtection="0">
      <alignment horizontal="left" vertical="center" indent="1"/>
    </xf>
    <xf numFmtId="4" fontId="56" fillId="84" borderId="0" applyNumberFormat="0" applyProtection="0">
      <alignment horizontal="left" vertical="center" indent="1"/>
    </xf>
    <xf numFmtId="4" fontId="56" fillId="84" borderId="0" applyNumberFormat="0" applyProtection="0">
      <alignment horizontal="left" vertical="center" indent="1"/>
    </xf>
    <xf numFmtId="4" fontId="56" fillId="81" borderId="0" applyNumberFormat="0" applyProtection="0">
      <alignment horizontal="left" vertical="center" indent="1"/>
    </xf>
    <xf numFmtId="4" fontId="56" fillId="81" borderId="0" applyNumberFormat="0" applyProtection="0">
      <alignment horizontal="left" vertical="center" indent="1"/>
    </xf>
    <xf numFmtId="4" fontId="56" fillId="81" borderId="0" applyNumberFormat="0" applyProtection="0">
      <alignment horizontal="left" vertical="center" indent="1"/>
    </xf>
    <xf numFmtId="0" fontId="17" fillId="85" borderId="31" applyNumberFormat="0" applyProtection="0">
      <alignment horizontal="left" vertical="center" indent="1"/>
    </xf>
    <xf numFmtId="0" fontId="17" fillId="85" borderId="31" applyNumberFormat="0" applyProtection="0">
      <alignment horizontal="left" vertical="center" indent="1"/>
    </xf>
    <xf numFmtId="0" fontId="17" fillId="85" borderId="31" applyNumberFormat="0" applyProtection="0">
      <alignment horizontal="left" vertical="center" indent="1"/>
    </xf>
    <xf numFmtId="0" fontId="17" fillId="85" borderId="31" applyNumberFormat="0" applyProtection="0">
      <alignment horizontal="left" vertical="center" indent="1"/>
    </xf>
    <xf numFmtId="0" fontId="17" fillId="85" borderId="31" applyNumberFormat="0" applyProtection="0">
      <alignment horizontal="left" vertical="center" indent="1"/>
    </xf>
    <xf numFmtId="0" fontId="17" fillId="85" borderId="31" applyNumberFormat="0" applyProtection="0">
      <alignment horizontal="left" vertical="top" indent="1"/>
    </xf>
    <xf numFmtId="0" fontId="17" fillId="85" borderId="31" applyNumberFormat="0" applyProtection="0">
      <alignment horizontal="left" vertical="top" indent="1"/>
    </xf>
    <xf numFmtId="0" fontId="17" fillId="85" borderId="31" applyNumberFormat="0" applyProtection="0">
      <alignment horizontal="left" vertical="top" indent="1"/>
    </xf>
    <xf numFmtId="0" fontId="17" fillId="85" borderId="31" applyNumberFormat="0" applyProtection="0">
      <alignment horizontal="left" vertical="top" indent="1"/>
    </xf>
    <xf numFmtId="0" fontId="17" fillId="85" borderId="31" applyNumberFormat="0" applyProtection="0">
      <alignment horizontal="left" vertical="top" indent="1"/>
    </xf>
    <xf numFmtId="0" fontId="17" fillId="81" borderId="31" applyNumberFormat="0" applyProtection="0">
      <alignment horizontal="left" vertical="center" indent="1"/>
    </xf>
    <xf numFmtId="0" fontId="17" fillId="81" borderId="31" applyNumberFormat="0" applyProtection="0">
      <alignment horizontal="left" vertical="center" indent="1"/>
    </xf>
    <xf numFmtId="0" fontId="17" fillId="81" borderId="31" applyNumberFormat="0" applyProtection="0">
      <alignment horizontal="left" vertical="center" indent="1"/>
    </xf>
    <xf numFmtId="0" fontId="17" fillId="81" borderId="31" applyNumberFormat="0" applyProtection="0">
      <alignment horizontal="left" vertical="center" indent="1"/>
    </xf>
    <xf numFmtId="0" fontId="17" fillId="81" borderId="31" applyNumberFormat="0" applyProtection="0">
      <alignment horizontal="left" vertical="center" indent="1"/>
    </xf>
    <xf numFmtId="0" fontId="17" fillId="81" borderId="31" applyNumberFormat="0" applyProtection="0">
      <alignment horizontal="left" vertical="top" indent="1"/>
    </xf>
    <xf numFmtId="0" fontId="17" fillId="81" borderId="31" applyNumberFormat="0" applyProtection="0">
      <alignment horizontal="left" vertical="top" indent="1"/>
    </xf>
    <xf numFmtId="0" fontId="17" fillId="81" borderId="31" applyNumberFormat="0" applyProtection="0">
      <alignment horizontal="left" vertical="top" indent="1"/>
    </xf>
    <xf numFmtId="0" fontId="17" fillId="81" borderId="31" applyNumberFormat="0" applyProtection="0">
      <alignment horizontal="left" vertical="top" indent="1"/>
    </xf>
    <xf numFmtId="0" fontId="17" fillId="81" borderId="31" applyNumberFormat="0" applyProtection="0">
      <alignment horizontal="left" vertical="top" indent="1"/>
    </xf>
    <xf numFmtId="0" fontId="17" fillId="39" borderId="31" applyNumberFormat="0" applyProtection="0">
      <alignment horizontal="left" vertical="center" indent="1"/>
    </xf>
    <xf numFmtId="0" fontId="17" fillId="39" borderId="31" applyNumberFormat="0" applyProtection="0">
      <alignment horizontal="left" vertical="center" indent="1"/>
    </xf>
    <xf numFmtId="0" fontId="17" fillId="39" borderId="31" applyNumberFormat="0" applyProtection="0">
      <alignment horizontal="left" vertical="center" indent="1"/>
    </xf>
    <xf numFmtId="0" fontId="17" fillId="39" borderId="31" applyNumberFormat="0" applyProtection="0">
      <alignment horizontal="left" vertical="center" indent="1"/>
    </xf>
    <xf numFmtId="0" fontId="17" fillId="39" borderId="31" applyNumberFormat="0" applyProtection="0">
      <alignment horizontal="left" vertical="center" indent="1"/>
    </xf>
    <xf numFmtId="0" fontId="17" fillId="39" borderId="31" applyNumberFormat="0" applyProtection="0">
      <alignment horizontal="left" vertical="top" indent="1"/>
    </xf>
    <xf numFmtId="0" fontId="17" fillId="39" borderId="31" applyNumberFormat="0" applyProtection="0">
      <alignment horizontal="left" vertical="top" indent="1"/>
    </xf>
    <xf numFmtId="0" fontId="17" fillId="39" borderId="31" applyNumberFormat="0" applyProtection="0">
      <alignment horizontal="left" vertical="top" indent="1"/>
    </xf>
    <xf numFmtId="0" fontId="17" fillId="39" borderId="31" applyNumberFormat="0" applyProtection="0">
      <alignment horizontal="left" vertical="top" indent="1"/>
    </xf>
    <xf numFmtId="0" fontId="17" fillId="39" borderId="31" applyNumberFormat="0" applyProtection="0">
      <alignment horizontal="left" vertical="top" indent="1"/>
    </xf>
    <xf numFmtId="0" fontId="17" fillId="84" borderId="31" applyNumberFormat="0" applyProtection="0">
      <alignment horizontal="left" vertical="center" indent="1"/>
    </xf>
    <xf numFmtId="0" fontId="17" fillId="84" borderId="31" applyNumberFormat="0" applyProtection="0">
      <alignment horizontal="left" vertical="center" indent="1"/>
    </xf>
    <xf numFmtId="0" fontId="17" fillId="84" borderId="31" applyNumberFormat="0" applyProtection="0">
      <alignment horizontal="left" vertical="center" indent="1"/>
    </xf>
    <xf numFmtId="0" fontId="17" fillId="84" borderId="31" applyNumberFormat="0" applyProtection="0">
      <alignment horizontal="left" vertical="center" indent="1"/>
    </xf>
    <xf numFmtId="0" fontId="17" fillId="84" borderId="31" applyNumberFormat="0" applyProtection="0">
      <alignment horizontal="left" vertical="center" indent="1"/>
    </xf>
    <xf numFmtId="0" fontId="17" fillId="84" borderId="31" applyNumberFormat="0" applyProtection="0">
      <alignment horizontal="left" vertical="top" indent="1"/>
    </xf>
    <xf numFmtId="0" fontId="17" fillId="84" borderId="31" applyNumberFormat="0" applyProtection="0">
      <alignment horizontal="left" vertical="top" indent="1"/>
    </xf>
    <xf numFmtId="0" fontId="17" fillId="84" borderId="31" applyNumberFormat="0" applyProtection="0">
      <alignment horizontal="left" vertical="top" indent="1"/>
    </xf>
    <xf numFmtId="0" fontId="17" fillId="84" borderId="31" applyNumberFormat="0" applyProtection="0">
      <alignment horizontal="left" vertical="top" indent="1"/>
    </xf>
    <xf numFmtId="0" fontId="17" fillId="84" borderId="31" applyNumberFormat="0" applyProtection="0">
      <alignment horizontal="left" vertical="top" indent="1"/>
    </xf>
    <xf numFmtId="0" fontId="17" fillId="86" borderId="20" applyNumberFormat="0">
      <protection locked="0"/>
    </xf>
    <xf numFmtId="0" fontId="17" fillId="86" borderId="20" applyNumberFormat="0">
      <protection locked="0"/>
    </xf>
    <xf numFmtId="0" fontId="17" fillId="86" borderId="20" applyNumberFormat="0">
      <protection locked="0"/>
    </xf>
    <xf numFmtId="0" fontId="17" fillId="86" borderId="20" applyNumberFormat="0">
      <protection locked="0"/>
    </xf>
    <xf numFmtId="0" fontId="17" fillId="86" borderId="20" applyNumberFormat="0">
      <protection locked="0"/>
    </xf>
    <xf numFmtId="4" fontId="56" fillId="77" borderId="31" applyNumberFormat="0" applyProtection="0">
      <alignment vertical="center"/>
    </xf>
    <xf numFmtId="4" fontId="58" fillId="77" borderId="31" applyNumberFormat="0" applyProtection="0">
      <alignment vertical="center"/>
    </xf>
    <xf numFmtId="4" fontId="56" fillId="77" borderId="31" applyNumberFormat="0" applyProtection="0">
      <alignment horizontal="left" vertical="center" indent="1"/>
    </xf>
    <xf numFmtId="0" fontId="56" fillId="77" borderId="31" applyNumberFormat="0" applyProtection="0">
      <alignment horizontal="left" vertical="top" indent="1"/>
    </xf>
    <xf numFmtId="4" fontId="56" fillId="84" borderId="31" applyNumberFormat="0" applyProtection="0">
      <alignment horizontal="right" vertical="center"/>
    </xf>
    <xf numFmtId="4" fontId="58" fillId="84" borderId="31" applyNumberFormat="0" applyProtection="0">
      <alignment horizontal="right" vertical="center"/>
    </xf>
    <xf numFmtId="4" fontId="56" fillId="81" borderId="31" applyNumberFormat="0" applyProtection="0">
      <alignment horizontal="left" vertical="center" indent="1"/>
    </xf>
    <xf numFmtId="0" fontId="56" fillId="81" borderId="31" applyNumberFormat="0" applyProtection="0">
      <alignment horizontal="left" vertical="top" indent="1"/>
    </xf>
    <xf numFmtId="4" fontId="59" fillId="87" borderId="0" applyNumberFormat="0" applyProtection="0">
      <alignment horizontal="left" vertical="center" indent="1"/>
    </xf>
    <xf numFmtId="4" fontId="60" fillId="84" borderId="31" applyNumberFormat="0" applyProtection="0">
      <alignment horizontal="right" vertical="center"/>
    </xf>
    <xf numFmtId="0" fontId="61" fillId="0" borderId="0" applyNumberFormat="0" applyFill="0" applyBorder="0" applyAlignment="0" applyProtection="0"/>
    <xf numFmtId="38" fontId="32" fillId="0" borderId="33"/>
    <xf numFmtId="38" fontId="39" fillId="0" borderId="30"/>
    <xf numFmtId="171" fontId="17" fillId="0" borderId="0">
      <alignment horizontal="left" wrapText="1"/>
    </xf>
    <xf numFmtId="0" fontId="17" fillId="0" borderId="0" applyNumberFormat="0" applyBorder="0" applyAlignment="0"/>
    <xf numFmtId="0" fontId="62" fillId="0" borderId="0" applyNumberFormat="0" applyFill="0" applyBorder="0" applyAlignment="0" applyProtection="0"/>
    <xf numFmtId="0" fontId="27" fillId="0" borderId="0"/>
    <xf numFmtId="0" fontId="49" fillId="78" borderId="0"/>
    <xf numFmtId="173" fontId="63" fillId="0" borderId="0">
      <alignment horizontal="left" vertical="center"/>
    </xf>
    <xf numFmtId="0" fontId="44" fillId="75" borderId="0">
      <alignment horizontal="left" wrapText="1"/>
    </xf>
    <xf numFmtId="0" fontId="64" fillId="0" borderId="0">
      <alignment horizontal="left" vertical="center"/>
    </xf>
    <xf numFmtId="0" fontId="28" fillId="0" borderId="34" applyNumberFormat="0" applyFill="0" applyAlignment="0" applyProtection="0"/>
    <xf numFmtId="0" fontId="28" fillId="0" borderId="35" applyNumberFormat="0" applyFill="0" applyAlignment="0" applyProtection="0"/>
    <xf numFmtId="0" fontId="2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wrapText="1"/>
    </xf>
    <xf numFmtId="164" fontId="0" fillId="0" borderId="0" xfId="1" applyNumberFormat="1" applyFont="1"/>
    <xf numFmtId="0" fontId="0" fillId="0" borderId="0" xfId="0" applyAlignment="1">
      <alignment horizontal="center" wrapText="1"/>
    </xf>
    <xf numFmtId="44" fontId="0" fillId="0" borderId="0" xfId="1" applyFont="1"/>
    <xf numFmtId="0" fontId="0" fillId="0" borderId="0" xfId="0" applyFont="1"/>
    <xf numFmtId="164" fontId="0" fillId="0" borderId="2" xfId="0" applyNumberFormat="1" applyBorder="1"/>
    <xf numFmtId="0" fontId="0" fillId="0" borderId="0" xfId="0" applyAlignment="1">
      <alignment horizontal="left"/>
    </xf>
    <xf numFmtId="164" fontId="0" fillId="0" borderId="0" xfId="1" applyNumberFormat="1" applyFont="1" applyFill="1"/>
    <xf numFmtId="0" fontId="2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/>
    <xf numFmtId="44" fontId="0" fillId="0" borderId="0" xfId="1" applyFont="1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164" fontId="0" fillId="0" borderId="2" xfId="0" applyNumberForma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right"/>
    </xf>
    <xf numFmtId="164" fontId="0" fillId="0" borderId="0" xfId="1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43" fontId="0" fillId="0" borderId="0" xfId="427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6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4" fontId="0" fillId="0" borderId="0" xfId="1" applyNumberFormat="1" applyFont="1" applyFill="1"/>
    <xf numFmtId="44" fontId="0" fillId="0" borderId="0" xfId="427" applyNumberFormat="1" applyFont="1" applyFill="1"/>
    <xf numFmtId="44" fontId="0" fillId="0" borderId="0" xfId="0" applyNumberFormat="1"/>
    <xf numFmtId="0" fontId="0" fillId="0" borderId="0" xfId="0" applyFont="1" applyAlignment="1">
      <alignment wrapText="1"/>
    </xf>
    <xf numFmtId="164" fontId="0" fillId="0" borderId="0" xfId="0" applyNumberForma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7" fontId="0" fillId="0" borderId="0" xfId="0" applyNumberFormat="1"/>
    <xf numFmtId="10" fontId="0" fillId="0" borderId="0" xfId="428" applyNumberFormat="1" applyFont="1"/>
    <xf numFmtId="164" fontId="0" fillId="0" borderId="1" xfId="1" applyNumberFormat="1" applyFont="1" applyBorder="1"/>
    <xf numFmtId="0" fontId="2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67" fillId="0" borderId="0" xfId="0" applyFont="1"/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wrapText="1"/>
    </xf>
    <xf numFmtId="0" fontId="67" fillId="0" borderId="0" xfId="0" applyFont="1" applyAlignment="1">
      <alignment wrapText="1"/>
    </xf>
    <xf numFmtId="0" fontId="67" fillId="0" borderId="0" xfId="0" applyFont="1" applyAlignment="1">
      <alignment horizontal="center" wrapText="1"/>
    </xf>
    <xf numFmtId="0" fontId="68" fillId="0" borderId="1" xfId="0" applyFont="1" applyBorder="1" applyAlignment="1">
      <alignment horizontal="center"/>
    </xf>
    <xf numFmtId="0" fontId="67" fillId="0" borderId="1" xfId="0" applyFont="1" applyBorder="1"/>
    <xf numFmtId="0" fontId="68" fillId="0" borderId="0" xfId="0" applyFont="1" applyBorder="1" applyAlignment="1">
      <alignment wrapText="1"/>
    </xf>
    <xf numFmtId="0" fontId="68" fillId="0" borderId="1" xfId="0" applyFont="1" applyBorder="1" applyAlignment="1">
      <alignment horizontal="center" wrapText="1"/>
    </xf>
    <xf numFmtId="0" fontId="67" fillId="0" borderId="0" xfId="0" applyFont="1" applyAlignment="1">
      <alignment horizontal="center"/>
    </xf>
    <xf numFmtId="164" fontId="67" fillId="0" borderId="0" xfId="1" applyNumberFormat="1" applyFont="1"/>
    <xf numFmtId="5" fontId="67" fillId="0" borderId="0" xfId="0" applyNumberFormat="1" applyFont="1"/>
    <xf numFmtId="174" fontId="67" fillId="0" borderId="0" xfId="0" applyNumberFormat="1" applyFont="1"/>
    <xf numFmtId="164" fontId="67" fillId="0" borderId="2" xfId="0" applyNumberFormat="1" applyFont="1" applyBorder="1"/>
    <xf numFmtId="174" fontId="67" fillId="0" borderId="2" xfId="0" applyNumberFormat="1" applyFont="1" applyBorder="1"/>
    <xf numFmtId="0" fontId="67" fillId="0" borderId="0" xfId="0" applyFont="1" applyFill="1" applyAlignment="1">
      <alignment horizontal="center"/>
    </xf>
    <xf numFmtId="0" fontId="68" fillId="0" borderId="1" xfId="0" applyFont="1" applyFill="1" applyBorder="1" applyAlignment="1">
      <alignment horizontal="center" wrapText="1"/>
    </xf>
    <xf numFmtId="164" fontId="67" fillId="0" borderId="0" xfId="1" applyNumberFormat="1" applyFont="1" applyFill="1"/>
    <xf numFmtId="164" fontId="67" fillId="0" borderId="2" xfId="0" applyNumberFormat="1" applyFont="1" applyFill="1" applyBorder="1"/>
    <xf numFmtId="174" fontId="67" fillId="0" borderId="2" xfId="0" applyNumberFormat="1" applyFont="1" applyFill="1" applyBorder="1"/>
    <xf numFmtId="49" fontId="67" fillId="0" borderId="0" xfId="0" applyNumberFormat="1" applyFont="1" applyAlignment="1">
      <alignment horizontal="center"/>
    </xf>
  </cellXfs>
  <cellStyles count="429">
    <cellStyle name="20% - Accent1 2" xfId="2"/>
    <cellStyle name="20% - Accent1 3" xfId="3"/>
    <cellStyle name="20% - Accent1 4" xfId="4"/>
    <cellStyle name="20% - Accent2 2" xfId="5"/>
    <cellStyle name="20% - Accent2 3" xfId="6"/>
    <cellStyle name="20% - Accent2 4" xfId="7"/>
    <cellStyle name="20% - Accent3 2" xfId="8"/>
    <cellStyle name="20% - Accent3 3" xfId="9"/>
    <cellStyle name="20% - Accent3 4" xfId="10"/>
    <cellStyle name="20% - Accent4 2" xfId="11"/>
    <cellStyle name="20% - Accent4 3" xfId="12"/>
    <cellStyle name="20% - Accent4 4" xfId="13"/>
    <cellStyle name="20% - Accent5 2" xfId="14"/>
    <cellStyle name="20% - Accent5 3" xfId="15"/>
    <cellStyle name="20% - Accent5 4" xfId="16"/>
    <cellStyle name="20% - Accent6 2" xfId="17"/>
    <cellStyle name="20% - Accent6 3" xfId="18"/>
    <cellStyle name="20% - Accent6 4" xfId="19"/>
    <cellStyle name="40% - Accent1 2" xfId="20"/>
    <cellStyle name="40% - Accent1 3" xfId="21"/>
    <cellStyle name="40% - Accent1 4" xfId="22"/>
    <cellStyle name="40% - Accent2 2" xfId="23"/>
    <cellStyle name="40% - Accent2 3" xfId="24"/>
    <cellStyle name="40% - Accent2 4" xfId="25"/>
    <cellStyle name="40% - Accent3 2" xfId="26"/>
    <cellStyle name="40% - Accent3 3" xfId="27"/>
    <cellStyle name="40% - Accent3 4" xfId="28"/>
    <cellStyle name="40% - Accent4 2" xfId="29"/>
    <cellStyle name="40% - Accent4 3" xfId="30"/>
    <cellStyle name="40% - Accent4 4" xfId="31"/>
    <cellStyle name="40% - Accent5 2" xfId="32"/>
    <cellStyle name="40% - Accent5 3" xfId="33"/>
    <cellStyle name="40% - Accent5 4" xfId="34"/>
    <cellStyle name="40% - Accent6 2" xfId="35"/>
    <cellStyle name="40% - Accent6 3" xfId="36"/>
    <cellStyle name="40% - Accent6 4" xfId="37"/>
    <cellStyle name="60% - Accent1 2" xfId="38"/>
    <cellStyle name="60% - Accent1 3" xfId="39"/>
    <cellStyle name="60% - Accent2 2" xfId="40"/>
    <cellStyle name="60% - Accent2 3" xfId="41"/>
    <cellStyle name="60% - Accent3 2" xfId="42"/>
    <cellStyle name="60% - Accent3 3" xfId="43"/>
    <cellStyle name="60% - Accent4 2" xfId="44"/>
    <cellStyle name="60% - Accent4 3" xfId="45"/>
    <cellStyle name="60% - Accent5 2" xfId="46"/>
    <cellStyle name="60% - Accent5 3" xfId="47"/>
    <cellStyle name="60% - Accent6 2" xfId="48"/>
    <cellStyle name="60% - Accent6 3" xfId="49"/>
    <cellStyle name="Accent1 - 20%" xfId="50"/>
    <cellStyle name="Accent1 - 40%" xfId="51"/>
    <cellStyle name="Accent1 - 60%" xfId="52"/>
    <cellStyle name="Accent1 10" xfId="53"/>
    <cellStyle name="Accent1 11" xfId="54"/>
    <cellStyle name="Accent1 12" xfId="55"/>
    <cellStyle name="Accent1 2" xfId="56"/>
    <cellStyle name="Accent1 2 2" xfId="57"/>
    <cellStyle name="Accent1 3" xfId="58"/>
    <cellStyle name="Accent1 4" xfId="59"/>
    <cellStyle name="Accent1 5" xfId="60"/>
    <cellStyle name="Accent1 6" xfId="61"/>
    <cellStyle name="Accent1 7" xfId="62"/>
    <cellStyle name="Accent1 8" xfId="63"/>
    <cellStyle name="Accent1 9" xfId="64"/>
    <cellStyle name="Accent2 - 20%" xfId="65"/>
    <cellStyle name="Accent2 - 40%" xfId="66"/>
    <cellStyle name="Accent2 - 60%" xfId="67"/>
    <cellStyle name="Accent2 10" xfId="68"/>
    <cellStyle name="Accent2 11" xfId="69"/>
    <cellStyle name="Accent2 12" xfId="70"/>
    <cellStyle name="Accent2 2" xfId="71"/>
    <cellStyle name="Accent2 2 2" xfId="72"/>
    <cellStyle name="Accent2 3" xfId="73"/>
    <cellStyle name="Accent2 4" xfId="74"/>
    <cellStyle name="Accent2 5" xfId="75"/>
    <cellStyle name="Accent2 6" xfId="76"/>
    <cellStyle name="Accent2 7" xfId="77"/>
    <cellStyle name="Accent2 8" xfId="78"/>
    <cellStyle name="Accent2 9" xfId="79"/>
    <cellStyle name="Accent3 - 20%" xfId="80"/>
    <cellStyle name="Accent3 - 40%" xfId="81"/>
    <cellStyle name="Accent3 - 60%" xfId="82"/>
    <cellStyle name="Accent3 10" xfId="83"/>
    <cellStyle name="Accent3 11" xfId="84"/>
    <cellStyle name="Accent3 12" xfId="85"/>
    <cellStyle name="Accent3 2" xfId="86"/>
    <cellStyle name="Accent3 2 2" xfId="87"/>
    <cellStyle name="Accent3 3" xfId="88"/>
    <cellStyle name="Accent3 4" xfId="89"/>
    <cellStyle name="Accent3 5" xfId="90"/>
    <cellStyle name="Accent3 6" xfId="91"/>
    <cellStyle name="Accent3 7" xfId="92"/>
    <cellStyle name="Accent3 8" xfId="93"/>
    <cellStyle name="Accent3 9" xfId="94"/>
    <cellStyle name="Accent4 - 20%" xfId="95"/>
    <cellStyle name="Accent4 - 40%" xfId="96"/>
    <cellStyle name="Accent4 - 60%" xfId="97"/>
    <cellStyle name="Accent4 10" xfId="98"/>
    <cellStyle name="Accent4 11" xfId="99"/>
    <cellStyle name="Accent4 12" xfId="100"/>
    <cellStyle name="Accent4 2" xfId="101"/>
    <cellStyle name="Accent4 2 2" xfId="102"/>
    <cellStyle name="Accent4 3" xfId="103"/>
    <cellStyle name="Accent4 4" xfId="104"/>
    <cellStyle name="Accent4 5" xfId="105"/>
    <cellStyle name="Accent4 6" xfId="106"/>
    <cellStyle name="Accent4 7" xfId="107"/>
    <cellStyle name="Accent4 8" xfId="108"/>
    <cellStyle name="Accent4 9" xfId="109"/>
    <cellStyle name="Accent5 - 20%" xfId="110"/>
    <cellStyle name="Accent5 - 40%" xfId="111"/>
    <cellStyle name="Accent5 - 60%" xfId="112"/>
    <cellStyle name="Accent5 10" xfId="113"/>
    <cellStyle name="Accent5 11" xfId="114"/>
    <cellStyle name="Accent5 12" xfId="115"/>
    <cellStyle name="Accent5 2" xfId="116"/>
    <cellStyle name="Accent5 2 2" xfId="117"/>
    <cellStyle name="Accent5 3" xfId="118"/>
    <cellStyle name="Accent5 4" xfId="119"/>
    <cellStyle name="Accent5 5" xfId="120"/>
    <cellStyle name="Accent5 6" xfId="121"/>
    <cellStyle name="Accent5 7" xfId="122"/>
    <cellStyle name="Accent5 8" xfId="123"/>
    <cellStyle name="Accent5 9" xfId="124"/>
    <cellStyle name="Accent6 - 20%" xfId="125"/>
    <cellStyle name="Accent6 - 40%" xfId="126"/>
    <cellStyle name="Accent6 - 60%" xfId="127"/>
    <cellStyle name="Accent6 10" xfId="128"/>
    <cellStyle name="Accent6 11" xfId="129"/>
    <cellStyle name="Accent6 12" xfId="130"/>
    <cellStyle name="Accent6 2" xfId="131"/>
    <cellStyle name="Accent6 2 2" xfId="132"/>
    <cellStyle name="Accent6 3" xfId="133"/>
    <cellStyle name="Accent6 4" xfId="134"/>
    <cellStyle name="Accent6 5" xfId="135"/>
    <cellStyle name="Accent6 6" xfId="136"/>
    <cellStyle name="Accent6 7" xfId="137"/>
    <cellStyle name="Accent6 8" xfId="138"/>
    <cellStyle name="Accent6 9" xfId="139"/>
    <cellStyle name="Bad 2" xfId="140"/>
    <cellStyle name="Bad 2 2" xfId="141"/>
    <cellStyle name="Bad 3" xfId="142"/>
    <cellStyle name="Calculation 2" xfId="143"/>
    <cellStyle name="Calculation 2 2" xfId="144"/>
    <cellStyle name="Calculation 3" xfId="145"/>
    <cellStyle name="Check Cell 2" xfId="146"/>
    <cellStyle name="Check Cell 2 2" xfId="147"/>
    <cellStyle name="Check Cell 3" xfId="148"/>
    <cellStyle name="Comma" xfId="427" builtinId="3"/>
    <cellStyle name="Comma 10" xfId="149"/>
    <cellStyle name="Comma 2" xfId="150"/>
    <cellStyle name="Comma 2 2" xfId="151"/>
    <cellStyle name="Comma 3" xfId="152"/>
    <cellStyle name="Comma 3 2" xfId="153"/>
    <cellStyle name="Comma 4" xfId="154"/>
    <cellStyle name="Comma 5" xfId="155"/>
    <cellStyle name="Comma 5 2" xfId="156"/>
    <cellStyle name="Comma 5 2 2" xfId="157"/>
    <cellStyle name="Comma 5 3" xfId="158"/>
    <cellStyle name="Comma 5 3 2" xfId="159"/>
    <cellStyle name="Comma 6" xfId="160"/>
    <cellStyle name="Comma0" xfId="161"/>
    <cellStyle name="Comma0 - Style4" xfId="162"/>
    <cellStyle name="Comma1 - Style1" xfId="163"/>
    <cellStyle name="Curren - Style2" xfId="164"/>
    <cellStyle name="Currency" xfId="1" builtinId="4"/>
    <cellStyle name="Currency 2" xfId="165"/>
    <cellStyle name="Currency 2 2" xfId="166"/>
    <cellStyle name="Currency 3" xfId="167"/>
    <cellStyle name="Currency 4" xfId="168"/>
    <cellStyle name="Currency 4 2" xfId="169"/>
    <cellStyle name="Currency 4 2 2" xfId="170"/>
    <cellStyle name="Currency 4 3" xfId="171"/>
    <cellStyle name="Currency 4 3 2" xfId="172"/>
    <cellStyle name="Currency0" xfId="173"/>
    <cellStyle name="Date" xfId="174"/>
    <cellStyle name="Emphasis 1" xfId="175"/>
    <cellStyle name="Emphasis 2" xfId="176"/>
    <cellStyle name="Emphasis 3" xfId="177"/>
    <cellStyle name="Entered" xfId="178"/>
    <cellStyle name="Entered 2" xfId="179"/>
    <cellStyle name="Entered 3" xfId="180"/>
    <cellStyle name="Entered 4" xfId="181"/>
    <cellStyle name="Entered 4 2" xfId="182"/>
    <cellStyle name="Entered 5" xfId="183"/>
    <cellStyle name="Entered 5 2" xfId="184"/>
    <cellStyle name="Explanatory Text 2" xfId="185"/>
    <cellStyle name="Explanatory Text 3" xfId="186"/>
    <cellStyle name="Fixed" xfId="187"/>
    <cellStyle name="Good 2" xfId="188"/>
    <cellStyle name="Good 2 2" xfId="189"/>
    <cellStyle name="Good 3" xfId="190"/>
    <cellStyle name="Grey" xfId="191"/>
    <cellStyle name="Grey 2" xfId="192"/>
    <cellStyle name="Grey 2 2" xfId="193"/>
    <cellStyle name="Heading 1 2" xfId="194"/>
    <cellStyle name="Heading 1 2 2" xfId="195"/>
    <cellStyle name="Heading 1 3" xfId="196"/>
    <cellStyle name="Heading 2 2" xfId="197"/>
    <cellStyle name="Heading 2 2 2" xfId="198"/>
    <cellStyle name="Heading 2 3" xfId="199"/>
    <cellStyle name="Heading 3 2" xfId="200"/>
    <cellStyle name="Heading 3 2 2" xfId="201"/>
    <cellStyle name="Heading 3 3" xfId="202"/>
    <cellStyle name="Heading 4 2" xfId="203"/>
    <cellStyle name="Heading 4 2 2" xfId="204"/>
    <cellStyle name="Heading 4 3" xfId="205"/>
    <cellStyle name="Heading1" xfId="206"/>
    <cellStyle name="Heading2" xfId="207"/>
    <cellStyle name="Input [yellow]" xfId="208"/>
    <cellStyle name="Input [yellow] 2" xfId="209"/>
    <cellStyle name="Input [yellow] 2 2" xfId="210"/>
    <cellStyle name="Input 10" xfId="211"/>
    <cellStyle name="Input 11" xfId="212"/>
    <cellStyle name="Input 12" xfId="213"/>
    <cellStyle name="Input 2" xfId="214"/>
    <cellStyle name="Input 2 2" xfId="215"/>
    <cellStyle name="Input 3" xfId="216"/>
    <cellStyle name="Input 4" xfId="217"/>
    <cellStyle name="Input 5" xfId="218"/>
    <cellStyle name="Input 6" xfId="219"/>
    <cellStyle name="Input 7" xfId="220"/>
    <cellStyle name="Input 8" xfId="221"/>
    <cellStyle name="Input 9" xfId="222"/>
    <cellStyle name="Linked Cell 2" xfId="223"/>
    <cellStyle name="Linked Cell 2 2" xfId="224"/>
    <cellStyle name="Linked Cell 3" xfId="225"/>
    <cellStyle name="modified border" xfId="226"/>
    <cellStyle name="modified border1" xfId="227"/>
    <cellStyle name="Neutral 2" xfId="228"/>
    <cellStyle name="Neutral 2 2" xfId="229"/>
    <cellStyle name="Neutral 3" xfId="230"/>
    <cellStyle name="Normal" xfId="0" builtinId="0"/>
    <cellStyle name="Normal - Style1" xfId="231"/>
    <cellStyle name="Normal 10" xfId="232"/>
    <cellStyle name="Normal 10 2" xfId="233"/>
    <cellStyle name="Normal 10 2 2" xfId="234"/>
    <cellStyle name="Normal 101" xfId="235"/>
    <cellStyle name="Normal 11" xfId="236"/>
    <cellStyle name="Normal 12" xfId="237"/>
    <cellStyle name="Normal 13" xfId="238"/>
    <cellStyle name="Normal 14" xfId="239"/>
    <cellStyle name="Normal 15" xfId="240"/>
    <cellStyle name="Normal 16" xfId="241"/>
    <cellStyle name="Normal 17" xfId="242"/>
    <cellStyle name="Normal 18" xfId="243"/>
    <cellStyle name="Normal 19" xfId="244"/>
    <cellStyle name="Normal 2" xfId="245"/>
    <cellStyle name="Normal 2 2" xfId="246"/>
    <cellStyle name="Normal 2 2 2" xfId="247"/>
    <cellStyle name="Normal 20" xfId="248"/>
    <cellStyle name="Normal 21" xfId="249"/>
    <cellStyle name="Normal 22" xfId="250"/>
    <cellStyle name="Normal 23" xfId="251"/>
    <cellStyle name="Normal 24" xfId="252"/>
    <cellStyle name="Normal 25" xfId="253"/>
    <cellStyle name="Normal 26" xfId="254"/>
    <cellStyle name="Normal 27" xfId="255"/>
    <cellStyle name="Normal 28" xfId="256"/>
    <cellStyle name="Normal 29" xfId="257"/>
    <cellStyle name="Normal 3" xfId="258"/>
    <cellStyle name="Normal 30" xfId="259"/>
    <cellStyle name="Normal 31" xfId="260"/>
    <cellStyle name="Normal 32" xfId="261"/>
    <cellStyle name="Normal 33" xfId="262"/>
    <cellStyle name="Normal 34" xfId="263"/>
    <cellStyle name="Normal 35" xfId="264"/>
    <cellStyle name="Normal 36" xfId="265"/>
    <cellStyle name="Normal 37" xfId="266"/>
    <cellStyle name="Normal 38" xfId="267"/>
    <cellStyle name="Normal 39" xfId="268"/>
    <cellStyle name="Normal 4" xfId="269"/>
    <cellStyle name="Normal 4 2" xfId="270"/>
    <cellStyle name="Normal 40" xfId="271"/>
    <cellStyle name="Normal 41" xfId="272"/>
    <cellStyle name="Normal 42" xfId="273"/>
    <cellStyle name="Normal 43" xfId="274"/>
    <cellStyle name="Normal 5" xfId="275"/>
    <cellStyle name="Normal 5 2" xfId="276"/>
    <cellStyle name="Normal 6" xfId="277"/>
    <cellStyle name="Normal 6 2" xfId="278"/>
    <cellStyle name="Normal 7" xfId="279"/>
    <cellStyle name="Normal 8" xfId="280"/>
    <cellStyle name="Normal 9" xfId="281"/>
    <cellStyle name="Normal 9 2" xfId="282"/>
    <cellStyle name="Normal 9 2 2" xfId="283"/>
    <cellStyle name="Normal 9 3" xfId="284"/>
    <cellStyle name="Normal 9 3 2" xfId="285"/>
    <cellStyle name="Note 2" xfId="286"/>
    <cellStyle name="Note 2 2" xfId="287"/>
    <cellStyle name="Note 2 3" xfId="288"/>
    <cellStyle name="Note 3" xfId="289"/>
    <cellStyle name="Note 3 2" xfId="290"/>
    <cellStyle name="Note 4" xfId="291"/>
    <cellStyle name="Note 5" xfId="292"/>
    <cellStyle name="Note 5 2" xfId="293"/>
    <cellStyle name="Note 6" xfId="294"/>
    <cellStyle name="Note 7" xfId="295"/>
    <cellStyle name="Output 2" xfId="296"/>
    <cellStyle name="Output 2 2" xfId="297"/>
    <cellStyle name="Output 3" xfId="298"/>
    <cellStyle name="Percen - Style2" xfId="299"/>
    <cellStyle name="Percen - Style3" xfId="300"/>
    <cellStyle name="Percent" xfId="428" builtinId="5"/>
    <cellStyle name="Percent [2]" xfId="301"/>
    <cellStyle name="Percent [2] 2" xfId="302"/>
    <cellStyle name="Percent [2] 2 2" xfId="303"/>
    <cellStyle name="Percent [2] 3" xfId="304"/>
    <cellStyle name="Percent [2] 3 2" xfId="305"/>
    <cellStyle name="Percent [2] 4" xfId="306"/>
    <cellStyle name="Percent [2] 4 2" xfId="307"/>
    <cellStyle name="Percent [2] 5" xfId="308"/>
    <cellStyle name="Percent [2] 5 2" xfId="309"/>
    <cellStyle name="Percent [2] 6" xfId="310"/>
    <cellStyle name="Percent [2] 6 2" xfId="311"/>
    <cellStyle name="Percent 2" xfId="312"/>
    <cellStyle name="Percent 2 2" xfId="313"/>
    <cellStyle name="Percent 3" xfId="314"/>
    <cellStyle name="Percent 3 2" xfId="315"/>
    <cellStyle name="Percent 4" xfId="316"/>
    <cellStyle name="Percent 4 2" xfId="317"/>
    <cellStyle name="Percent 5" xfId="318"/>
    <cellStyle name="Percent 6" xfId="319"/>
    <cellStyle name="Percent 7" xfId="320"/>
    <cellStyle name="Report" xfId="321"/>
    <cellStyle name="Report - Style5" xfId="322"/>
    <cellStyle name="Report - Style6" xfId="323"/>
    <cellStyle name="Report - Style7" xfId="324"/>
    <cellStyle name="Report - Style8" xfId="325"/>
    <cellStyle name="Report Bar" xfId="326"/>
    <cellStyle name="Report Heading" xfId="327"/>
    <cellStyle name="Report Heading 2" xfId="328"/>
    <cellStyle name="Report Heading 2 2" xfId="329"/>
    <cellStyle name="Report Unit Cost" xfId="330"/>
    <cellStyle name="Reports Total" xfId="331"/>
    <cellStyle name="SAPBEXaggData" xfId="332"/>
    <cellStyle name="SAPBEXaggDataEmph" xfId="333"/>
    <cellStyle name="SAPBEXaggItem" xfId="334"/>
    <cellStyle name="SAPBEXaggItemX" xfId="335"/>
    <cellStyle name="SAPBEXchaText" xfId="336"/>
    <cellStyle name="SAPBEXexcBad7" xfId="337"/>
    <cellStyle name="SAPBEXexcBad8" xfId="338"/>
    <cellStyle name="SAPBEXexcBad9" xfId="339"/>
    <cellStyle name="SAPBEXexcCritical4" xfId="340"/>
    <cellStyle name="SAPBEXexcCritical5" xfId="341"/>
    <cellStyle name="SAPBEXexcCritical6" xfId="342"/>
    <cellStyle name="SAPBEXexcGood1" xfId="343"/>
    <cellStyle name="SAPBEXexcGood2" xfId="344"/>
    <cellStyle name="SAPBEXexcGood3" xfId="345"/>
    <cellStyle name="SAPBEXfilterDrill" xfId="346"/>
    <cellStyle name="SAPBEXfilterItem" xfId="347"/>
    <cellStyle name="SAPBEXfilterText" xfId="348"/>
    <cellStyle name="SAPBEXformats" xfId="349"/>
    <cellStyle name="SAPBEXheaderItem" xfId="350"/>
    <cellStyle name="SAPBEXheaderItem 2" xfId="351"/>
    <cellStyle name="SAPBEXheaderItem 3" xfId="352"/>
    <cellStyle name="SAPBEXheaderText" xfId="353"/>
    <cellStyle name="SAPBEXheaderText 2" xfId="354"/>
    <cellStyle name="SAPBEXheaderText 3" xfId="355"/>
    <cellStyle name="SAPBEXHLevel0" xfId="356"/>
    <cellStyle name="SAPBEXHLevel0 2" xfId="357"/>
    <cellStyle name="SAPBEXHLevel0 2 2" xfId="358"/>
    <cellStyle name="SAPBEXHLevel0 3" xfId="359"/>
    <cellStyle name="SAPBEXHLevel0 3 2" xfId="360"/>
    <cellStyle name="SAPBEXHLevel0X" xfId="361"/>
    <cellStyle name="SAPBEXHLevel0X 2" xfId="362"/>
    <cellStyle name="SAPBEXHLevel0X 2 2" xfId="363"/>
    <cellStyle name="SAPBEXHLevel0X 3" xfId="364"/>
    <cellStyle name="SAPBEXHLevel0X 3 2" xfId="365"/>
    <cellStyle name="SAPBEXHLevel1" xfId="366"/>
    <cellStyle name="SAPBEXHLevel1 2" xfId="367"/>
    <cellStyle name="SAPBEXHLevel1 2 2" xfId="368"/>
    <cellStyle name="SAPBEXHLevel1 3" xfId="369"/>
    <cellStyle name="SAPBEXHLevel1 3 2" xfId="370"/>
    <cellStyle name="SAPBEXHLevel1X" xfId="371"/>
    <cellStyle name="SAPBEXHLevel1X 2" xfId="372"/>
    <cellStyle name="SAPBEXHLevel1X 2 2" xfId="373"/>
    <cellStyle name="SAPBEXHLevel1X 3" xfId="374"/>
    <cellStyle name="SAPBEXHLevel1X 3 2" xfId="375"/>
    <cellStyle name="SAPBEXHLevel2" xfId="376"/>
    <cellStyle name="SAPBEXHLevel2 2" xfId="377"/>
    <cellStyle name="SAPBEXHLevel2 2 2" xfId="378"/>
    <cellStyle name="SAPBEXHLevel2 3" xfId="379"/>
    <cellStyle name="SAPBEXHLevel2 3 2" xfId="380"/>
    <cellStyle name="SAPBEXHLevel2X" xfId="381"/>
    <cellStyle name="SAPBEXHLevel2X 2" xfId="382"/>
    <cellStyle name="SAPBEXHLevel2X 2 2" xfId="383"/>
    <cellStyle name="SAPBEXHLevel2X 3" xfId="384"/>
    <cellStyle name="SAPBEXHLevel2X 3 2" xfId="385"/>
    <cellStyle name="SAPBEXHLevel3" xfId="386"/>
    <cellStyle name="SAPBEXHLevel3 2" xfId="387"/>
    <cellStyle name="SAPBEXHLevel3 2 2" xfId="388"/>
    <cellStyle name="SAPBEXHLevel3 3" xfId="389"/>
    <cellStyle name="SAPBEXHLevel3 3 2" xfId="390"/>
    <cellStyle name="SAPBEXHLevel3X" xfId="391"/>
    <cellStyle name="SAPBEXHLevel3X 2" xfId="392"/>
    <cellStyle name="SAPBEXHLevel3X 2 2" xfId="393"/>
    <cellStyle name="SAPBEXHLevel3X 3" xfId="394"/>
    <cellStyle name="SAPBEXHLevel3X 3 2" xfId="395"/>
    <cellStyle name="SAPBEXinputData" xfId="396"/>
    <cellStyle name="SAPBEXinputData 2" xfId="397"/>
    <cellStyle name="SAPBEXinputData 2 2" xfId="398"/>
    <cellStyle name="SAPBEXinputData 3" xfId="399"/>
    <cellStyle name="SAPBEXinputData 3 2" xfId="400"/>
    <cellStyle name="SAPBEXresData" xfId="401"/>
    <cellStyle name="SAPBEXresDataEmph" xfId="402"/>
    <cellStyle name="SAPBEXresItem" xfId="403"/>
    <cellStyle name="SAPBEXresItemX" xfId="404"/>
    <cellStyle name="SAPBEXstdData" xfId="405"/>
    <cellStyle name="SAPBEXstdDataEmph" xfId="406"/>
    <cellStyle name="SAPBEXstdItem" xfId="407"/>
    <cellStyle name="SAPBEXstdItemX" xfId="408"/>
    <cellStyle name="SAPBEXtitle" xfId="409"/>
    <cellStyle name="SAPBEXundefined" xfId="410"/>
    <cellStyle name="Sheet Title" xfId="411"/>
    <cellStyle name="StmtTtl1" xfId="412"/>
    <cellStyle name="StmtTtl2" xfId="413"/>
    <cellStyle name="Style 1" xfId="414"/>
    <cellStyle name="Test" xfId="415"/>
    <cellStyle name="Title 2" xfId="416"/>
    <cellStyle name="Title: - Style3" xfId="417"/>
    <cellStyle name="Title: - Style4" xfId="418"/>
    <cellStyle name="Title: Major" xfId="419"/>
    <cellStyle name="Title: Minor" xfId="420"/>
    <cellStyle name="Title: Worksheet" xfId="421"/>
    <cellStyle name="Total 2" xfId="422"/>
    <cellStyle name="Total 2 2" xfId="423"/>
    <cellStyle name="Total 3" xfId="424"/>
    <cellStyle name="Warning Text 2" xfId="425"/>
    <cellStyle name="Warning Text 3" xfId="4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zoomScale="80" zoomScaleNormal="80" workbookViewId="0">
      <selection activeCell="G13" sqref="G13"/>
    </sheetView>
  </sheetViews>
  <sheetFormatPr defaultRowHeight="15" x14ac:dyDescent="0.25"/>
  <cols>
    <col min="1" max="1" width="4.5703125" style="55" customWidth="1"/>
    <col min="2" max="2" width="9.42578125" style="65" customWidth="1"/>
    <col min="3" max="12" width="14.7109375" style="55" customWidth="1"/>
    <col min="13" max="13" width="1.28515625" style="55" customWidth="1"/>
    <col min="14" max="14" width="14.7109375" style="55" customWidth="1"/>
    <col min="15" max="16384" width="9.140625" style="55"/>
  </cols>
  <sheetData>
    <row r="1" spans="1:14" ht="15" customHeight="1" x14ac:dyDescent="0.25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4" ht="15" customHeight="1" x14ac:dyDescent="0.25">
      <c r="B2" s="56" t="s">
        <v>65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ht="15" customHeight="1" x14ac:dyDescent="0.25">
      <c r="B3" s="56" t="s">
        <v>27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4" ht="15" customHeight="1" x14ac:dyDescent="0.25">
      <c r="B4" s="56" t="s">
        <v>2</v>
      </c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4" ht="15" customHeight="1" x14ac:dyDescent="0.25">
      <c r="A5" s="57"/>
      <c r="B5" s="58"/>
      <c r="C5" s="58"/>
      <c r="D5" s="58"/>
      <c r="E5" s="58"/>
      <c r="F5" s="58"/>
      <c r="G5" s="58"/>
      <c r="H5" s="58"/>
    </row>
    <row r="6" spans="1:14" ht="15" customHeight="1" x14ac:dyDescent="0.25">
      <c r="A6" s="59"/>
      <c r="B6" s="60" t="s">
        <v>31</v>
      </c>
      <c r="C6" s="60" t="s">
        <v>30</v>
      </c>
      <c r="D6" s="60" t="s">
        <v>32</v>
      </c>
      <c r="E6" s="60" t="s">
        <v>33</v>
      </c>
      <c r="F6" s="60" t="s">
        <v>34</v>
      </c>
      <c r="G6" s="60" t="s">
        <v>35</v>
      </c>
      <c r="H6" s="60" t="s">
        <v>36</v>
      </c>
      <c r="I6" s="60" t="s">
        <v>37</v>
      </c>
      <c r="J6" s="60" t="s">
        <v>38</v>
      </c>
      <c r="K6" s="60" t="s">
        <v>39</v>
      </c>
      <c r="L6" s="60" t="s">
        <v>40</v>
      </c>
      <c r="N6" s="60" t="s">
        <v>41</v>
      </c>
    </row>
    <row r="7" spans="1:14" ht="14.45" customHeight="1" x14ac:dyDescent="0.25">
      <c r="B7" s="61" t="s">
        <v>18</v>
      </c>
      <c r="C7" s="61"/>
      <c r="D7" s="61"/>
      <c r="E7" s="61"/>
      <c r="F7" s="61"/>
      <c r="G7" s="61"/>
      <c r="H7" s="61"/>
      <c r="I7" s="61"/>
      <c r="J7" s="61"/>
      <c r="K7" s="61"/>
      <c r="L7" s="61"/>
      <c r="N7" s="62"/>
    </row>
    <row r="8" spans="1:14" x14ac:dyDescent="0.25">
      <c r="B8" s="60"/>
      <c r="C8" s="60"/>
      <c r="D8" s="60"/>
      <c r="E8" s="60"/>
      <c r="F8" s="60"/>
      <c r="G8" s="60"/>
      <c r="H8" s="60"/>
    </row>
    <row r="9" spans="1:14" s="57" customFormat="1" ht="99.75" x14ac:dyDescent="0.2">
      <c r="A9" s="63" t="s">
        <v>1</v>
      </c>
      <c r="B9" s="64" t="s">
        <v>17</v>
      </c>
      <c r="C9" s="64" t="s">
        <v>22</v>
      </c>
      <c r="D9" s="64" t="s">
        <v>28</v>
      </c>
      <c r="E9" s="64" t="s">
        <v>29</v>
      </c>
      <c r="F9" s="64" t="s">
        <v>73</v>
      </c>
      <c r="G9" s="64" t="s">
        <v>23</v>
      </c>
      <c r="H9" s="64" t="s">
        <v>72</v>
      </c>
      <c r="I9" s="64" t="s">
        <v>53</v>
      </c>
      <c r="J9" s="64" t="s">
        <v>63</v>
      </c>
      <c r="K9" s="64" t="s">
        <v>71</v>
      </c>
      <c r="L9" s="64" t="s">
        <v>75</v>
      </c>
      <c r="N9" s="64" t="s">
        <v>74</v>
      </c>
    </row>
    <row r="10" spans="1:14" x14ac:dyDescent="0.25">
      <c r="A10" s="65">
        <v>1</v>
      </c>
      <c r="B10" s="65" t="s">
        <v>76</v>
      </c>
      <c r="C10" s="66">
        <f>'Decoupling Revenue'!P13</f>
        <v>-14991</v>
      </c>
      <c r="D10" s="66">
        <f>+'24 Month GAAP'!O11</f>
        <v>0</v>
      </c>
      <c r="E10" s="66">
        <f>Interest!O11</f>
        <v>-89</v>
      </c>
      <c r="F10" s="66">
        <f>SUM(C10:E10)</f>
        <v>-15080</v>
      </c>
      <c r="G10" s="66">
        <f>ROR!O11</f>
        <v>0</v>
      </c>
      <c r="H10" s="66">
        <f>G10+F10</f>
        <v>-15080</v>
      </c>
      <c r="I10" s="67">
        <f>'Percentage of Revenue'!B10/1000</f>
        <v>1080629.1182599999</v>
      </c>
      <c r="J10" s="68">
        <f>C10/I10</f>
        <v>-1.3872474604550825E-2</v>
      </c>
      <c r="K10" s="68">
        <f>F10/I10</f>
        <v>-1.3954834036196816E-2</v>
      </c>
      <c r="L10" s="68">
        <f>H10/I10</f>
        <v>-1.3954834036196816E-2</v>
      </c>
      <c r="N10" s="66">
        <f>Collection!O10</f>
        <v>0</v>
      </c>
    </row>
    <row r="11" spans="1:14" x14ac:dyDescent="0.25">
      <c r="A11" s="65">
        <v>2</v>
      </c>
      <c r="B11" s="65">
        <v>2014</v>
      </c>
      <c r="C11" s="66">
        <f>'Decoupling Revenue'!P14</f>
        <v>25735</v>
      </c>
      <c r="D11" s="66">
        <f>+'24 Month GAAP'!O12</f>
        <v>0</v>
      </c>
      <c r="E11" s="66">
        <f>Interest!O12</f>
        <v>183</v>
      </c>
      <c r="F11" s="66">
        <f>SUM(C11:E11)</f>
        <v>25918</v>
      </c>
      <c r="G11" s="66">
        <f>ROR!O12</f>
        <v>-3445</v>
      </c>
      <c r="H11" s="66">
        <f t="shared" ref="H11:H13" si="0">G11+F11</f>
        <v>22473</v>
      </c>
      <c r="I11" s="67">
        <f>'Percentage of Revenue'!B24/1000</f>
        <v>2083796.7863099999</v>
      </c>
      <c r="J11" s="68">
        <f>C11/I11</f>
        <v>1.2350052639044375E-2</v>
      </c>
      <c r="K11" s="68">
        <f t="shared" ref="K11:K13" si="1">F11/I11</f>
        <v>1.2437873102729827E-2</v>
      </c>
      <c r="L11" s="68">
        <f t="shared" ref="L11:L13" si="2">H11/I11</f>
        <v>1.0784640876520079E-2</v>
      </c>
      <c r="N11" s="66">
        <f>Collection!O11</f>
        <v>9055</v>
      </c>
    </row>
    <row r="12" spans="1:14" x14ac:dyDescent="0.25">
      <c r="A12" s="65">
        <v>3</v>
      </c>
      <c r="B12" s="65">
        <v>2015</v>
      </c>
      <c r="C12" s="66">
        <f>'Decoupling Revenue'!P15</f>
        <v>13629</v>
      </c>
      <c r="D12" s="66">
        <f>+'24 Month GAAP'!O13</f>
        <v>0</v>
      </c>
      <c r="E12" s="66">
        <f>Interest!O13</f>
        <v>1062</v>
      </c>
      <c r="F12" s="66">
        <f>SUM(C12:E12)</f>
        <v>14691</v>
      </c>
      <c r="G12" s="66">
        <f>ROR!O13</f>
        <v>-12814</v>
      </c>
      <c r="H12" s="66">
        <f t="shared" si="0"/>
        <v>1877</v>
      </c>
      <c r="I12" s="67">
        <f>'Percentage of Revenue'!B38/1000</f>
        <v>2128467.8770100004</v>
      </c>
      <c r="J12" s="68">
        <f>C12/I12</f>
        <v>6.4031974112503673E-3</v>
      </c>
      <c r="K12" s="68">
        <f t="shared" si="1"/>
        <v>6.9021478588802664E-3</v>
      </c>
      <c r="L12" s="68">
        <f t="shared" si="2"/>
        <v>8.8185498135717516E-4</v>
      </c>
      <c r="N12" s="66">
        <f>Collection!O12</f>
        <v>-3818</v>
      </c>
    </row>
    <row r="13" spans="1:14" x14ac:dyDescent="0.25">
      <c r="A13" s="65">
        <v>4</v>
      </c>
      <c r="B13" s="65" t="s">
        <v>77</v>
      </c>
      <c r="C13" s="66">
        <f>'Decoupling Revenue'!P16</f>
        <v>34200</v>
      </c>
      <c r="D13" s="66">
        <f>+'24 Month GAAP'!O14</f>
        <v>-369</v>
      </c>
      <c r="E13" s="66">
        <f>Interest!O14</f>
        <v>1231</v>
      </c>
      <c r="F13" s="66">
        <f>SUM(C13:E13)</f>
        <v>35062</v>
      </c>
      <c r="G13" s="66">
        <f>ROR!O14</f>
        <v>-274</v>
      </c>
      <c r="H13" s="66">
        <f t="shared" si="0"/>
        <v>34788</v>
      </c>
      <c r="I13" s="67">
        <f>'Percentage of Revenue'!B49/1000</f>
        <v>1622663.8914299998</v>
      </c>
      <c r="J13" s="68">
        <f>C13/I13</f>
        <v>2.1076453466811709E-2</v>
      </c>
      <c r="K13" s="68">
        <f t="shared" si="1"/>
        <v>2.1607678697466437E-2</v>
      </c>
      <c r="L13" s="68">
        <f t="shared" si="2"/>
        <v>2.1438820561504261E-2</v>
      </c>
      <c r="N13" s="66">
        <f>Collection!O13</f>
        <v>-13883</v>
      </c>
    </row>
    <row r="14" spans="1:14" ht="15.75" thickBot="1" x14ac:dyDescent="0.3">
      <c r="A14" s="65">
        <v>5</v>
      </c>
      <c r="B14" s="65" t="s">
        <v>64</v>
      </c>
      <c r="C14" s="69">
        <f t="shared" ref="C14" si="3">SUM(C10:C13)</f>
        <v>58573</v>
      </c>
      <c r="D14" s="69">
        <f t="shared" ref="D14:I14" si="4">SUM(D10:D13)</f>
        <v>-369</v>
      </c>
      <c r="E14" s="69">
        <f t="shared" si="4"/>
        <v>2387</v>
      </c>
      <c r="F14" s="69">
        <f t="shared" si="4"/>
        <v>60591</v>
      </c>
      <c r="G14" s="69">
        <f t="shared" ref="G14" si="5">SUM(G10:G13)</f>
        <v>-16533</v>
      </c>
      <c r="H14" s="69">
        <f t="shared" si="4"/>
        <v>44058</v>
      </c>
      <c r="I14" s="69">
        <f t="shared" si="4"/>
        <v>6915557.67301</v>
      </c>
      <c r="J14" s="70">
        <f>C14/I14</f>
        <v>8.4697435506319863E-3</v>
      </c>
      <c r="K14" s="70">
        <f>F14/I14</f>
        <v>8.7615493738811868E-3</v>
      </c>
      <c r="L14" s="70">
        <f>H14/I14</f>
        <v>6.370852805110616E-3</v>
      </c>
      <c r="N14" s="69">
        <f t="shared" ref="N14" si="6">SUM(N10:N13)</f>
        <v>-8646</v>
      </c>
    </row>
    <row r="15" spans="1:14" ht="15.75" thickTop="1" x14ac:dyDescent="0.25">
      <c r="A15" s="65"/>
    </row>
    <row r="16" spans="1:14" x14ac:dyDescent="0.25">
      <c r="A16" s="65"/>
    </row>
    <row r="17" spans="1:14" x14ac:dyDescent="0.25">
      <c r="A17" s="71"/>
      <c r="B17" s="60" t="s">
        <v>31</v>
      </c>
      <c r="C17" s="60" t="s">
        <v>30</v>
      </c>
      <c r="D17" s="60" t="s">
        <v>32</v>
      </c>
      <c r="E17" s="60" t="s">
        <v>33</v>
      </c>
      <c r="F17" s="60" t="s">
        <v>34</v>
      </c>
      <c r="G17" s="60" t="s">
        <v>35</v>
      </c>
      <c r="H17" s="60" t="s">
        <v>36</v>
      </c>
      <c r="I17" s="60" t="s">
        <v>37</v>
      </c>
      <c r="J17" s="60" t="s">
        <v>38</v>
      </c>
      <c r="K17" s="60" t="s">
        <v>39</v>
      </c>
      <c r="L17" s="60" t="s">
        <v>40</v>
      </c>
      <c r="N17" s="60" t="s">
        <v>41</v>
      </c>
    </row>
    <row r="18" spans="1:14" ht="14.45" customHeight="1" x14ac:dyDescent="0.25">
      <c r="A18" s="71"/>
      <c r="B18" s="72" t="s">
        <v>19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N18" s="62"/>
    </row>
    <row r="19" spans="1:14" x14ac:dyDescent="0.25">
      <c r="A19" s="65"/>
    </row>
    <row r="20" spans="1:14" s="57" customFormat="1" ht="100.5" x14ac:dyDescent="0.25">
      <c r="A20" s="65"/>
      <c r="B20" s="64" t="s">
        <v>17</v>
      </c>
      <c r="C20" s="64" t="s">
        <v>22</v>
      </c>
      <c r="D20" s="64" t="s">
        <v>28</v>
      </c>
      <c r="E20" s="64" t="s">
        <v>29</v>
      </c>
      <c r="F20" s="64" t="s">
        <v>73</v>
      </c>
      <c r="G20" s="64" t="s">
        <v>23</v>
      </c>
      <c r="H20" s="64" t="s">
        <v>72</v>
      </c>
      <c r="I20" s="64" t="s">
        <v>53</v>
      </c>
      <c r="J20" s="64" t="s">
        <v>63</v>
      </c>
      <c r="K20" s="64" t="s">
        <v>71</v>
      </c>
      <c r="L20" s="64" t="s">
        <v>75</v>
      </c>
      <c r="N20" s="64" t="s">
        <v>74</v>
      </c>
    </row>
    <row r="21" spans="1:14" x14ac:dyDescent="0.25">
      <c r="A21" s="65">
        <f>A14+1</f>
        <v>6</v>
      </c>
      <c r="B21" s="65" t="s">
        <v>76</v>
      </c>
      <c r="C21" s="73">
        <f>'Decoupling Revenue'!P23</f>
        <v>-5165</v>
      </c>
      <c r="D21" s="73">
        <f>'24 Month GAAP'!O21</f>
        <v>0</v>
      </c>
      <c r="E21" s="73">
        <f>Interest!O21</f>
        <v>4</v>
      </c>
      <c r="F21" s="66">
        <f>SUM(C21:E21)</f>
        <v>-5161</v>
      </c>
      <c r="G21" s="73">
        <f>ROR!O21</f>
        <v>0</v>
      </c>
      <c r="H21" s="66">
        <f>G21+F21</f>
        <v>-5161</v>
      </c>
      <c r="I21" s="67">
        <f>'Percentage of Revenue'!H10/1000</f>
        <v>462863.12270999997</v>
      </c>
      <c r="J21" s="68">
        <f>C21/I21</f>
        <v>-1.1158806451807253E-2</v>
      </c>
      <c r="K21" s="68">
        <f>F21/I21</f>
        <v>-1.1150164588146608E-2</v>
      </c>
      <c r="L21" s="68">
        <f>H21/I21</f>
        <v>-1.1150164588146608E-2</v>
      </c>
      <c r="N21" s="73">
        <f>+Collection!O20</f>
        <v>0</v>
      </c>
    </row>
    <row r="22" spans="1:14" x14ac:dyDescent="0.25">
      <c r="A22" s="71">
        <f>A21+1</f>
        <v>7</v>
      </c>
      <c r="B22" s="65">
        <v>2014</v>
      </c>
      <c r="C22" s="73">
        <f>'Decoupling Revenue'!P24</f>
        <v>29115</v>
      </c>
      <c r="D22" s="73">
        <f>'24 Month GAAP'!O22</f>
        <v>0</v>
      </c>
      <c r="E22" s="73">
        <f>Interest!O22</f>
        <v>172</v>
      </c>
      <c r="F22" s="66">
        <f>SUM(C22:E22)</f>
        <v>29287</v>
      </c>
      <c r="G22" s="73">
        <f>ROR!O22</f>
        <v>0</v>
      </c>
      <c r="H22" s="66">
        <f t="shared" ref="H22:H24" si="7">G22+F22</f>
        <v>29287</v>
      </c>
      <c r="I22" s="67">
        <f>'Percentage of Revenue'!H24/1000</f>
        <v>1012859.12921</v>
      </c>
      <c r="J22" s="68">
        <f>C22/I22</f>
        <v>2.8745359705360837E-2</v>
      </c>
      <c r="K22" s="68">
        <f t="shared" ref="K22:K24" si="8">F22/I22</f>
        <v>2.891517601548696E-2</v>
      </c>
      <c r="L22" s="68">
        <f t="shared" ref="L22:L24" si="9">H22/I22</f>
        <v>2.891517601548696E-2</v>
      </c>
      <c r="N22" s="73">
        <f>+Collection!O21</f>
        <v>2208</v>
      </c>
    </row>
    <row r="23" spans="1:14" x14ac:dyDescent="0.25">
      <c r="A23" s="71">
        <f>A22+1</f>
        <v>8</v>
      </c>
      <c r="B23" s="65">
        <v>2015</v>
      </c>
      <c r="C23" s="73">
        <f>'Decoupling Revenue'!P25</f>
        <v>51980.91</v>
      </c>
      <c r="D23" s="73">
        <f>'24 Month GAAP'!O23</f>
        <v>-9979</v>
      </c>
      <c r="E23" s="73">
        <f>Interest!O23</f>
        <v>1905</v>
      </c>
      <c r="F23" s="66">
        <f>SUM(C23:E23)</f>
        <v>43906.91</v>
      </c>
      <c r="G23" s="73">
        <f>ROR!O23</f>
        <v>-10473</v>
      </c>
      <c r="H23" s="66">
        <f t="shared" si="7"/>
        <v>33433.910000000003</v>
      </c>
      <c r="I23" s="67">
        <f>'Percentage of Revenue'!H38/1000</f>
        <v>947548.56388999999</v>
      </c>
      <c r="J23" s="68">
        <f>C23/I23</f>
        <v>5.4858306983867074E-2</v>
      </c>
      <c r="K23" s="68">
        <f t="shared" si="8"/>
        <v>4.6337371690742299E-2</v>
      </c>
      <c r="L23" s="68">
        <f t="shared" si="9"/>
        <v>3.5284640042873114E-2</v>
      </c>
      <c r="N23" s="73">
        <f>+Collection!O22</f>
        <v>-5588</v>
      </c>
    </row>
    <row r="24" spans="1:14" x14ac:dyDescent="0.25">
      <c r="A24" s="65">
        <f>A23+1</f>
        <v>9</v>
      </c>
      <c r="B24" s="65" t="s">
        <v>77</v>
      </c>
      <c r="C24" s="73">
        <f>'Decoupling Revenue'!P26</f>
        <v>39739</v>
      </c>
      <c r="D24" s="73">
        <f>'24 Month GAAP'!O24</f>
        <v>-3281</v>
      </c>
      <c r="E24" s="73">
        <f>Interest!O24</f>
        <v>2325</v>
      </c>
      <c r="F24" s="66">
        <f>SUM(C24:E24)</f>
        <v>38783</v>
      </c>
      <c r="G24" s="73">
        <f>ROR!O24</f>
        <v>1299</v>
      </c>
      <c r="H24" s="66">
        <f t="shared" si="7"/>
        <v>40082</v>
      </c>
      <c r="I24" s="67">
        <f>'Percentage of Revenue'!H49/1000</f>
        <v>601308.66859999998</v>
      </c>
      <c r="J24" s="68">
        <f>C24/I24</f>
        <v>6.6087522224687917E-2</v>
      </c>
      <c r="K24" s="68">
        <f t="shared" si="8"/>
        <v>6.4497656570121839E-2</v>
      </c>
      <c r="L24" s="68">
        <f t="shared" si="9"/>
        <v>6.6657944734642066E-2</v>
      </c>
      <c r="N24" s="73">
        <f>+Collection!O23</f>
        <v>-12583</v>
      </c>
    </row>
    <row r="25" spans="1:14" ht="15.75" thickBot="1" x14ac:dyDescent="0.3">
      <c r="A25" s="65">
        <f>A24+1</f>
        <v>10</v>
      </c>
      <c r="B25" s="65" t="s">
        <v>64</v>
      </c>
      <c r="C25" s="74">
        <f t="shared" ref="C25" si="10">SUM(C21:C24)</f>
        <v>115669.91</v>
      </c>
      <c r="D25" s="74">
        <f t="shared" ref="D25:I25" si="11">SUM(D21:D24)</f>
        <v>-13260</v>
      </c>
      <c r="E25" s="74">
        <f t="shared" si="11"/>
        <v>4406</v>
      </c>
      <c r="F25" s="74">
        <f t="shared" si="11"/>
        <v>106815.91</v>
      </c>
      <c r="G25" s="74">
        <f t="shared" ref="G25" si="12">SUM(G21:G24)</f>
        <v>-9174</v>
      </c>
      <c r="H25" s="69">
        <f t="shared" si="11"/>
        <v>97641.91</v>
      </c>
      <c r="I25" s="74">
        <f t="shared" si="11"/>
        <v>3024579.48441</v>
      </c>
      <c r="J25" s="75">
        <f>C25/I25</f>
        <v>3.8243303109147274E-2</v>
      </c>
      <c r="K25" s="75">
        <f>F25/I25</f>
        <v>3.531595401958379E-2</v>
      </c>
      <c r="L25" s="70">
        <f>H25/I25</f>
        <v>3.2282805098457136E-2</v>
      </c>
      <c r="N25" s="74">
        <f t="shared" ref="N25" si="13">SUM(N21:N24)</f>
        <v>-15963</v>
      </c>
    </row>
    <row r="26" spans="1:14" ht="15.75" thickTop="1" x14ac:dyDescent="0.25">
      <c r="A26" s="65"/>
    </row>
    <row r="27" spans="1:14" x14ac:dyDescent="0.25">
      <c r="A27" s="65"/>
      <c r="B27" s="65" t="s">
        <v>66</v>
      </c>
    </row>
    <row r="28" spans="1:14" x14ac:dyDescent="0.25">
      <c r="A28" s="65"/>
      <c r="B28" s="76" t="s">
        <v>67</v>
      </c>
      <c r="C28" s="55" t="s">
        <v>69</v>
      </c>
    </row>
    <row r="29" spans="1:14" x14ac:dyDescent="0.25">
      <c r="A29" s="65"/>
      <c r="B29" s="76" t="s">
        <v>68</v>
      </c>
      <c r="C29" s="55" t="s">
        <v>70</v>
      </c>
    </row>
    <row r="30" spans="1:14" x14ac:dyDescent="0.25">
      <c r="A30" s="65"/>
    </row>
    <row r="31" spans="1:14" x14ac:dyDescent="0.25">
      <c r="A31" s="65"/>
    </row>
    <row r="32" spans="1:14" x14ac:dyDescent="0.25">
      <c r="A32" s="65"/>
    </row>
    <row r="33" spans="1:1" x14ac:dyDescent="0.25">
      <c r="A33" s="65"/>
    </row>
  </sheetData>
  <mergeCells count="6">
    <mergeCell ref="B1:L1"/>
    <mergeCell ref="B18:L18"/>
    <mergeCell ref="B7:L7"/>
    <mergeCell ref="B4:L4"/>
    <mergeCell ref="B3:L3"/>
    <mergeCell ref="B2:L2"/>
  </mergeCells>
  <pageMargins left="0.7" right="0.7" top="0.75" bottom="0.75" header="0.3" footer="0.3"/>
  <pageSetup scale="69" orientation="landscape" r:id="rId1"/>
  <headerFooter>
    <oddHeader>&amp;R&amp;"-,Bold"EXHIBIT DAD-3</oddHeader>
    <oddFooter>&amp;CPage 1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>
      <selection activeCell="B10" sqref="B10"/>
    </sheetView>
  </sheetViews>
  <sheetFormatPr defaultRowHeight="15" outlineLevelRow="1" x14ac:dyDescent="0.25"/>
  <cols>
    <col min="1" max="1" width="11.140625" bestFit="1" customWidth="1"/>
    <col min="2" max="2" width="18.140625" customWidth="1"/>
    <col min="3" max="3" width="16" bestFit="1" customWidth="1"/>
    <col min="4" max="4" width="15.5703125" customWidth="1"/>
    <col min="5" max="6" width="2.5703125" customWidth="1"/>
    <col min="7" max="7" width="11.140625" bestFit="1" customWidth="1"/>
    <col min="8" max="8" width="18" bestFit="1" customWidth="1"/>
    <col min="9" max="9" width="15.28515625" bestFit="1" customWidth="1"/>
    <col min="10" max="10" width="15" customWidth="1"/>
    <col min="11" max="11" width="14.28515625" bestFit="1" customWidth="1"/>
    <col min="12" max="12" width="16.28515625" bestFit="1" customWidth="1"/>
  </cols>
  <sheetData>
    <row r="1" spans="1:12" x14ac:dyDescent="0.25">
      <c r="B1" t="s">
        <v>52</v>
      </c>
    </row>
    <row r="2" spans="1:12" ht="30" x14ac:dyDescent="0.25">
      <c r="B2" s="4" t="s">
        <v>53</v>
      </c>
      <c r="C2" s="4" t="s">
        <v>54</v>
      </c>
      <c r="D2" s="4" t="s">
        <v>55</v>
      </c>
      <c r="H2" s="4" t="s">
        <v>56</v>
      </c>
      <c r="I2" s="4" t="s">
        <v>54</v>
      </c>
      <c r="J2" s="4" t="s">
        <v>55</v>
      </c>
    </row>
    <row r="3" spans="1:12" x14ac:dyDescent="0.25">
      <c r="A3" t="s">
        <v>50</v>
      </c>
      <c r="G3" t="s">
        <v>45</v>
      </c>
    </row>
    <row r="4" spans="1:12" hidden="1" outlineLevel="1" x14ac:dyDescent="0.25">
      <c r="A4" s="45">
        <v>41456</v>
      </c>
      <c r="B4" s="3">
        <v>161451527.28</v>
      </c>
      <c r="C4" s="3">
        <v>-988258</v>
      </c>
      <c r="D4" s="46">
        <f t="shared" ref="D4:D9" si="0">C4/B4</f>
        <v>-6.1210817676942576E-3</v>
      </c>
      <c r="G4" s="45">
        <v>41456</v>
      </c>
      <c r="H4" s="3">
        <v>39189977.259999998</v>
      </c>
      <c r="I4" s="3">
        <v>784325</v>
      </c>
      <c r="J4" s="46">
        <f t="shared" ref="J4:J9" si="1">I4/H4</f>
        <v>2.0013407887341041E-2</v>
      </c>
      <c r="L4" s="38"/>
    </row>
    <row r="5" spans="1:12" hidden="1" outlineLevel="1" x14ac:dyDescent="0.25">
      <c r="A5" s="45">
        <v>41487</v>
      </c>
      <c r="B5" s="3">
        <v>160167891.12</v>
      </c>
      <c r="C5" s="3">
        <v>-1433054</v>
      </c>
      <c r="D5" s="46">
        <f t="shared" si="0"/>
        <v>-8.9471990295878715E-3</v>
      </c>
      <c r="G5" s="45">
        <v>41487</v>
      </c>
      <c r="H5" s="3">
        <v>35598835.75</v>
      </c>
      <c r="I5" s="3">
        <v>1171156</v>
      </c>
      <c r="J5" s="46">
        <f t="shared" si="1"/>
        <v>3.2898716357598855E-2</v>
      </c>
      <c r="L5" s="38"/>
    </row>
    <row r="6" spans="1:12" hidden="1" outlineLevel="1" x14ac:dyDescent="0.25">
      <c r="A6" s="45">
        <v>41518</v>
      </c>
      <c r="B6" s="3">
        <v>155863666.88</v>
      </c>
      <c r="C6" s="3">
        <v>-739056</v>
      </c>
      <c r="D6" s="46">
        <f t="shared" si="0"/>
        <v>-4.7416823612202192E-3</v>
      </c>
      <c r="G6" s="45">
        <v>41518</v>
      </c>
      <c r="H6" s="3">
        <v>46007093.969999999</v>
      </c>
      <c r="I6" s="3">
        <v>147992</v>
      </c>
      <c r="J6" s="46">
        <f t="shared" si="1"/>
        <v>3.2167213190318353E-3</v>
      </c>
      <c r="L6" s="38"/>
    </row>
    <row r="7" spans="1:12" hidden="1" outlineLevel="1" x14ac:dyDescent="0.25">
      <c r="A7" s="45">
        <v>41548</v>
      </c>
      <c r="B7" s="3">
        <v>174322422.09</v>
      </c>
      <c r="C7" s="3">
        <v>-5611646</v>
      </c>
      <c r="D7" s="46">
        <f t="shared" si="0"/>
        <v>-3.2191188790979472E-2</v>
      </c>
      <c r="G7" s="45">
        <v>41548</v>
      </c>
      <c r="H7" s="3">
        <v>79419230.329999998</v>
      </c>
      <c r="I7" s="3">
        <v>-2979928</v>
      </c>
      <c r="J7" s="46">
        <f t="shared" si="1"/>
        <v>-3.7521491805169956E-2</v>
      </c>
      <c r="L7" s="38"/>
    </row>
    <row r="8" spans="1:12" hidden="1" outlineLevel="1" x14ac:dyDescent="0.25">
      <c r="A8" s="45">
        <v>41579</v>
      </c>
      <c r="B8" s="3">
        <v>194531008.43000001</v>
      </c>
      <c r="C8" s="3">
        <v>-1686732</v>
      </c>
      <c r="D8" s="46">
        <f t="shared" si="0"/>
        <v>-8.6707616107740138E-3</v>
      </c>
      <c r="G8" s="45">
        <v>41579</v>
      </c>
      <c r="H8" s="3">
        <v>111306754.39</v>
      </c>
      <c r="I8" s="3">
        <v>972700</v>
      </c>
      <c r="J8" s="46">
        <f t="shared" si="1"/>
        <v>8.7389126143398634E-3</v>
      </c>
      <c r="L8" s="38"/>
    </row>
    <row r="9" spans="1:12" hidden="1" outlineLevel="1" x14ac:dyDescent="0.25">
      <c r="A9" s="45">
        <v>41609</v>
      </c>
      <c r="B9" s="47">
        <v>234292602.46000001</v>
      </c>
      <c r="C9" s="47">
        <v>-4620940</v>
      </c>
      <c r="D9" s="46">
        <f t="shared" si="0"/>
        <v>-1.9722944521003039E-2</v>
      </c>
      <c r="G9" s="45">
        <v>41609</v>
      </c>
      <c r="H9" s="47">
        <v>151341231.00999999</v>
      </c>
      <c r="I9" s="47">
        <v>-5257711</v>
      </c>
      <c r="J9" s="46">
        <f t="shared" si="1"/>
        <v>-3.474077067374054E-2</v>
      </c>
      <c r="L9" s="38"/>
    </row>
    <row r="10" spans="1:12" collapsed="1" x14ac:dyDescent="0.25">
      <c r="A10" s="45" t="s">
        <v>57</v>
      </c>
      <c r="B10" s="3">
        <f>SUM(B4:B9)</f>
        <v>1080629118.26</v>
      </c>
      <c r="C10" s="3">
        <f>SUM(C4:C9)</f>
        <v>-15079686</v>
      </c>
      <c r="D10" s="46">
        <f>C10/B10</f>
        <v>-1.3954543464718873E-2</v>
      </c>
      <c r="G10" s="45" t="s">
        <v>57</v>
      </c>
      <c r="H10" s="3">
        <f>SUM(H4:H9)</f>
        <v>462863122.70999998</v>
      </c>
      <c r="I10" s="3">
        <f>SUM(I4:I9)</f>
        <v>-5161466</v>
      </c>
      <c r="J10" s="46">
        <f>I10/H10</f>
        <v>-1.1151171365263073E-2</v>
      </c>
    </row>
    <row r="11" spans="1:12" x14ac:dyDescent="0.25">
      <c r="A11" s="45"/>
      <c r="B11" s="3"/>
      <c r="C11" s="3"/>
      <c r="G11" s="45"/>
      <c r="H11" s="3"/>
      <c r="I11" s="3"/>
    </row>
    <row r="12" spans="1:12" hidden="1" outlineLevel="1" x14ac:dyDescent="0.25">
      <c r="A12" s="45">
        <v>41640</v>
      </c>
      <c r="B12" s="3">
        <v>223924701.02000001</v>
      </c>
      <c r="C12" s="3">
        <v>4222334</v>
      </c>
      <c r="D12" s="46">
        <f t="shared" ref="D12:D23" si="2">C12/B12</f>
        <v>1.8856043932477459E-2</v>
      </c>
      <c r="G12" s="45">
        <v>41640</v>
      </c>
      <c r="H12" s="3">
        <v>139504431.62</v>
      </c>
      <c r="I12" s="3">
        <v>651180</v>
      </c>
      <c r="J12" s="46">
        <f t="shared" ref="J12:J23" si="3">I12/H12</f>
        <v>4.6678087028358163E-3</v>
      </c>
      <c r="L12" s="38"/>
    </row>
    <row r="13" spans="1:12" hidden="1" outlineLevel="1" x14ac:dyDescent="0.25">
      <c r="A13" s="45">
        <v>41671</v>
      </c>
      <c r="B13" s="3">
        <v>212206741.63</v>
      </c>
      <c r="C13" s="3">
        <v>5067444</v>
      </c>
      <c r="D13" s="46">
        <f t="shared" si="2"/>
        <v>2.3879750290099207E-2</v>
      </c>
      <c r="G13" s="45">
        <v>41671</v>
      </c>
      <c r="H13" s="3">
        <v>136986976.75</v>
      </c>
      <c r="I13" s="3">
        <v>-1839363</v>
      </c>
      <c r="J13" s="46">
        <f t="shared" si="3"/>
        <v>-1.3427283699798858E-2</v>
      </c>
      <c r="L13" s="38"/>
    </row>
    <row r="14" spans="1:12" hidden="1" outlineLevel="1" x14ac:dyDescent="0.25">
      <c r="A14" s="45">
        <v>41699</v>
      </c>
      <c r="B14" s="3">
        <v>197421996.21000001</v>
      </c>
      <c r="C14" s="3">
        <v>3313769.85</v>
      </c>
      <c r="D14" s="46">
        <f t="shared" si="2"/>
        <v>1.6785210937058429E-2</v>
      </c>
      <c r="G14" s="45">
        <v>41699</v>
      </c>
      <c r="H14" s="3">
        <v>110951505.90000001</v>
      </c>
      <c r="I14" s="3">
        <v>1930730</v>
      </c>
      <c r="J14" s="46">
        <f t="shared" si="3"/>
        <v>1.7401566426147982E-2</v>
      </c>
      <c r="L14" s="38"/>
    </row>
    <row r="15" spans="1:12" hidden="1" outlineLevel="1" x14ac:dyDescent="0.25">
      <c r="A15" s="45">
        <v>41730</v>
      </c>
      <c r="B15" s="3">
        <v>169801280.53999999</v>
      </c>
      <c r="C15" s="3">
        <v>5780366.6100000003</v>
      </c>
      <c r="D15" s="46">
        <f t="shared" si="2"/>
        <v>3.4041949457726983E-2</v>
      </c>
      <c r="G15" s="45">
        <v>41730</v>
      </c>
      <c r="H15" s="3">
        <v>80429665.739999995</v>
      </c>
      <c r="I15" s="3">
        <v>1804175</v>
      </c>
      <c r="J15" s="46">
        <f t="shared" si="3"/>
        <v>2.2431710779853852E-2</v>
      </c>
      <c r="L15" s="38"/>
    </row>
    <row r="16" spans="1:12" hidden="1" outlineLevel="1" x14ac:dyDescent="0.25">
      <c r="A16" s="45">
        <v>41760</v>
      </c>
      <c r="B16" s="3">
        <v>157374456.37</v>
      </c>
      <c r="C16" s="3">
        <v>4283926.7</v>
      </c>
      <c r="D16" s="46">
        <f t="shared" si="2"/>
        <v>2.7221232713447119E-2</v>
      </c>
      <c r="G16" s="45">
        <v>41760</v>
      </c>
      <c r="H16" s="3">
        <v>58010039.259999998</v>
      </c>
      <c r="I16" s="3">
        <v>3267564.38</v>
      </c>
      <c r="J16" s="46">
        <f t="shared" si="3"/>
        <v>5.6327567119112479E-2</v>
      </c>
      <c r="L16" s="38"/>
    </row>
    <row r="17" spans="1:12" hidden="1" outlineLevel="1" x14ac:dyDescent="0.25">
      <c r="A17" s="45">
        <v>41791</v>
      </c>
      <c r="B17" s="3">
        <v>148403965.83000001</v>
      </c>
      <c r="C17" s="3">
        <v>3466007.62</v>
      </c>
      <c r="D17" s="46">
        <f t="shared" si="2"/>
        <v>2.3355222352820327E-2</v>
      </c>
      <c r="G17" s="45">
        <v>41791</v>
      </c>
      <c r="H17" s="3">
        <v>45495178.509999998</v>
      </c>
      <c r="I17" s="3">
        <v>2245606.92</v>
      </c>
      <c r="J17" s="46">
        <f t="shared" si="3"/>
        <v>4.9359228681923023E-2</v>
      </c>
      <c r="L17" s="38"/>
    </row>
    <row r="18" spans="1:12" hidden="1" outlineLevel="1" x14ac:dyDescent="0.25">
      <c r="A18" s="45">
        <v>41821</v>
      </c>
      <c r="B18" s="3">
        <v>161424547.72</v>
      </c>
      <c r="C18" s="3">
        <v>-662096.22</v>
      </c>
      <c r="D18" s="46">
        <f t="shared" si="2"/>
        <v>-4.1015832433889997E-3</v>
      </c>
      <c r="G18" s="45">
        <v>41821</v>
      </c>
      <c r="H18" s="3">
        <v>39111111.280000001</v>
      </c>
      <c r="I18" s="3">
        <v>1492659.64</v>
      </c>
      <c r="J18" s="46">
        <f t="shared" si="3"/>
        <v>3.8164592903380166E-2</v>
      </c>
      <c r="L18" s="38"/>
    </row>
    <row r="19" spans="1:12" hidden="1" outlineLevel="1" x14ac:dyDescent="0.25">
      <c r="A19" s="45">
        <v>41852</v>
      </c>
      <c r="B19" s="3">
        <v>157798303.80000001</v>
      </c>
      <c r="C19" s="3">
        <v>472286.69</v>
      </c>
      <c r="D19" s="46">
        <f t="shared" si="2"/>
        <v>2.9929769752062439E-3</v>
      </c>
      <c r="G19" s="45">
        <v>41852</v>
      </c>
      <c r="H19" s="3">
        <v>37963997.5</v>
      </c>
      <c r="I19" s="3">
        <v>1180255.3</v>
      </c>
      <c r="J19" s="46">
        <f t="shared" si="3"/>
        <v>3.1088804597039603E-2</v>
      </c>
      <c r="L19" s="38"/>
    </row>
    <row r="20" spans="1:12" hidden="1" outlineLevel="1" x14ac:dyDescent="0.25">
      <c r="A20" s="45">
        <v>41883</v>
      </c>
      <c r="B20" s="3">
        <v>149307450.03999999</v>
      </c>
      <c r="C20" s="3">
        <v>3078647.72</v>
      </c>
      <c r="D20" s="46">
        <f t="shared" si="2"/>
        <v>2.0619518444493022E-2</v>
      </c>
      <c r="G20" s="45">
        <v>41883</v>
      </c>
      <c r="H20" s="3">
        <v>44327001.520000003</v>
      </c>
      <c r="I20" s="3">
        <v>4496329.41</v>
      </c>
      <c r="J20" s="46">
        <f t="shared" si="3"/>
        <v>0.10143545143632805</v>
      </c>
      <c r="L20" s="38"/>
    </row>
    <row r="21" spans="1:12" hidden="1" outlineLevel="1" x14ac:dyDescent="0.25">
      <c r="A21" s="45">
        <v>41913</v>
      </c>
      <c r="B21" s="3">
        <v>165629647.66999999</v>
      </c>
      <c r="C21" s="3">
        <v>1094456.72</v>
      </c>
      <c r="D21" s="46">
        <f t="shared" si="2"/>
        <v>6.607855147893524E-3</v>
      </c>
      <c r="G21" s="45">
        <v>41913</v>
      </c>
      <c r="H21" s="3">
        <v>63665576.600000001</v>
      </c>
      <c r="I21" s="3">
        <v>7280707.1900000004</v>
      </c>
      <c r="J21" s="46">
        <f t="shared" si="3"/>
        <v>0.11435861542169713</v>
      </c>
      <c r="L21" s="38"/>
    </row>
    <row r="22" spans="1:12" hidden="1" outlineLevel="1" x14ac:dyDescent="0.25">
      <c r="A22" s="45">
        <v>41944</v>
      </c>
      <c r="B22" s="3">
        <v>189540274.5</v>
      </c>
      <c r="C22" s="3">
        <v>416070.33</v>
      </c>
      <c r="D22" s="46">
        <f t="shared" si="2"/>
        <v>2.1951552570955045E-3</v>
      </c>
      <c r="G22" s="45">
        <v>41944</v>
      </c>
      <c r="H22" s="3">
        <v>118376517.22</v>
      </c>
      <c r="I22" s="3">
        <v>1787882.66</v>
      </c>
      <c r="J22" s="46">
        <f t="shared" si="3"/>
        <v>1.5103355817414881E-2</v>
      </c>
      <c r="L22" s="38"/>
    </row>
    <row r="23" spans="1:12" hidden="1" outlineLevel="1" x14ac:dyDescent="0.25">
      <c r="A23" s="45">
        <v>41974</v>
      </c>
      <c r="B23" s="47">
        <v>150963420.97999999</v>
      </c>
      <c r="C23" s="47">
        <v>993682.58</v>
      </c>
      <c r="D23" s="46">
        <f t="shared" si="2"/>
        <v>6.5822738617697697E-3</v>
      </c>
      <c r="G23" s="45">
        <v>41974</v>
      </c>
      <c r="H23" s="47">
        <v>138037127.31</v>
      </c>
      <c r="I23" s="47">
        <v>7197363.3499999996</v>
      </c>
      <c r="J23" s="46">
        <f t="shared" si="3"/>
        <v>5.2140779008218258E-2</v>
      </c>
      <c r="L23" s="38"/>
    </row>
    <row r="24" spans="1:12" collapsed="1" x14ac:dyDescent="0.25">
      <c r="A24" s="45" t="s">
        <v>58</v>
      </c>
      <c r="B24" s="3">
        <f>SUM(B12:B23)</f>
        <v>2083796786.3099999</v>
      </c>
      <c r="C24" s="3">
        <f>SUM(C12:C23)</f>
        <v>31526896.599999998</v>
      </c>
      <c r="D24" s="46">
        <f>C24/B24</f>
        <v>1.5129544688389706E-2</v>
      </c>
      <c r="G24" s="45" t="s">
        <v>58</v>
      </c>
      <c r="H24" s="3">
        <f>SUM(H12:H23)</f>
        <v>1012859129.21</v>
      </c>
      <c r="I24" s="3">
        <f>SUM(I12:I23)</f>
        <v>31495090.850000001</v>
      </c>
      <c r="J24" s="46">
        <f>I24/H24</f>
        <v>3.1095233228104716E-2</v>
      </c>
    </row>
    <row r="25" spans="1:12" x14ac:dyDescent="0.25">
      <c r="A25" s="45"/>
      <c r="B25" s="3"/>
      <c r="C25" s="3"/>
      <c r="D25" s="5"/>
      <c r="G25" s="45"/>
      <c r="H25" s="3"/>
      <c r="I25" s="3"/>
      <c r="J25" s="5"/>
    </row>
    <row r="26" spans="1:12" hidden="1" outlineLevel="1" x14ac:dyDescent="0.25">
      <c r="A26" s="45">
        <v>42005</v>
      </c>
      <c r="B26" s="3">
        <v>214227140.06999999</v>
      </c>
      <c r="C26" s="3">
        <v>8227571.04</v>
      </c>
      <c r="D26" s="46">
        <f t="shared" ref="D26:D37" si="4">C26/B26</f>
        <v>3.8405829612959366E-2</v>
      </c>
      <c r="G26" s="45">
        <v>42005</v>
      </c>
      <c r="H26" s="3">
        <v>135070777.75999999</v>
      </c>
      <c r="I26" s="3">
        <v>8857133.6500000004</v>
      </c>
      <c r="J26" s="46">
        <f t="shared" ref="J26:J37" si="5">I26/H26</f>
        <v>6.5574018280532637E-2</v>
      </c>
      <c r="L26" s="38"/>
    </row>
    <row r="27" spans="1:12" hidden="1" outlineLevel="1" x14ac:dyDescent="0.25">
      <c r="A27" s="45">
        <v>42036</v>
      </c>
      <c r="B27" s="3">
        <v>183641994.96000001</v>
      </c>
      <c r="C27" s="3">
        <v>13248584.119999999</v>
      </c>
      <c r="D27" s="46">
        <f t="shared" si="4"/>
        <v>7.2143542782171041E-2</v>
      </c>
      <c r="G27" s="45">
        <v>42036</v>
      </c>
      <c r="H27" s="3">
        <v>113781489.03</v>
      </c>
      <c r="I27" s="3">
        <v>14509191.17</v>
      </c>
      <c r="J27" s="46">
        <f t="shared" si="5"/>
        <v>0.12751802857997804</v>
      </c>
      <c r="L27" s="38"/>
    </row>
    <row r="28" spans="1:12" hidden="1" outlineLevel="1" x14ac:dyDescent="0.25">
      <c r="A28" s="45">
        <v>42064</v>
      </c>
      <c r="B28" s="3">
        <v>175758478.96000001</v>
      </c>
      <c r="C28" s="3">
        <v>337796.26</v>
      </c>
      <c r="D28" s="46">
        <f t="shared" si="4"/>
        <v>1.9219343612826632E-3</v>
      </c>
      <c r="G28" s="45">
        <v>42064</v>
      </c>
      <c r="H28" s="3">
        <v>100009239.84</v>
      </c>
      <c r="I28" s="3">
        <v>3717390.37</v>
      </c>
      <c r="J28" s="46">
        <f t="shared" si="5"/>
        <v>3.7170469208117923E-2</v>
      </c>
      <c r="L28" s="38"/>
    </row>
    <row r="29" spans="1:12" hidden="1" outlineLevel="1" x14ac:dyDescent="0.25">
      <c r="A29" s="45">
        <v>42095</v>
      </c>
      <c r="B29" s="3">
        <v>166068919.96000001</v>
      </c>
      <c r="C29" s="3">
        <v>6665484.04</v>
      </c>
      <c r="D29" s="46">
        <f t="shared" si="4"/>
        <v>4.0136854274752158E-2</v>
      </c>
      <c r="G29" s="45">
        <v>42095</v>
      </c>
      <c r="H29" s="3">
        <v>85409961.030000001</v>
      </c>
      <c r="I29" s="3">
        <v>2195657.5499999998</v>
      </c>
      <c r="J29" s="46">
        <f t="shared" si="5"/>
        <v>2.570727727212967E-2</v>
      </c>
      <c r="L29" s="38"/>
    </row>
    <row r="30" spans="1:12" hidden="1" outlineLevel="1" x14ac:dyDescent="0.25">
      <c r="A30" s="45">
        <v>42125</v>
      </c>
      <c r="B30" s="3">
        <v>143602485.77000001</v>
      </c>
      <c r="C30" s="3">
        <v>923612.78</v>
      </c>
      <c r="D30" s="46">
        <f t="shared" si="4"/>
        <v>6.431732536157476E-3</v>
      </c>
      <c r="G30" s="45">
        <v>42125</v>
      </c>
      <c r="H30" s="3">
        <v>58246188.32</v>
      </c>
      <c r="I30" s="3">
        <v>1872430.09</v>
      </c>
      <c r="J30" s="46">
        <f t="shared" si="5"/>
        <v>3.2146826153035386E-2</v>
      </c>
      <c r="L30" s="38"/>
    </row>
    <row r="31" spans="1:12" hidden="1" outlineLevel="1" x14ac:dyDescent="0.25">
      <c r="A31" s="45">
        <v>42156</v>
      </c>
      <c r="B31" s="3">
        <v>159944152.12</v>
      </c>
      <c r="C31" s="3">
        <v>-3006706.41</v>
      </c>
      <c r="D31" s="46">
        <f t="shared" si="4"/>
        <v>-1.8798476656678158E-2</v>
      </c>
      <c r="G31" s="45">
        <v>42156</v>
      </c>
      <c r="H31" s="3">
        <v>41285015.950000003</v>
      </c>
      <c r="I31" s="3">
        <v>-601451.56000000006</v>
      </c>
      <c r="J31" s="46">
        <f t="shared" si="5"/>
        <v>-1.4568277283177361E-2</v>
      </c>
      <c r="L31" s="38"/>
    </row>
    <row r="32" spans="1:12" hidden="1" outlineLevel="1" x14ac:dyDescent="0.25">
      <c r="A32" s="45">
        <v>42186</v>
      </c>
      <c r="B32" s="3">
        <v>168288481.31</v>
      </c>
      <c r="C32" s="3">
        <v>-4831737.28</v>
      </c>
      <c r="D32" s="46">
        <f t="shared" si="4"/>
        <v>-2.8711039771638192E-2</v>
      </c>
      <c r="G32" s="45">
        <v>42186</v>
      </c>
      <c r="H32" s="3">
        <v>38933037.270000003</v>
      </c>
      <c r="I32" s="3">
        <v>1974189.32</v>
      </c>
      <c r="J32" s="46">
        <f t="shared" si="5"/>
        <v>5.0707303062667013E-2</v>
      </c>
      <c r="L32" s="38"/>
    </row>
    <row r="33" spans="1:12" hidden="1" outlineLevel="1" x14ac:dyDescent="0.25">
      <c r="A33" s="45">
        <v>42217</v>
      </c>
      <c r="B33" s="3">
        <v>163943367.66</v>
      </c>
      <c r="C33" s="3">
        <v>-2474611.35</v>
      </c>
      <c r="D33" s="46">
        <f t="shared" si="4"/>
        <v>-1.5094305950406388E-2</v>
      </c>
      <c r="G33" s="45">
        <v>42217</v>
      </c>
      <c r="H33" s="3">
        <v>38129446.359999999</v>
      </c>
      <c r="I33" s="3">
        <v>304628.84999999998</v>
      </c>
      <c r="J33" s="46">
        <f t="shared" si="5"/>
        <v>7.9893331553739337E-3</v>
      </c>
      <c r="L33" s="38"/>
    </row>
    <row r="34" spans="1:12" hidden="1" outlineLevel="1" x14ac:dyDescent="0.25">
      <c r="A34" s="45">
        <v>42248</v>
      </c>
      <c r="B34" s="3">
        <v>150554187.40000001</v>
      </c>
      <c r="C34" s="3">
        <v>-4414710.78</v>
      </c>
      <c r="D34" s="46">
        <f t="shared" si="4"/>
        <v>-2.9323068698652484E-2</v>
      </c>
      <c r="G34" s="45">
        <v>42248</v>
      </c>
      <c r="H34" s="3">
        <v>42519478.350000001</v>
      </c>
      <c r="I34" s="3">
        <v>-4417441.08</v>
      </c>
      <c r="J34" s="46">
        <f t="shared" si="5"/>
        <v>-0.10389217486719236</v>
      </c>
      <c r="L34" s="38"/>
    </row>
    <row r="35" spans="1:12" hidden="1" outlineLevel="1" x14ac:dyDescent="0.25">
      <c r="A35" s="45">
        <v>42278</v>
      </c>
      <c r="B35" s="3">
        <v>171279397.53999999</v>
      </c>
      <c r="C35" s="3">
        <v>-2031853.42</v>
      </c>
      <c r="D35" s="46">
        <f t="shared" si="4"/>
        <v>-1.1862801067626876E-2</v>
      </c>
      <c r="G35" s="45">
        <v>42278</v>
      </c>
      <c r="H35" s="3">
        <v>63149660.600000001</v>
      </c>
      <c r="I35" s="3">
        <v>1008983.59</v>
      </c>
      <c r="J35" s="46">
        <f t="shared" si="5"/>
        <v>1.5977656576668917E-2</v>
      </c>
      <c r="L35" s="38"/>
    </row>
    <row r="36" spans="1:12" hidden="1" outlineLevel="1" x14ac:dyDescent="0.25">
      <c r="A36" s="45">
        <v>42309</v>
      </c>
      <c r="B36" s="3">
        <v>206653148.05000001</v>
      </c>
      <c r="C36" s="3">
        <v>-4788652.88</v>
      </c>
      <c r="D36" s="46">
        <f t="shared" si="4"/>
        <v>-2.3172416801709592E-2</v>
      </c>
      <c r="G36" s="45">
        <v>42309</v>
      </c>
      <c r="H36" s="3">
        <v>104936002.13</v>
      </c>
      <c r="I36" s="3">
        <v>1213668.72</v>
      </c>
      <c r="J36" s="46">
        <f t="shared" si="5"/>
        <v>1.1565799109598688E-2</v>
      </c>
      <c r="L36" s="38"/>
    </row>
    <row r="37" spans="1:12" hidden="1" outlineLevel="1" x14ac:dyDescent="0.25">
      <c r="A37" s="45">
        <v>42339</v>
      </c>
      <c r="B37" s="47">
        <v>224506123.21000001</v>
      </c>
      <c r="C37" s="47">
        <v>-9796036.3800000008</v>
      </c>
      <c r="D37" s="46">
        <f t="shared" si="4"/>
        <v>-4.3633715820022068E-2</v>
      </c>
      <c r="G37" s="45">
        <v>42339</v>
      </c>
      <c r="H37" s="47">
        <v>126078267.25</v>
      </c>
      <c r="I37" s="47">
        <v>-2786893.15</v>
      </c>
      <c r="J37" s="46">
        <f t="shared" si="5"/>
        <v>-2.2104468999989368E-2</v>
      </c>
      <c r="L37" s="38"/>
    </row>
    <row r="38" spans="1:12" collapsed="1" x14ac:dyDescent="0.25">
      <c r="A38" s="45" t="s">
        <v>59</v>
      </c>
      <c r="B38" s="3">
        <f>SUM(B26:B37)</f>
        <v>2128467877.0100002</v>
      </c>
      <c r="C38" s="3">
        <f>SUM(C26:C37)</f>
        <v>-1941260.2600000026</v>
      </c>
      <c r="D38" s="46">
        <f>C38/B38</f>
        <v>-9.1204583398600287E-4</v>
      </c>
      <c r="G38" s="45" t="s">
        <v>59</v>
      </c>
      <c r="H38" s="3">
        <f>SUM(H26:H37)</f>
        <v>947548563.88999999</v>
      </c>
      <c r="I38" s="3">
        <f>SUM(I26:I37)</f>
        <v>27847487.520000007</v>
      </c>
      <c r="J38" s="46">
        <f>I38/H38</f>
        <v>2.9388981822395327E-2</v>
      </c>
    </row>
    <row r="39" spans="1:12" x14ac:dyDescent="0.25">
      <c r="A39" s="45"/>
      <c r="B39" s="3"/>
      <c r="C39" s="3"/>
      <c r="D39" s="5"/>
      <c r="G39" s="45"/>
      <c r="H39" s="3"/>
      <c r="I39" s="3"/>
      <c r="J39" s="5"/>
    </row>
    <row r="40" spans="1:12" hidden="1" outlineLevel="1" x14ac:dyDescent="0.25">
      <c r="A40" s="45">
        <v>42370</v>
      </c>
      <c r="B40" s="3">
        <v>231324073.05000001</v>
      </c>
      <c r="C40" s="3">
        <v>1992193.41</v>
      </c>
      <c r="D40" s="46">
        <f t="shared" ref="D40:D47" si="6">C40/B40</f>
        <v>8.6121318189369481E-3</v>
      </c>
      <c r="G40" s="45">
        <v>42370</v>
      </c>
      <c r="H40" s="3">
        <v>123998210.95</v>
      </c>
      <c r="I40" s="3">
        <v>1974596.03</v>
      </c>
      <c r="J40" s="46">
        <f t="shared" ref="J40:J48" si="7">I40/H40</f>
        <v>1.5924391286550252E-2</v>
      </c>
      <c r="L40" s="38"/>
    </row>
    <row r="41" spans="1:12" hidden="1" outlineLevel="1" x14ac:dyDescent="0.25">
      <c r="A41" s="45">
        <v>42401</v>
      </c>
      <c r="B41" s="3">
        <v>205382780.34999999</v>
      </c>
      <c r="C41" s="3">
        <v>7010826.1799999997</v>
      </c>
      <c r="D41" s="46">
        <f t="shared" si="6"/>
        <v>3.4135413728709901E-2</v>
      </c>
      <c r="G41" s="45">
        <v>42401</v>
      </c>
      <c r="H41" s="3">
        <v>106268296.42</v>
      </c>
      <c r="I41" s="3">
        <v>9267301.6899999995</v>
      </c>
      <c r="J41" s="46">
        <f t="shared" si="7"/>
        <v>8.720664584076146E-2</v>
      </c>
      <c r="L41" s="38"/>
    </row>
    <row r="42" spans="1:12" hidden="1" outlineLevel="1" x14ac:dyDescent="0.25">
      <c r="A42" s="45">
        <v>42430</v>
      </c>
      <c r="B42" s="3">
        <v>193484465.08000001</v>
      </c>
      <c r="C42" s="3">
        <v>2778850.32</v>
      </c>
      <c r="D42" s="46">
        <f t="shared" si="6"/>
        <v>1.4362136613143742E-2</v>
      </c>
      <c r="G42" s="45">
        <v>42430</v>
      </c>
      <c r="H42" s="3">
        <v>93141376.920000002</v>
      </c>
      <c r="I42" s="3">
        <v>-920399.75</v>
      </c>
      <c r="J42" s="46">
        <f t="shared" si="7"/>
        <v>-9.8817494483739478E-3</v>
      </c>
      <c r="L42" s="38"/>
    </row>
    <row r="43" spans="1:12" hidden="1" outlineLevel="1" x14ac:dyDescent="0.25">
      <c r="A43" s="45">
        <v>42461</v>
      </c>
      <c r="B43" s="3">
        <v>167212106.09999999</v>
      </c>
      <c r="C43" s="3">
        <v>9378888.8699999992</v>
      </c>
      <c r="D43" s="46">
        <f t="shared" si="6"/>
        <v>5.6089771779987162E-2</v>
      </c>
      <c r="G43" s="45">
        <v>42461</v>
      </c>
      <c r="H43" s="3">
        <v>67305518.650000006</v>
      </c>
      <c r="I43" s="3">
        <v>8963572.5099999998</v>
      </c>
      <c r="J43" s="46">
        <f t="shared" si="7"/>
        <v>0.1331773781673399</v>
      </c>
      <c r="K43" s="5"/>
      <c r="L43" s="38"/>
    </row>
    <row r="44" spans="1:12" hidden="1" outlineLevel="1" x14ac:dyDescent="0.25">
      <c r="A44" s="45">
        <v>42491</v>
      </c>
      <c r="B44" s="3">
        <v>162301320.66999999</v>
      </c>
      <c r="C44" s="3">
        <v>1522691.22</v>
      </c>
      <c r="D44" s="46">
        <f t="shared" si="6"/>
        <v>9.3818781862904238E-3</v>
      </c>
      <c r="G44" s="45">
        <v>42491</v>
      </c>
      <c r="H44" s="3">
        <v>52433509.130000003</v>
      </c>
      <c r="I44" s="3">
        <v>4494489.88</v>
      </c>
      <c r="J44" s="46">
        <f t="shared" si="7"/>
        <v>8.5717892137577009E-2</v>
      </c>
      <c r="K44" s="5"/>
      <c r="L44" s="38"/>
    </row>
    <row r="45" spans="1:12" hidden="1" outlineLevel="1" x14ac:dyDescent="0.25">
      <c r="A45" s="45">
        <v>42522</v>
      </c>
      <c r="B45" s="3">
        <v>167638621.33000001</v>
      </c>
      <c r="C45" s="3">
        <v>9880094.4499999993</v>
      </c>
      <c r="D45" s="46">
        <f t="shared" si="6"/>
        <v>5.8936862947296817E-2</v>
      </c>
      <c r="G45" s="45">
        <v>42522</v>
      </c>
      <c r="H45" s="3">
        <v>43703646</v>
      </c>
      <c r="I45" s="3">
        <v>3044900.71</v>
      </c>
      <c r="J45" s="46">
        <f t="shared" si="7"/>
        <v>6.9671548913790848E-2</v>
      </c>
      <c r="K45" s="5"/>
      <c r="L45" s="38"/>
    </row>
    <row r="46" spans="1:12" hidden="1" outlineLevel="1" x14ac:dyDescent="0.25">
      <c r="A46" s="45">
        <v>42552</v>
      </c>
      <c r="B46" s="3">
        <v>166915692.27000001</v>
      </c>
      <c r="C46" s="3">
        <v>-1837858.11</v>
      </c>
      <c r="D46" s="46">
        <f t="shared" si="6"/>
        <v>-1.1010696987237795E-2</v>
      </c>
      <c r="G46" s="45">
        <v>42552</v>
      </c>
      <c r="H46" s="3">
        <v>37868405.149999999</v>
      </c>
      <c r="I46" s="3">
        <v>-240039.9</v>
      </c>
      <c r="J46" s="46">
        <f t="shared" si="7"/>
        <v>-6.3387908481802009E-3</v>
      </c>
      <c r="K46" s="5"/>
      <c r="L46" s="38"/>
    </row>
    <row r="47" spans="1:12" hidden="1" outlineLevel="1" x14ac:dyDescent="0.25">
      <c r="A47" s="45">
        <v>42583</v>
      </c>
      <c r="B47" s="3">
        <v>174651375.49000001</v>
      </c>
      <c r="C47" s="3">
        <v>-2507747.39</v>
      </c>
      <c r="D47" s="46">
        <f t="shared" si="6"/>
        <v>-1.4358589406835711E-2</v>
      </c>
      <c r="G47" s="45">
        <v>42583</v>
      </c>
      <c r="H47" s="3">
        <v>34759180.600000001</v>
      </c>
      <c r="I47" s="3">
        <v>358148.77</v>
      </c>
      <c r="J47" s="46">
        <f t="shared" si="7"/>
        <v>1.0303717286131883E-2</v>
      </c>
      <c r="K47" s="5"/>
      <c r="L47" s="38"/>
    </row>
    <row r="48" spans="1:12" hidden="1" outlineLevel="1" x14ac:dyDescent="0.25">
      <c r="A48" s="45">
        <v>42614</v>
      </c>
      <c r="B48" s="47">
        <v>153753457.09</v>
      </c>
      <c r="C48" s="47">
        <v>-7313512.3200000003</v>
      </c>
      <c r="D48" s="46">
        <f>C48/B48</f>
        <v>-4.7566490265770194E-2</v>
      </c>
      <c r="G48" s="45">
        <v>42614</v>
      </c>
      <c r="H48" s="47">
        <v>41830524.780000001</v>
      </c>
      <c r="I48" s="47">
        <v>556007.75</v>
      </c>
      <c r="J48" s="46">
        <f t="shared" si="7"/>
        <v>1.3291914288052114E-2</v>
      </c>
    </row>
    <row r="49" spans="1:10" collapsed="1" x14ac:dyDescent="0.25">
      <c r="A49" s="45" t="s">
        <v>60</v>
      </c>
      <c r="B49" s="40">
        <f>SUM(B40:B48)</f>
        <v>1622663891.4299998</v>
      </c>
      <c r="C49" s="40">
        <f>SUM(C40:C48)</f>
        <v>20904426.629999999</v>
      </c>
      <c r="D49" s="46">
        <f>C49/B49</f>
        <v>1.2882782898174693E-2</v>
      </c>
      <c r="G49" s="45" t="s">
        <v>60</v>
      </c>
      <c r="H49" s="40">
        <f>SUM(H40:H48)</f>
        <v>601308668.60000002</v>
      </c>
      <c r="I49" s="40">
        <f>SUM(I40:I48)</f>
        <v>27498577.689999998</v>
      </c>
      <c r="J49" s="46">
        <f>I49/H49</f>
        <v>4.573121780203785E-2</v>
      </c>
    </row>
    <row r="50" spans="1:10" x14ac:dyDescent="0.25">
      <c r="B50" s="40"/>
      <c r="C50" s="40"/>
      <c r="H50" s="40"/>
      <c r="I50" s="40"/>
    </row>
    <row r="51" spans="1:10" x14ac:dyDescent="0.25">
      <c r="A51" t="s">
        <v>61</v>
      </c>
      <c r="B51" s="40">
        <f>B10+B24+B38+B49</f>
        <v>6915557673.0100002</v>
      </c>
      <c r="C51" s="40">
        <f>C10+C24+C38+C49</f>
        <v>35410376.969999999</v>
      </c>
      <c r="D51" s="46">
        <f>C51/B51</f>
        <v>5.1203935596111673E-3</v>
      </c>
      <c r="G51" t="s">
        <v>61</v>
      </c>
      <c r="H51" s="40">
        <f>H10+H24+H38+H49</f>
        <v>3024579484.4099998</v>
      </c>
      <c r="I51" s="40">
        <f>I10+I24+I38+I49</f>
        <v>81679690.060000002</v>
      </c>
      <c r="J51" s="46">
        <f>I51/H51</f>
        <v>2.7005304532749991E-2</v>
      </c>
    </row>
    <row r="54" spans="1:10" x14ac:dyDescent="0.25">
      <c r="A54" t="s">
        <v>62</v>
      </c>
    </row>
  </sheetData>
  <pageMargins left="0.7" right="0.7" top="0.75" bottom="0.75" header="0.3" footer="0.3"/>
  <pageSetup scale="72" orientation="portrait" r:id="rId1"/>
  <headerFoot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activeCell="H18" sqref="H18"/>
    </sheetView>
  </sheetViews>
  <sheetFormatPr defaultRowHeight="15" x14ac:dyDescent="0.25"/>
  <cols>
    <col min="1" max="1" width="4.5703125" customWidth="1"/>
    <col min="2" max="2" width="9.42578125" style="1" customWidth="1"/>
    <col min="3" max="3" width="16.5703125" bestFit="1" customWidth="1"/>
    <col min="4" max="4" width="16.5703125" customWidth="1"/>
    <col min="5" max="5" width="18.42578125" customWidth="1"/>
    <col min="6" max="6" width="15.28515625" bestFit="1" customWidth="1"/>
    <col min="7" max="7" width="14" customWidth="1"/>
  </cols>
  <sheetData>
    <row r="1" spans="1:7" ht="15.75" x14ac:dyDescent="0.25">
      <c r="G1" s="31"/>
    </row>
    <row r="4" spans="1:7" s="6" customFormat="1" ht="15" customHeight="1" x14ac:dyDescent="0.25">
      <c r="A4" s="48" t="s">
        <v>0</v>
      </c>
      <c r="B4" s="51"/>
      <c r="C4" s="51"/>
      <c r="D4" s="51"/>
      <c r="E4" s="51"/>
      <c r="F4" s="51"/>
      <c r="G4" s="51"/>
    </row>
    <row r="5" spans="1:7" s="6" customFormat="1" ht="15" customHeight="1" x14ac:dyDescent="0.25">
      <c r="A5" s="48" t="s">
        <v>4</v>
      </c>
      <c r="B5" s="51"/>
      <c r="C5" s="51"/>
      <c r="D5" s="51"/>
      <c r="E5" s="51"/>
      <c r="F5" s="51"/>
      <c r="G5" s="51"/>
    </row>
    <row r="6" spans="1:7" s="6" customFormat="1" ht="15" customHeight="1" x14ac:dyDescent="0.25">
      <c r="A6" s="48" t="s">
        <v>27</v>
      </c>
      <c r="B6" s="51"/>
      <c r="C6" s="51"/>
      <c r="D6" s="51"/>
      <c r="E6" s="51"/>
      <c r="F6" s="51"/>
      <c r="G6" s="51"/>
    </row>
    <row r="7" spans="1:7" s="6" customFormat="1" ht="15" customHeight="1" x14ac:dyDescent="0.25">
      <c r="A7" s="48" t="s">
        <v>2</v>
      </c>
      <c r="B7" s="51"/>
      <c r="C7" s="51"/>
      <c r="D7" s="51"/>
      <c r="E7" s="51"/>
      <c r="F7" s="51"/>
      <c r="G7" s="51"/>
    </row>
    <row r="8" spans="1:7" s="6" customFormat="1" ht="15" customHeight="1" x14ac:dyDescent="0.25">
      <c r="A8" s="41"/>
      <c r="B8" s="42"/>
      <c r="C8" s="42"/>
      <c r="D8" s="42"/>
      <c r="E8" s="42"/>
      <c r="F8" s="42"/>
      <c r="G8" s="42"/>
    </row>
    <row r="9" spans="1:7" s="6" customFormat="1" ht="15" customHeight="1" x14ac:dyDescent="0.25">
      <c r="A9" s="39"/>
      <c r="B9" s="4" t="s">
        <v>31</v>
      </c>
      <c r="C9" s="4" t="s">
        <v>30</v>
      </c>
      <c r="D9" s="4" t="s">
        <v>32</v>
      </c>
      <c r="E9" s="4" t="s">
        <v>33</v>
      </c>
      <c r="F9" s="4" t="s">
        <v>34</v>
      </c>
      <c r="G9" s="4" t="s">
        <v>36</v>
      </c>
    </row>
    <row r="10" spans="1:7" x14ac:dyDescent="0.25">
      <c r="B10" s="52" t="s">
        <v>20</v>
      </c>
      <c r="C10" s="52"/>
      <c r="D10" s="52"/>
      <c r="E10" s="52"/>
      <c r="F10" s="52"/>
      <c r="G10" s="52"/>
    </row>
    <row r="11" spans="1:7" x14ac:dyDescent="0.25">
      <c r="B11" s="4"/>
      <c r="C11" s="4"/>
      <c r="D11" s="4"/>
      <c r="E11" s="4"/>
      <c r="F11" s="4"/>
      <c r="G11" s="4"/>
    </row>
    <row r="12" spans="1:7" s="41" customFormat="1" ht="60" x14ac:dyDescent="0.25">
      <c r="A12" s="2" t="s">
        <v>1</v>
      </c>
      <c r="B12" s="44" t="s">
        <v>17</v>
      </c>
      <c r="C12" s="44" t="s">
        <v>22</v>
      </c>
      <c r="D12" s="44" t="s">
        <v>23</v>
      </c>
      <c r="E12" s="44" t="s">
        <v>24</v>
      </c>
      <c r="F12" s="44" t="s">
        <v>28</v>
      </c>
      <c r="G12" s="44" t="s">
        <v>3</v>
      </c>
    </row>
    <row r="13" spans="1:7" x14ac:dyDescent="0.25">
      <c r="A13" s="1">
        <v>1</v>
      </c>
      <c r="B13" s="1">
        <v>2013</v>
      </c>
      <c r="C13" s="3">
        <f>'Decoupling Revenue'!P13</f>
        <v>-14991</v>
      </c>
      <c r="D13" s="3">
        <f>ROR!O11</f>
        <v>0</v>
      </c>
      <c r="E13" s="3">
        <f>Collection!O10</f>
        <v>0</v>
      </c>
      <c r="F13" s="3">
        <f>+'24 Month GAAP'!O11</f>
        <v>0</v>
      </c>
      <c r="G13" s="3">
        <f>SUM(C13:F13)</f>
        <v>-14991</v>
      </c>
    </row>
    <row r="14" spans="1:7" x14ac:dyDescent="0.25">
      <c r="A14" s="1">
        <v>2</v>
      </c>
      <c r="B14" s="1">
        <v>2014</v>
      </c>
      <c r="C14" s="3">
        <f>'Decoupling Revenue'!P14</f>
        <v>25735</v>
      </c>
      <c r="D14" s="3">
        <f>ROR!O12</f>
        <v>-3445</v>
      </c>
      <c r="E14" s="3">
        <f>Collection!O11</f>
        <v>9055</v>
      </c>
      <c r="F14" s="3">
        <f>+'24 Month GAAP'!O12</f>
        <v>0</v>
      </c>
      <c r="G14" s="3">
        <f>SUM(C14:F14)</f>
        <v>31345</v>
      </c>
    </row>
    <row r="15" spans="1:7" x14ac:dyDescent="0.25">
      <c r="A15" s="1">
        <v>3</v>
      </c>
      <c r="B15" s="1">
        <v>2015</v>
      </c>
      <c r="C15" s="3">
        <f>'Decoupling Revenue'!P15</f>
        <v>13629</v>
      </c>
      <c r="D15" s="3">
        <f>ROR!O13</f>
        <v>-12814</v>
      </c>
      <c r="E15" s="3">
        <f>Collection!O12</f>
        <v>-3818</v>
      </c>
      <c r="F15" s="3">
        <f>+'24 Month GAAP'!O13</f>
        <v>0</v>
      </c>
      <c r="G15" s="3">
        <f>SUM(C15:F15)</f>
        <v>-3003</v>
      </c>
    </row>
    <row r="16" spans="1:7" x14ac:dyDescent="0.25">
      <c r="A16" s="1">
        <v>4</v>
      </c>
      <c r="B16" s="1">
        <v>2016</v>
      </c>
      <c r="C16" s="3">
        <f>'Decoupling Revenue'!P16</f>
        <v>34200</v>
      </c>
      <c r="D16" s="3">
        <f>ROR!O14</f>
        <v>-274</v>
      </c>
      <c r="E16" s="3">
        <f>Collection!O13</f>
        <v>-13883</v>
      </c>
      <c r="F16" s="3">
        <f>+'24 Month GAAP'!O14</f>
        <v>-369</v>
      </c>
      <c r="G16" s="3">
        <f>SUM(C16:F16)</f>
        <v>19674</v>
      </c>
    </row>
    <row r="17" spans="1:7" ht="15.75" thickBot="1" x14ac:dyDescent="0.3">
      <c r="A17" s="1">
        <v>5</v>
      </c>
      <c r="C17" s="7">
        <f t="shared" ref="C17:E17" si="0">SUM(C13:C16)</f>
        <v>58573</v>
      </c>
      <c r="D17" s="7">
        <f>SUM(D13:D16)</f>
        <v>-16533</v>
      </c>
      <c r="E17" s="7">
        <f t="shared" si="0"/>
        <v>-8646</v>
      </c>
      <c r="F17" s="7">
        <f>SUM(F13:F16)</f>
        <v>-369</v>
      </c>
      <c r="G17" s="7">
        <f>SUM(G13:G16)</f>
        <v>33025</v>
      </c>
    </row>
    <row r="18" spans="1:7" ht="15.75" thickTop="1" x14ac:dyDescent="0.25">
      <c r="A18" s="1">
        <v>6</v>
      </c>
    </row>
    <row r="19" spans="1:7" x14ac:dyDescent="0.25">
      <c r="A19" s="1">
        <v>7</v>
      </c>
    </row>
    <row r="20" spans="1:7" x14ac:dyDescent="0.25">
      <c r="A20" s="15">
        <v>8</v>
      </c>
      <c r="B20" s="4" t="s">
        <v>31</v>
      </c>
      <c r="C20" s="4" t="s">
        <v>30</v>
      </c>
      <c r="D20" s="4" t="s">
        <v>32</v>
      </c>
      <c r="E20" s="4" t="s">
        <v>33</v>
      </c>
      <c r="F20" s="4" t="s">
        <v>34</v>
      </c>
      <c r="G20" s="4" t="s">
        <v>36</v>
      </c>
    </row>
    <row r="21" spans="1:7" x14ac:dyDescent="0.25">
      <c r="A21" s="15">
        <v>9</v>
      </c>
      <c r="B21" s="50" t="s">
        <v>21</v>
      </c>
      <c r="C21" s="50"/>
      <c r="D21" s="50"/>
      <c r="E21" s="50"/>
      <c r="F21" s="50"/>
      <c r="G21" s="50"/>
    </row>
    <row r="22" spans="1:7" x14ac:dyDescent="0.25">
      <c r="A22" s="1">
        <v>10</v>
      </c>
    </row>
    <row r="23" spans="1:7" s="41" customFormat="1" ht="60" x14ac:dyDescent="0.25">
      <c r="A23" s="1">
        <v>11</v>
      </c>
      <c r="B23" s="43" t="s">
        <v>17</v>
      </c>
      <c r="C23" s="43" t="s">
        <v>22</v>
      </c>
      <c r="D23" s="43" t="s">
        <v>23</v>
      </c>
      <c r="E23" s="43" t="s">
        <v>24</v>
      </c>
      <c r="F23" s="44" t="str">
        <f>F12</f>
        <v>24 Month GAAP Revenue Recognition Reserve</v>
      </c>
      <c r="G23" s="43" t="s">
        <v>3</v>
      </c>
    </row>
    <row r="24" spans="1:7" x14ac:dyDescent="0.25">
      <c r="A24" s="1">
        <v>12</v>
      </c>
      <c r="B24" s="15">
        <v>2013</v>
      </c>
      <c r="C24" s="9">
        <f>'Decoupling Revenue'!P23</f>
        <v>-5165</v>
      </c>
      <c r="D24" s="9">
        <f>ROR!O21</f>
        <v>0</v>
      </c>
      <c r="E24" s="9">
        <f>+Collection!O20</f>
        <v>0</v>
      </c>
      <c r="F24" s="9">
        <f>'24 Month GAAP'!O21</f>
        <v>0</v>
      </c>
      <c r="G24" s="9">
        <f>SUM(C24:F24)</f>
        <v>-5165</v>
      </c>
    </row>
    <row r="25" spans="1:7" x14ac:dyDescent="0.25">
      <c r="A25" s="15">
        <v>13</v>
      </c>
      <c r="B25" s="15">
        <v>2014</v>
      </c>
      <c r="C25" s="9">
        <f>'Decoupling Revenue'!P24</f>
        <v>29115</v>
      </c>
      <c r="D25" s="9">
        <f>ROR!O22</f>
        <v>0</v>
      </c>
      <c r="E25" s="9">
        <f>+Collection!O21</f>
        <v>2208</v>
      </c>
      <c r="F25" s="9">
        <f>'24 Month GAAP'!O22</f>
        <v>0</v>
      </c>
      <c r="G25" s="9">
        <f>SUM(C25:F25)</f>
        <v>31323</v>
      </c>
    </row>
    <row r="26" spans="1:7" x14ac:dyDescent="0.25">
      <c r="A26" s="15">
        <v>14</v>
      </c>
      <c r="B26" s="15">
        <v>2015</v>
      </c>
      <c r="C26" s="9">
        <f>'Decoupling Revenue'!P25</f>
        <v>51980.91</v>
      </c>
      <c r="D26" s="9">
        <f>ROR!O23</f>
        <v>-10473</v>
      </c>
      <c r="E26" s="9">
        <f>+Collection!O22</f>
        <v>-5588</v>
      </c>
      <c r="F26" s="9">
        <f>'24 Month GAAP'!O23</f>
        <v>-9979</v>
      </c>
      <c r="G26" s="9">
        <f>SUM(C26:F26)</f>
        <v>25940.910000000003</v>
      </c>
    </row>
    <row r="27" spans="1:7" x14ac:dyDescent="0.25">
      <c r="A27" s="1">
        <v>15</v>
      </c>
      <c r="B27" s="15">
        <v>2016</v>
      </c>
      <c r="C27" s="9">
        <f>'Decoupling Revenue'!P26</f>
        <v>39739</v>
      </c>
      <c r="D27" s="9">
        <f>ROR!O24</f>
        <v>1299</v>
      </c>
      <c r="E27" s="9">
        <f>+Collection!O23</f>
        <v>-12583</v>
      </c>
      <c r="F27" s="9">
        <f>'24 Month GAAP'!O24</f>
        <v>-3281</v>
      </c>
      <c r="G27" s="9">
        <f>SUM(C27:F27)</f>
        <v>25174</v>
      </c>
    </row>
    <row r="28" spans="1:7" ht="15.75" thickBot="1" x14ac:dyDescent="0.3">
      <c r="A28" s="1">
        <v>16</v>
      </c>
      <c r="C28" s="17">
        <f t="shared" ref="C28:E28" si="1">SUM(C24:C27)</f>
        <v>115669.91</v>
      </c>
      <c r="D28" s="17">
        <f>SUM(D24:D27)</f>
        <v>-9174</v>
      </c>
      <c r="E28" s="17">
        <f t="shared" si="1"/>
        <v>-15963</v>
      </c>
      <c r="F28" s="17">
        <f>SUM(F24:F27)</f>
        <v>-13260</v>
      </c>
      <c r="G28" s="17">
        <f>SUM(G24:G27)</f>
        <v>77272.91</v>
      </c>
    </row>
    <row r="29" spans="1:7" ht="15.75" thickTop="1" x14ac:dyDescent="0.25">
      <c r="A29" s="1"/>
    </row>
    <row r="30" spans="1:7" x14ac:dyDescent="0.25">
      <c r="A30" s="1"/>
    </row>
    <row r="31" spans="1:7" x14ac:dyDescent="0.25">
      <c r="A31" s="1"/>
    </row>
    <row r="32" spans="1:7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</sheetData>
  <mergeCells count="6">
    <mergeCell ref="B21:G21"/>
    <mergeCell ref="A4:G4"/>
    <mergeCell ref="A5:G5"/>
    <mergeCell ref="A6:G6"/>
    <mergeCell ref="A7:G7"/>
    <mergeCell ref="B10:G10"/>
  </mergeCells>
  <pageMargins left="0.7" right="0.7" top="0.75" bottom="0.75" header="0.3" footer="0.3"/>
  <pageSetup scale="95" orientation="portrait" r:id="rId1"/>
  <headerFooter>
    <oddHeader>&amp;R&amp;"-,Bold"EXHIBIT DAD-3</oddHeader>
    <oddFooter>&amp;CPage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workbookViewId="0">
      <selection activeCell="P13" sqref="P13"/>
    </sheetView>
  </sheetViews>
  <sheetFormatPr defaultRowHeight="15" x14ac:dyDescent="0.25"/>
  <cols>
    <col min="1" max="1" width="4.5703125" customWidth="1"/>
    <col min="2" max="2" width="9.5703125" style="8" customWidth="1"/>
    <col min="3" max="3" width="10.7109375" bestFit="1" customWidth="1"/>
    <col min="4" max="4" width="11.5703125" bestFit="1" customWidth="1"/>
    <col min="5" max="5" width="10.7109375" bestFit="1" customWidth="1"/>
    <col min="6" max="6" width="12.7109375" bestFit="1" customWidth="1"/>
    <col min="7" max="7" width="11.85546875" bestFit="1" customWidth="1"/>
    <col min="8" max="10" width="10.85546875" bestFit="1" customWidth="1"/>
    <col min="11" max="11" width="11.5703125" bestFit="1" customWidth="1"/>
    <col min="12" max="12" width="11.140625" bestFit="1" customWidth="1"/>
    <col min="13" max="13" width="8.7109375" bestFit="1" customWidth="1"/>
    <col min="14" max="14" width="10.42578125" bestFit="1" customWidth="1"/>
    <col min="15" max="15" width="10.140625" bestFit="1" customWidth="1"/>
    <col min="16" max="16" width="9.7109375" bestFit="1" customWidth="1"/>
    <col min="17" max="17" width="2.42578125" style="5" customWidth="1"/>
    <col min="18" max="18" width="14.28515625" bestFit="1" customWidth="1"/>
  </cols>
  <sheetData>
    <row r="1" spans="1:18" ht="15.75" x14ac:dyDescent="0.25">
      <c r="P1" s="31"/>
    </row>
    <row r="4" spans="1:18" x14ac:dyDescent="0.25">
      <c r="A4" s="48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8" ht="15" customHeight="1" x14ac:dyDescent="0.25">
      <c r="A5" s="48" t="s">
        <v>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8" ht="15" customHeight="1" x14ac:dyDescent="0.25">
      <c r="A6" s="48" t="s">
        <v>22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8" x14ac:dyDescent="0.25">
      <c r="A7" s="48" t="s">
        <v>27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8" x14ac:dyDescent="0.25">
      <c r="A8" s="48" t="s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8" x14ac:dyDescent="0.25">
      <c r="A9" s="48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8" x14ac:dyDescent="0.25">
      <c r="B10" s="1" t="s">
        <v>31</v>
      </c>
      <c r="C10" s="1" t="s">
        <v>30</v>
      </c>
      <c r="D10" s="1" t="s">
        <v>32</v>
      </c>
      <c r="E10" s="1" t="s">
        <v>33</v>
      </c>
      <c r="F10" s="1" t="s">
        <v>34</v>
      </c>
      <c r="G10" s="1" t="s">
        <v>35</v>
      </c>
      <c r="H10" s="1" t="s">
        <v>36</v>
      </c>
      <c r="I10" s="1" t="s">
        <v>37</v>
      </c>
      <c r="J10" s="1" t="s">
        <v>38</v>
      </c>
      <c r="K10" s="1" t="s">
        <v>39</v>
      </c>
      <c r="L10" s="1" t="s">
        <v>40</v>
      </c>
      <c r="M10" s="1" t="s">
        <v>41</v>
      </c>
      <c r="N10" s="1" t="s">
        <v>42</v>
      </c>
      <c r="O10" s="1" t="s">
        <v>43</v>
      </c>
      <c r="P10" s="1" t="s">
        <v>49</v>
      </c>
    </row>
    <row r="11" spans="1:18" x14ac:dyDescent="0.25">
      <c r="B11" s="53" t="s">
        <v>18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1:18" ht="30.75" customHeight="1" x14ac:dyDescent="0.25">
      <c r="A12" s="10" t="str">
        <f>Summary!A9</f>
        <v>Line No.</v>
      </c>
      <c r="B12" s="10" t="s">
        <v>17</v>
      </c>
      <c r="C12" s="10" t="s">
        <v>5</v>
      </c>
      <c r="D12" s="10" t="s">
        <v>6</v>
      </c>
      <c r="E12" s="10" t="s">
        <v>7</v>
      </c>
      <c r="F12" s="18" t="s">
        <v>25</v>
      </c>
      <c r="G12" s="10" t="s">
        <v>8</v>
      </c>
      <c r="H12" s="10" t="s">
        <v>9</v>
      </c>
      <c r="I12" s="10" t="s">
        <v>10</v>
      </c>
      <c r="J12" s="10" t="s">
        <v>11</v>
      </c>
      <c r="K12" s="10" t="s">
        <v>12</v>
      </c>
      <c r="L12" s="10" t="s">
        <v>13</v>
      </c>
      <c r="M12" s="10" t="s">
        <v>14</v>
      </c>
      <c r="N12" s="10" t="s">
        <v>15</v>
      </c>
      <c r="O12" s="10" t="s">
        <v>16</v>
      </c>
      <c r="P12" s="10" t="s">
        <v>3</v>
      </c>
    </row>
    <row r="13" spans="1:18" x14ac:dyDescent="0.25">
      <c r="A13" s="15">
        <v>1</v>
      </c>
      <c r="B13" s="27">
        <v>2013</v>
      </c>
      <c r="C13" s="9">
        <f>ROUND('Backup Support'!B5/1000,0)</f>
        <v>0</v>
      </c>
      <c r="D13" s="9">
        <f>ROUND('Backup Support'!C5/1000,0)</f>
        <v>0</v>
      </c>
      <c r="E13" s="9">
        <v>0</v>
      </c>
      <c r="F13" s="9">
        <v>0</v>
      </c>
      <c r="G13" s="9">
        <f>ROUND('Backup Support'!E5/1000,0)</f>
        <v>0</v>
      </c>
      <c r="H13" s="9">
        <f>ROUND('Backup Support'!F5/1000,0)</f>
        <v>0</v>
      </c>
      <c r="I13" s="9">
        <f>ROUND('Backup Support'!G5/1000,0)</f>
        <v>0</v>
      </c>
      <c r="J13" s="9">
        <f>ROUND('Backup Support'!H5/1000,0)</f>
        <v>-987</v>
      </c>
      <c r="K13" s="9">
        <f>ROUND('Backup Support'!I5/1000,0)</f>
        <v>-1429</v>
      </c>
      <c r="L13" s="9">
        <f>ROUND('Backup Support'!J5/1000,0)</f>
        <v>-731</v>
      </c>
      <c r="M13" s="9">
        <f>ROUND('Backup Support'!K5/1000,0)</f>
        <v>-5596</v>
      </c>
      <c r="N13" s="9">
        <f>ROUND('Backup Support'!L5/1000,0)</f>
        <v>-1661</v>
      </c>
      <c r="O13" s="9">
        <f>ROUND('Backup Support'!M5/1000,0)</f>
        <v>-4587</v>
      </c>
      <c r="P13" s="9">
        <f>SUM(C13:O13)</f>
        <v>-14991</v>
      </c>
    </row>
    <row r="14" spans="1:18" x14ac:dyDescent="0.25">
      <c r="A14" s="15">
        <v>2</v>
      </c>
      <c r="B14" s="27">
        <v>2014</v>
      </c>
      <c r="C14" s="9">
        <f>ROUND('Backup Support'!B6/1000,0)</f>
        <v>4257</v>
      </c>
      <c r="D14" s="9">
        <f>ROUND('Backup Support'!C6/1000,0)</f>
        <v>5090</v>
      </c>
      <c r="E14" s="9">
        <v>3330</v>
      </c>
      <c r="F14" s="9">
        <v>0</v>
      </c>
      <c r="G14" s="9">
        <f>ROUND('Backup Support'!E6/1000,0)</f>
        <v>5780</v>
      </c>
      <c r="H14" s="9">
        <f>ROUND('Backup Support'!F6/1000,0)</f>
        <v>3245</v>
      </c>
      <c r="I14" s="9">
        <f>ROUND('Backup Support'!G6/1000,0)</f>
        <v>2524</v>
      </c>
      <c r="J14" s="9">
        <f>ROUND('Backup Support'!H6/1000,0)</f>
        <v>-1705</v>
      </c>
      <c r="K14" s="9">
        <f>ROUND('Backup Support'!I6/1000,0)</f>
        <v>-560</v>
      </c>
      <c r="L14" s="9">
        <f>ROUND('Backup Support'!J6/1000,0)</f>
        <v>2112</v>
      </c>
      <c r="M14" s="9">
        <f>ROUND('Backup Support'!K6/1000,0)</f>
        <v>-8</v>
      </c>
      <c r="N14" s="9">
        <f>ROUND('Backup Support'!L6/1000,0)</f>
        <v>-1094</v>
      </c>
      <c r="O14" s="9">
        <f>ROUND('Backup Support'!M6/1000,0)</f>
        <v>2764</v>
      </c>
      <c r="P14" s="9">
        <f>SUM(C14:O14)</f>
        <v>25735</v>
      </c>
      <c r="R14" s="28"/>
    </row>
    <row r="15" spans="1:18" x14ac:dyDescent="0.25">
      <c r="A15" s="15">
        <v>3</v>
      </c>
      <c r="B15" s="27">
        <v>2015</v>
      </c>
      <c r="C15" s="9">
        <f>ROUND('Backup Support'!B7/1000,0)</f>
        <v>6602</v>
      </c>
      <c r="D15" s="9">
        <f>ROUND('Backup Support'!C7/1000,0)</f>
        <v>11910</v>
      </c>
      <c r="E15" s="9">
        <f>ROUND(4677006.05/1000,0)</f>
        <v>4677</v>
      </c>
      <c r="F15" s="9">
        <f>ROUND(-9020794.46/1000,0)</f>
        <v>-9021</v>
      </c>
      <c r="G15" s="9">
        <f>ROUND('Backup Support'!E7/1000,0)</f>
        <v>5572</v>
      </c>
      <c r="H15" s="9">
        <f>ROUND('Backup Support'!F7/1000,0)</f>
        <v>2269</v>
      </c>
      <c r="I15" s="9">
        <f>ROUND('Backup Support'!G7/1000,0)</f>
        <v>889</v>
      </c>
      <c r="J15" s="9">
        <f>ROUND('Backup Support'!H7/1000,0)</f>
        <v>-3896</v>
      </c>
      <c r="K15" s="9">
        <f>ROUND('Backup Support'!I7/1000,0)</f>
        <v>-1509</v>
      </c>
      <c r="L15" s="9">
        <f>ROUND('Backup Support'!J7/1000,0)</f>
        <v>1628</v>
      </c>
      <c r="M15" s="9">
        <f>ROUND('Backup Support'!K7/1000,0)</f>
        <v>-1062</v>
      </c>
      <c r="N15" s="9">
        <f>ROUND('Backup Support'!L7/1000,0)</f>
        <v>-3554</v>
      </c>
      <c r="O15" s="9">
        <f>ROUND('Backup Support'!M7/1000,0)</f>
        <v>-876</v>
      </c>
      <c r="P15" s="9">
        <f>SUM(C15:O15)</f>
        <v>13629</v>
      </c>
    </row>
    <row r="16" spans="1:18" x14ac:dyDescent="0.25">
      <c r="A16" s="15">
        <v>4</v>
      </c>
      <c r="B16" s="27">
        <v>2016</v>
      </c>
      <c r="C16" s="9">
        <f>ROUND('Backup Support'!B8/1000,0)</f>
        <v>3347</v>
      </c>
      <c r="D16" s="9">
        <f>ROUND('Backup Support'!C8/1000,0)</f>
        <v>8168</v>
      </c>
      <c r="E16" s="9">
        <v>7179</v>
      </c>
      <c r="F16" s="9">
        <v>0</v>
      </c>
      <c r="G16" s="9">
        <f>ROUND('Backup Support'!E8/1000,0)</f>
        <v>10246</v>
      </c>
      <c r="H16" s="9">
        <f>ROUND('Backup Support'!F8/1000,0)</f>
        <v>2367</v>
      </c>
      <c r="I16" s="9">
        <f>ROUND('Backup Support'!G8/1000,0)</f>
        <v>3170</v>
      </c>
      <c r="J16" s="9">
        <f>ROUND('Backup Support'!H8/1000,0)</f>
        <v>-944</v>
      </c>
      <c r="K16" s="9">
        <f>ROUND('Backup Support'!I8/1000,0)</f>
        <v>-1485</v>
      </c>
      <c r="L16" s="9">
        <f>ROUND('Backup Support'!J8/1000,0)</f>
        <v>2152</v>
      </c>
      <c r="M16" s="9">
        <f>ROUND('Backup Support'!K8/1000,0)</f>
        <v>0</v>
      </c>
      <c r="N16" s="9">
        <f>ROUND('Backup Support'!L8/1000,0)</f>
        <v>0</v>
      </c>
      <c r="O16" s="9">
        <f>ROUND('Backup Support'!M8/1000,0)</f>
        <v>0</v>
      </c>
      <c r="P16" s="9">
        <f>SUM(C16:O16)</f>
        <v>34200</v>
      </c>
    </row>
    <row r="17" spans="1:16" x14ac:dyDescent="0.25">
      <c r="A17" s="15">
        <v>5</v>
      </c>
    </row>
    <row r="18" spans="1:16" x14ac:dyDescent="0.25">
      <c r="A18" s="15">
        <v>6</v>
      </c>
      <c r="B18" s="11"/>
      <c r="C18" s="14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x14ac:dyDescent="0.25">
      <c r="A19" s="15">
        <v>7</v>
      </c>
      <c r="B19" s="1" t="s">
        <v>31</v>
      </c>
      <c r="C19" s="1" t="s">
        <v>30</v>
      </c>
      <c r="D19" s="1" t="s">
        <v>32</v>
      </c>
      <c r="E19" s="1" t="s">
        <v>33</v>
      </c>
      <c r="F19" s="1" t="s">
        <v>34</v>
      </c>
      <c r="G19" s="1" t="s">
        <v>35</v>
      </c>
      <c r="H19" s="1" t="s">
        <v>36</v>
      </c>
      <c r="I19" s="1" t="s">
        <v>37</v>
      </c>
      <c r="J19" s="1" t="s">
        <v>38</v>
      </c>
      <c r="K19" s="1" t="s">
        <v>39</v>
      </c>
      <c r="L19" s="1" t="s">
        <v>40</v>
      </c>
      <c r="M19" s="1" t="s">
        <v>41</v>
      </c>
      <c r="N19" s="1" t="s">
        <v>42</v>
      </c>
      <c r="O19" s="1" t="s">
        <v>43</v>
      </c>
      <c r="P19" s="1" t="s">
        <v>49</v>
      </c>
    </row>
    <row r="20" spans="1:16" x14ac:dyDescent="0.25">
      <c r="A20" s="15">
        <v>8</v>
      </c>
      <c r="B20" s="49" t="s">
        <v>19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x14ac:dyDescent="0.25">
      <c r="A21" s="15">
        <v>9</v>
      </c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30" x14ac:dyDescent="0.25">
      <c r="A22" s="15">
        <v>10</v>
      </c>
      <c r="B22" s="10" t="s">
        <v>17</v>
      </c>
      <c r="C22" s="10" t="s">
        <v>5</v>
      </c>
      <c r="D22" s="10" t="s">
        <v>6</v>
      </c>
      <c r="E22" s="10" t="s">
        <v>7</v>
      </c>
      <c r="F22" s="18" t="s">
        <v>25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0" t="s">
        <v>15</v>
      </c>
      <c r="O22" s="10" t="s">
        <v>16</v>
      </c>
      <c r="P22" s="10" t="s">
        <v>3</v>
      </c>
    </row>
    <row r="23" spans="1:16" x14ac:dyDescent="0.25">
      <c r="A23" s="15">
        <v>11</v>
      </c>
      <c r="B23" s="27">
        <v>2013</v>
      </c>
      <c r="C23" s="9">
        <f>ROUND('Backup Support'!B36/1000,0)</f>
        <v>0</v>
      </c>
      <c r="D23" s="9">
        <f>ROUND('Backup Support'!C36/1000,0)</f>
        <v>0</v>
      </c>
      <c r="E23" s="9">
        <v>0</v>
      </c>
      <c r="F23" s="9">
        <v>0</v>
      </c>
      <c r="G23" s="9">
        <f>ROUND('Backup Support'!E36/1000,0)</f>
        <v>0</v>
      </c>
      <c r="H23" s="9">
        <f>ROUND('Backup Support'!F36/1000,0)</f>
        <v>0</v>
      </c>
      <c r="I23" s="9">
        <f>ROUND('Backup Support'!G36/1000,0)</f>
        <v>0</v>
      </c>
      <c r="J23" s="9">
        <f>ROUND('Backup Support'!H36/1000,0)</f>
        <v>783</v>
      </c>
      <c r="K23" s="9">
        <f>ROUND('Backup Support'!I36/1000,0)</f>
        <v>1168</v>
      </c>
      <c r="L23" s="9">
        <f>ROUND('Backup Support'!J36/1000,0)</f>
        <v>143</v>
      </c>
      <c r="M23" s="9">
        <f>ROUND('Backup Support'!K36/1000,0)</f>
        <v>-2982</v>
      </c>
      <c r="N23" s="9">
        <f>ROUND('Backup Support'!L36/1000,0)</f>
        <v>974</v>
      </c>
      <c r="O23" s="9">
        <f>ROUND('Backup Support'!M36/1000,0)</f>
        <v>-5251</v>
      </c>
      <c r="P23" s="9">
        <f>SUM(C23:O23)</f>
        <v>-5165</v>
      </c>
    </row>
    <row r="24" spans="1:16" x14ac:dyDescent="0.25">
      <c r="A24" s="15">
        <v>12</v>
      </c>
      <c r="B24" s="27">
        <v>2014</v>
      </c>
      <c r="C24" s="9">
        <f>ROUND('Backup Support'!B37/1000,0)</f>
        <v>664</v>
      </c>
      <c r="D24" s="9">
        <f>ROUND('Backup Support'!C37/1000,0)</f>
        <v>-1825</v>
      </c>
      <c r="E24" s="9">
        <v>2742</v>
      </c>
      <c r="F24" s="9">
        <v>0</v>
      </c>
      <c r="G24" s="9">
        <f>ROUND('Backup Support'!E37/1000,0)</f>
        <v>3231</v>
      </c>
      <c r="H24" s="9">
        <f>ROUND('Backup Support'!F37/1000,0)</f>
        <v>3046</v>
      </c>
      <c r="I24" s="9">
        <f>ROUND('Backup Support'!G37/1000,0)</f>
        <v>1787</v>
      </c>
      <c r="J24" s="9">
        <f>ROUND('Backup Support'!H37/1000,0)</f>
        <v>1370</v>
      </c>
      <c r="K24" s="9">
        <f>ROUND('Backup Support'!I37/1000,0)</f>
        <v>1063</v>
      </c>
      <c r="L24" s="9">
        <f>ROUND('Backup Support'!J37/1000,0)</f>
        <v>2434</v>
      </c>
      <c r="M24" s="9">
        <f>ROUND('Backup Support'!K37/1000,0)</f>
        <v>7011</v>
      </c>
      <c r="N24" s="9">
        <f>ROUND('Backup Support'!L37/1000,0)</f>
        <v>1138</v>
      </c>
      <c r="O24" s="9">
        <f>ROUND('Backup Support'!M37/1000,0)</f>
        <v>6454</v>
      </c>
      <c r="P24" s="9">
        <f>SUM(C24:O24)</f>
        <v>29115</v>
      </c>
    </row>
    <row r="25" spans="1:16" x14ac:dyDescent="0.25">
      <c r="A25" s="15">
        <v>13</v>
      </c>
      <c r="B25" s="27">
        <v>2015</v>
      </c>
      <c r="C25" s="9">
        <f>ROUND('Backup Support'!B38/1000,0)</f>
        <v>8121</v>
      </c>
      <c r="D25" s="9">
        <f>ROUND('Backup Support'!C38/1000,0)</f>
        <v>13912</v>
      </c>
      <c r="E25" s="9">
        <f>ROUND(7772570.8/1000,0)</f>
        <v>7773</v>
      </c>
      <c r="F25" s="9">
        <f>ROUND(-2219089.14/1000,2)</f>
        <v>-2219.09</v>
      </c>
      <c r="G25" s="9">
        <f>ROUND('Backup Support'!E38/1000,0)</f>
        <v>3346</v>
      </c>
      <c r="H25" s="9">
        <f>ROUND('Backup Support'!F38/1000,0)</f>
        <v>3867</v>
      </c>
      <c r="I25" s="9">
        <f>ROUND('Backup Support'!G38/1000,0)</f>
        <v>3140</v>
      </c>
      <c r="J25" s="9">
        <f>ROUND('Backup Support'!H38/1000,0)</f>
        <v>2402</v>
      </c>
      <c r="K25" s="9">
        <f>ROUND('Backup Support'!I38/1000,0)</f>
        <v>1283</v>
      </c>
      <c r="L25" s="9">
        <f>ROUND('Backup Support'!J38/1000,0)</f>
        <v>1185</v>
      </c>
      <c r="M25" s="9">
        <f>ROUND('Backup Support'!K38/1000,0)</f>
        <v>6481</v>
      </c>
      <c r="N25" s="9">
        <f>ROUND('Backup Support'!L38/1000,0)</f>
        <v>1154</v>
      </c>
      <c r="O25" s="9">
        <f>ROUND('Backup Support'!M38/1000,0)</f>
        <v>1536</v>
      </c>
      <c r="P25" s="9">
        <f>SUM(C25:O25)</f>
        <v>51980.91</v>
      </c>
    </row>
    <row r="26" spans="1:16" x14ac:dyDescent="0.25">
      <c r="A26" s="15">
        <v>14</v>
      </c>
      <c r="B26" s="27">
        <v>2016</v>
      </c>
      <c r="C26" s="9">
        <f>ROUND('Backup Support'!B39/1000,0)</f>
        <v>4007</v>
      </c>
      <c r="D26" s="9">
        <f>ROUND('Backup Support'!C39/1000,0)</f>
        <v>10818</v>
      </c>
      <c r="E26" s="9">
        <v>5226</v>
      </c>
      <c r="F26" s="9">
        <v>0</v>
      </c>
      <c r="G26" s="9">
        <f>ROUND('Backup Support'!E39/1000,0)</f>
        <v>9567</v>
      </c>
      <c r="H26" s="9">
        <f>ROUND('Backup Support'!F39/1000,0)</f>
        <v>4608</v>
      </c>
      <c r="I26" s="9">
        <f>ROUND('Backup Support'!G39/1000,0)</f>
        <v>1804</v>
      </c>
      <c r="J26" s="9">
        <f>ROUND('Backup Support'!H39/1000,0)</f>
        <v>996</v>
      </c>
      <c r="K26" s="9">
        <f>ROUND('Backup Support'!I39/1000,0)</f>
        <v>1568</v>
      </c>
      <c r="L26" s="9">
        <f>ROUND('Backup Support'!J39/1000,0)</f>
        <v>1145</v>
      </c>
      <c r="M26" s="9">
        <f>ROUND('Backup Support'!K39/1000,0)</f>
        <v>0</v>
      </c>
      <c r="N26" s="9">
        <f>ROUND('Backup Support'!L39/1000,0)</f>
        <v>0</v>
      </c>
      <c r="O26" s="9">
        <f>ROUND('Backup Support'!M39/1000,0)</f>
        <v>0</v>
      </c>
      <c r="P26" s="9">
        <f>SUM(C26:O26)</f>
        <v>39739</v>
      </c>
    </row>
    <row r="27" spans="1:16" x14ac:dyDescent="0.25">
      <c r="A27" s="15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x14ac:dyDescent="0.25">
      <c r="A28" s="15"/>
      <c r="B28" s="12" t="s">
        <v>26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x14ac:dyDescent="0.25">
      <c r="A29" s="15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x14ac:dyDescent="0.25">
      <c r="A30" s="15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x14ac:dyDescent="0.25">
      <c r="A31" s="15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6"/>
    </row>
    <row r="32" spans="1:16" x14ac:dyDescent="0.25">
      <c r="A32" s="15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x14ac:dyDescent="0.25">
      <c r="A33" s="15"/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x14ac:dyDescent="0.25">
      <c r="A34" s="15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x14ac:dyDescent="0.25">
      <c r="A35" s="15"/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x14ac:dyDescent="0.25">
      <c r="A36" s="15"/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x14ac:dyDescent="0.25">
      <c r="A37" s="15"/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x14ac:dyDescent="0.25">
      <c r="A38" s="15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x14ac:dyDescent="0.25">
      <c r="A39" s="15"/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x14ac:dyDescent="0.25">
      <c r="A40" s="15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x14ac:dyDescent="0.25">
      <c r="A41" s="15"/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x14ac:dyDescent="0.25">
      <c r="A42" s="15"/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x14ac:dyDescent="0.25">
      <c r="A43" s="15"/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x14ac:dyDescent="0.25">
      <c r="A44" s="15"/>
    </row>
    <row r="45" spans="1:16" x14ac:dyDescent="0.25">
      <c r="A45" s="15"/>
    </row>
    <row r="46" spans="1:16" x14ac:dyDescent="0.25">
      <c r="A46" s="15"/>
    </row>
    <row r="47" spans="1:16" x14ac:dyDescent="0.25">
      <c r="A47" s="15"/>
    </row>
    <row r="48" spans="1:16" x14ac:dyDescent="0.25">
      <c r="A48" s="15"/>
    </row>
    <row r="49" spans="1:1" x14ac:dyDescent="0.25">
      <c r="A49" s="15"/>
    </row>
    <row r="50" spans="1:1" x14ac:dyDescent="0.25">
      <c r="A50" s="15"/>
    </row>
    <row r="51" spans="1:1" x14ac:dyDescent="0.25">
      <c r="A51" s="15"/>
    </row>
    <row r="52" spans="1:1" x14ac:dyDescent="0.25">
      <c r="A52" s="15"/>
    </row>
    <row r="53" spans="1:1" x14ac:dyDescent="0.25">
      <c r="A53" s="13"/>
    </row>
    <row r="54" spans="1:1" x14ac:dyDescent="0.25">
      <c r="A54" s="13"/>
    </row>
    <row r="55" spans="1:1" x14ac:dyDescent="0.25">
      <c r="A55" s="13"/>
    </row>
    <row r="56" spans="1:1" x14ac:dyDescent="0.25">
      <c r="A56" s="13"/>
    </row>
    <row r="57" spans="1:1" x14ac:dyDescent="0.25">
      <c r="A57" s="13"/>
    </row>
    <row r="58" spans="1:1" x14ac:dyDescent="0.25">
      <c r="A58" s="13"/>
    </row>
    <row r="59" spans="1:1" x14ac:dyDescent="0.25">
      <c r="A59" s="13"/>
    </row>
    <row r="60" spans="1:1" x14ac:dyDescent="0.25">
      <c r="A60" s="13"/>
    </row>
    <row r="61" spans="1:1" x14ac:dyDescent="0.25">
      <c r="A61" s="13"/>
    </row>
    <row r="62" spans="1:1" x14ac:dyDescent="0.25">
      <c r="A62" s="13"/>
    </row>
    <row r="63" spans="1:1" x14ac:dyDescent="0.25">
      <c r="A63" s="13"/>
    </row>
    <row r="64" spans="1:1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</sheetData>
  <mergeCells count="8">
    <mergeCell ref="B20:P20"/>
    <mergeCell ref="B11:P11"/>
    <mergeCell ref="A4:P4"/>
    <mergeCell ref="A5:P5"/>
    <mergeCell ref="A7:P7"/>
    <mergeCell ref="A8:P8"/>
    <mergeCell ref="A9:P9"/>
    <mergeCell ref="A6:P6"/>
  </mergeCells>
  <pageMargins left="0.7" right="0.7" top="0.75" bottom="0.75" header="0.3" footer="0.3"/>
  <pageSetup scale="73" orientation="landscape" r:id="rId1"/>
  <headerFooter>
    <oddHeader xml:space="preserve">&amp;R&amp;"-,Bold"EXHIBIT DAD-4&amp;"-,Regular"
</oddHeader>
    <oddFooter>&amp;CPage 2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G40" sqref="G40"/>
    </sheetView>
  </sheetViews>
  <sheetFormatPr defaultRowHeight="15" x14ac:dyDescent="0.25"/>
  <cols>
    <col min="1" max="1" width="6.85546875" customWidth="1"/>
    <col min="2" max="15" width="10.7109375" customWidth="1"/>
  </cols>
  <sheetData>
    <row r="1" spans="1:16" x14ac:dyDescent="0.25">
      <c r="A1" s="48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"/>
    </row>
    <row r="2" spans="1:16" ht="15" customHeight="1" x14ac:dyDescent="0.25">
      <c r="A2" s="48" t="s">
        <v>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"/>
    </row>
    <row r="3" spans="1:16" ht="15" customHeight="1" x14ac:dyDescent="0.25">
      <c r="A3" s="48" t="s">
        <v>23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"/>
    </row>
    <row r="4" spans="1:16" x14ac:dyDescent="0.25">
      <c r="A4" s="48" t="str">
        <f>Summary!B3</f>
        <v>2013 - 2016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"/>
    </row>
    <row r="5" spans="1:16" x14ac:dyDescent="0.25">
      <c r="A5" s="48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"/>
    </row>
    <row r="6" spans="1:16" x14ac:dyDescent="0.2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5"/>
    </row>
    <row r="7" spans="1:16" x14ac:dyDescent="0.25">
      <c r="B7" s="1" t="s">
        <v>31</v>
      </c>
      <c r="C7" s="1" t="s">
        <v>30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x14ac:dyDescent="0.25">
      <c r="B8" s="53" t="s">
        <v>18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"/>
    </row>
    <row r="10" spans="1:16" ht="30" x14ac:dyDescent="0.25">
      <c r="A10" s="10" t="s">
        <v>1</v>
      </c>
      <c r="B10" s="10" t="s">
        <v>17</v>
      </c>
      <c r="C10" s="10" t="s">
        <v>5</v>
      </c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J10" s="10" t="s">
        <v>12</v>
      </c>
      <c r="K10" s="10" t="s">
        <v>13</v>
      </c>
      <c r="L10" s="10" t="s">
        <v>14</v>
      </c>
      <c r="M10" s="10" t="s">
        <v>15</v>
      </c>
      <c r="N10" s="10" t="s">
        <v>16</v>
      </c>
      <c r="O10" s="10" t="s">
        <v>3</v>
      </c>
    </row>
    <row r="11" spans="1:16" x14ac:dyDescent="0.25">
      <c r="A11" s="15">
        <v>1</v>
      </c>
      <c r="B11" s="27">
        <v>2013</v>
      </c>
      <c r="C11" s="9">
        <f>ROUND('Backup Support'!B17/1000,0)</f>
        <v>0</v>
      </c>
      <c r="D11" s="9">
        <f>ROUND('Backup Support'!C17/1000,0)</f>
        <v>0</v>
      </c>
      <c r="E11" s="9">
        <f>ROUND('Backup Support'!D17/1000,0)</f>
        <v>0</v>
      </c>
      <c r="F11" s="9">
        <f>ROUND('Backup Support'!E17/1000,0)</f>
        <v>0</v>
      </c>
      <c r="G11" s="9">
        <f>ROUND('Backup Support'!F17/1000,0)</f>
        <v>0</v>
      </c>
      <c r="H11" s="9">
        <f>ROUND('Backup Support'!G17/1000,0)</f>
        <v>0</v>
      </c>
      <c r="I11" s="9">
        <f>ROUND('Backup Support'!H17/1000,0)</f>
        <v>0</v>
      </c>
      <c r="J11" s="9">
        <f>ROUND('Backup Support'!I17/1000,0)</f>
        <v>0</v>
      </c>
      <c r="K11" s="9">
        <f>ROUND('Backup Support'!J17/1000,0)</f>
        <v>0</v>
      </c>
      <c r="L11" s="9">
        <f>ROUND('Backup Support'!K17/1000,0)</f>
        <v>0</v>
      </c>
      <c r="M11" s="9">
        <f>ROUND('Backup Support'!L17/1000,0)</f>
        <v>0</v>
      </c>
      <c r="N11" s="9">
        <f>ROUND('Backup Support'!M17/1000,0)</f>
        <v>0</v>
      </c>
      <c r="O11" s="9">
        <f>SUM(C11:N11)</f>
        <v>0</v>
      </c>
    </row>
    <row r="12" spans="1:16" x14ac:dyDescent="0.25">
      <c r="A12" s="15">
        <v>2</v>
      </c>
      <c r="B12" s="27">
        <v>2014</v>
      </c>
      <c r="C12" s="9">
        <f>ROUND('Backup Support'!B18/1000,0)</f>
        <v>0</v>
      </c>
      <c r="D12" s="9">
        <f>ROUND('Backup Support'!C18/1000,0)</f>
        <v>0</v>
      </c>
      <c r="E12" s="9">
        <f>ROUND('Backup Support'!D18/1000,0)</f>
        <v>0</v>
      </c>
      <c r="F12" s="9">
        <f>ROUND('Backup Support'!E18/1000,0)</f>
        <v>0</v>
      </c>
      <c r="G12" s="9">
        <f>ROUND('Backup Support'!F18/1000,0)</f>
        <v>0</v>
      </c>
      <c r="H12" s="9">
        <f>ROUND('Backup Support'!G18/1000,0)</f>
        <v>0</v>
      </c>
      <c r="I12" s="9">
        <f>ROUND('Backup Support'!H18/1000,0)</f>
        <v>0</v>
      </c>
      <c r="J12" s="9">
        <f>ROUND('Backup Support'!I18/1000,0)</f>
        <v>0</v>
      </c>
      <c r="K12" s="9">
        <f>ROUND('Backup Support'!J18/1000,0)</f>
        <v>0</v>
      </c>
      <c r="L12" s="9">
        <f>ROUND('Backup Support'!K18/1000,0)</f>
        <v>0</v>
      </c>
      <c r="M12" s="9">
        <f>ROUND('Backup Support'!L18/1000,0)</f>
        <v>0</v>
      </c>
      <c r="N12" s="9">
        <f>ROUND('Backup Support'!M18/1000,0)</f>
        <v>-3445</v>
      </c>
      <c r="O12" s="9">
        <f>SUM(C12:N12)</f>
        <v>-3445</v>
      </c>
    </row>
    <row r="13" spans="1:16" x14ac:dyDescent="0.25">
      <c r="A13" s="15">
        <v>3</v>
      </c>
      <c r="B13" s="27">
        <v>2015</v>
      </c>
      <c r="C13" s="9">
        <f>ROUND('Backup Support'!B19/1000,0)</f>
        <v>0</v>
      </c>
      <c r="D13" s="9">
        <f>ROUND('Backup Support'!C19/1000,0)</f>
        <v>0</v>
      </c>
      <c r="E13" s="9">
        <f>ROUND('Backup Support'!D19/1000,0)</f>
        <v>3445</v>
      </c>
      <c r="F13" s="9">
        <f>ROUND('Backup Support'!E19/1000,0)</f>
        <v>0</v>
      </c>
      <c r="G13" s="9">
        <f>ROUND('Backup Support'!F19/1000,0)</f>
        <v>0</v>
      </c>
      <c r="H13" s="9">
        <f>ROUND('Backup Support'!G19/1000,0)</f>
        <v>-3535</v>
      </c>
      <c r="I13" s="9">
        <f>ROUND('Backup Support'!H19/1000,0)</f>
        <v>0</v>
      </c>
      <c r="J13" s="9">
        <f>ROUND('Backup Support'!I19/1000,0)</f>
        <v>0</v>
      </c>
      <c r="K13" s="9">
        <f>ROUND('Backup Support'!J19/1000,0)</f>
        <v>-5155</v>
      </c>
      <c r="L13" s="9">
        <f>ROUND('Backup Support'!K19/1000,0)</f>
        <v>0</v>
      </c>
      <c r="M13" s="9">
        <f>ROUND('Backup Support'!L19/1000,0)</f>
        <v>0</v>
      </c>
      <c r="N13" s="9">
        <f>ROUND('Backup Support'!M19/1000,0)</f>
        <v>-7569</v>
      </c>
      <c r="O13" s="9">
        <f>SUM(C13:N13)</f>
        <v>-12814</v>
      </c>
    </row>
    <row r="14" spans="1:16" x14ac:dyDescent="0.25">
      <c r="A14" s="15">
        <v>4</v>
      </c>
      <c r="B14" s="27">
        <v>2016</v>
      </c>
      <c r="C14" s="9">
        <f>ROUND('Backup Support'!B20/1000,0)</f>
        <v>0</v>
      </c>
      <c r="D14" s="9">
        <f>ROUND('Backup Support'!C20/1000,0)</f>
        <v>0</v>
      </c>
      <c r="E14" s="9">
        <f>ROUND('Backup Support'!D20/1000,0)</f>
        <v>-3300</v>
      </c>
      <c r="F14" s="9">
        <f>ROUND('Backup Support'!E20/1000,0)</f>
        <v>0</v>
      </c>
      <c r="G14" s="9">
        <f>ROUND('Backup Support'!F20/1000,0)</f>
        <v>0</v>
      </c>
      <c r="H14" s="9">
        <f>ROUND('Backup Support'!G20/1000,0)</f>
        <v>9822</v>
      </c>
      <c r="I14" s="9">
        <f>ROUND('Backup Support'!H20/1000,0)</f>
        <v>832</v>
      </c>
      <c r="J14" s="9">
        <f>ROUND('Backup Support'!I20/1000,0)</f>
        <v>827</v>
      </c>
      <c r="K14" s="9">
        <f>ROUND('Backup Support'!J20/1000,0)</f>
        <v>-8455</v>
      </c>
      <c r="L14" s="9">
        <f>ROUND('Backup Support'!K20/1000,0)</f>
        <v>0</v>
      </c>
      <c r="M14" s="9">
        <f>ROUND('Backup Support'!L20/1000,0)</f>
        <v>0</v>
      </c>
      <c r="N14" s="9">
        <f>ROUND('Backup Support'!M20/1000,0)</f>
        <v>0</v>
      </c>
      <c r="O14" s="9">
        <f>SUM(C14:N14)</f>
        <v>-274</v>
      </c>
    </row>
    <row r="15" spans="1:16" x14ac:dyDescent="0.25">
      <c r="A15" s="15">
        <v>5</v>
      </c>
    </row>
    <row r="16" spans="1:16" x14ac:dyDescent="0.25">
      <c r="A16" s="15">
        <v>6</v>
      </c>
    </row>
    <row r="17" spans="1:15" x14ac:dyDescent="0.25">
      <c r="A17" s="15">
        <v>7</v>
      </c>
      <c r="B17" s="1" t="s">
        <v>31</v>
      </c>
      <c r="C17" s="1" t="s">
        <v>30</v>
      </c>
      <c r="D17" s="1" t="s">
        <v>32</v>
      </c>
      <c r="E17" s="1" t="s">
        <v>33</v>
      </c>
      <c r="F17" s="1" t="s">
        <v>34</v>
      </c>
      <c r="G17" s="1" t="s">
        <v>35</v>
      </c>
      <c r="H17" s="1" t="s">
        <v>36</v>
      </c>
      <c r="I17" s="1" t="s">
        <v>37</v>
      </c>
      <c r="J17" s="1" t="s">
        <v>38</v>
      </c>
      <c r="K17" s="1" t="s">
        <v>39</v>
      </c>
      <c r="L17" s="1" t="s">
        <v>40</v>
      </c>
      <c r="M17" s="1" t="s">
        <v>41</v>
      </c>
      <c r="N17" s="1" t="s">
        <v>42</v>
      </c>
      <c r="O17" s="1" t="s">
        <v>43</v>
      </c>
    </row>
    <row r="18" spans="1:15" x14ac:dyDescent="0.25">
      <c r="A18" s="15">
        <v>8</v>
      </c>
      <c r="B18" s="49" t="s">
        <v>19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1:15" x14ac:dyDescent="0.25">
      <c r="A19" s="15">
        <v>9</v>
      </c>
    </row>
    <row r="20" spans="1:15" ht="15.75" customHeight="1" x14ac:dyDescent="0.25">
      <c r="A20" s="15">
        <v>10</v>
      </c>
      <c r="B20" s="10" t="s">
        <v>17</v>
      </c>
      <c r="C20" s="10" t="s">
        <v>5</v>
      </c>
      <c r="D20" s="10" t="s">
        <v>6</v>
      </c>
      <c r="E20" s="10" t="s">
        <v>7</v>
      </c>
      <c r="F20" s="10" t="s">
        <v>8</v>
      </c>
      <c r="G20" s="10" t="s">
        <v>9</v>
      </c>
      <c r="H20" s="10" t="s">
        <v>10</v>
      </c>
      <c r="I20" s="10" t="s">
        <v>11</v>
      </c>
      <c r="J20" s="10" t="s">
        <v>12</v>
      </c>
      <c r="K20" s="10" t="s">
        <v>13</v>
      </c>
      <c r="L20" s="10" t="s">
        <v>14</v>
      </c>
      <c r="M20" s="10" t="s">
        <v>15</v>
      </c>
      <c r="N20" s="10" t="s">
        <v>16</v>
      </c>
      <c r="O20" s="10" t="s">
        <v>3</v>
      </c>
    </row>
    <row r="21" spans="1:15" x14ac:dyDescent="0.25">
      <c r="A21" s="15">
        <v>11</v>
      </c>
      <c r="B21" s="27">
        <v>2013</v>
      </c>
      <c r="C21" s="9">
        <f>ROUND('Backup Support'!B48/1000,0)</f>
        <v>0</v>
      </c>
      <c r="D21" s="9">
        <f>ROUND('Backup Support'!C48/1000,0)</f>
        <v>0</v>
      </c>
      <c r="E21" s="9">
        <f>ROUND('Backup Support'!D48/1000,0)</f>
        <v>0</v>
      </c>
      <c r="F21" s="9">
        <f>ROUND('Backup Support'!E48/1000,0)</f>
        <v>0</v>
      </c>
      <c r="G21" s="9">
        <f>ROUND('Backup Support'!F48/1000,0)</f>
        <v>0</v>
      </c>
      <c r="H21" s="9">
        <f>ROUND('Backup Support'!G48/1000,0)</f>
        <v>0</v>
      </c>
      <c r="I21" s="9">
        <f>ROUND('Backup Support'!H48/1000,0)</f>
        <v>0</v>
      </c>
      <c r="J21" s="9">
        <f>ROUND('Backup Support'!I48/1000,0)</f>
        <v>0</v>
      </c>
      <c r="K21" s="9">
        <f>ROUND('Backup Support'!J48/1000,0)</f>
        <v>0</v>
      </c>
      <c r="L21" s="9">
        <f>ROUND('Backup Support'!K48/1000,0)</f>
        <v>0</v>
      </c>
      <c r="M21" s="9">
        <f>ROUND('Backup Support'!L48/1000,0)</f>
        <v>0</v>
      </c>
      <c r="N21" s="9">
        <f>ROUND('Backup Support'!M48/1000,0)</f>
        <v>0</v>
      </c>
      <c r="O21" s="9">
        <f>SUM(C21:N21)</f>
        <v>0</v>
      </c>
    </row>
    <row r="22" spans="1:15" x14ac:dyDescent="0.25">
      <c r="A22" s="15">
        <v>12</v>
      </c>
      <c r="B22" s="27">
        <v>2014</v>
      </c>
      <c r="C22" s="9">
        <f>ROUND('Backup Support'!B49/1000,0)</f>
        <v>0</v>
      </c>
      <c r="D22" s="9">
        <f>ROUND('Backup Support'!C49/1000,0)</f>
        <v>0</v>
      </c>
      <c r="E22" s="9">
        <f>ROUND('Backup Support'!D49/1000,0)</f>
        <v>-795</v>
      </c>
      <c r="F22" s="9">
        <f>ROUND('Backup Support'!E49/1000,0)</f>
        <v>-1422</v>
      </c>
      <c r="G22" s="9">
        <f>ROUND('Backup Support'!F49/1000,0)</f>
        <v>0</v>
      </c>
      <c r="H22" s="9">
        <f>ROUND('Backup Support'!G49/1000,0)</f>
        <v>302</v>
      </c>
      <c r="I22" s="9">
        <f>ROUND('Backup Support'!H49/1000,0)</f>
        <v>0</v>
      </c>
      <c r="J22" s="9">
        <f>ROUND('Backup Support'!I49/1000,0)</f>
        <v>0</v>
      </c>
      <c r="K22" s="9">
        <f>ROUND('Backup Support'!J49/1000,0)</f>
        <v>1915</v>
      </c>
      <c r="L22" s="9">
        <f>ROUND('Backup Support'!K49/1000,0)</f>
        <v>0</v>
      </c>
      <c r="M22" s="9">
        <f>ROUND('Backup Support'!L49/1000,0)</f>
        <v>0</v>
      </c>
      <c r="N22" s="9">
        <f>ROUND('Backup Support'!M49/1000,0)</f>
        <v>0</v>
      </c>
      <c r="O22" s="9">
        <f>SUM(C22:N22)</f>
        <v>0</v>
      </c>
    </row>
    <row r="23" spans="1:15" x14ac:dyDescent="0.25">
      <c r="A23" s="15">
        <v>13</v>
      </c>
      <c r="B23" s="27">
        <v>2015</v>
      </c>
      <c r="C23" s="9">
        <f>ROUND('Backup Support'!B50/1000,0)</f>
        <v>0</v>
      </c>
      <c r="D23" s="9">
        <f>ROUND('Backup Support'!C50/1000,0)</f>
        <v>0</v>
      </c>
      <c r="E23" s="9">
        <f>ROUND('Backup Support'!D50/1000,0)</f>
        <v>-2393</v>
      </c>
      <c r="F23" s="9">
        <f>ROUND('Backup Support'!E50/1000,0)</f>
        <v>58</v>
      </c>
      <c r="G23" s="9">
        <f>ROUND('Backup Support'!F50/1000,0)</f>
        <v>0</v>
      </c>
      <c r="H23" s="9">
        <f>ROUND('Backup Support'!G50/1000,0)</f>
        <v>-1463</v>
      </c>
      <c r="I23" s="9">
        <f>ROUND('Backup Support'!H50/1000,0)</f>
        <v>0</v>
      </c>
      <c r="J23" s="9">
        <f>ROUND('Backup Support'!I50/1000,0)</f>
        <v>0</v>
      </c>
      <c r="K23" s="9">
        <f>ROUND('Backup Support'!J50/1000,0)</f>
        <v>-6420</v>
      </c>
      <c r="L23" s="9">
        <f>ROUND('Backup Support'!K50/1000,0)</f>
        <v>0</v>
      </c>
      <c r="M23" s="9">
        <f>ROUND('Backup Support'!L50/1000,0)</f>
        <v>0</v>
      </c>
      <c r="N23" s="9">
        <f>ROUND('Backup Support'!M50/1000,0)</f>
        <v>-255</v>
      </c>
      <c r="O23" s="9">
        <f>SUM(C23:N23)</f>
        <v>-10473</v>
      </c>
    </row>
    <row r="24" spans="1:15" x14ac:dyDescent="0.25">
      <c r="A24" s="15">
        <v>14</v>
      </c>
      <c r="B24" s="27">
        <v>2016</v>
      </c>
      <c r="C24" s="9">
        <f>ROUND('Backup Support'!B51/1000,0)</f>
        <v>0</v>
      </c>
      <c r="D24" s="9">
        <f>ROUND('Backup Support'!C51/1000,0)</f>
        <v>-58</v>
      </c>
      <c r="E24" s="9">
        <f>ROUND('Backup Support'!D51/1000,0)</f>
        <v>-4700</v>
      </c>
      <c r="F24" s="9">
        <f>ROUND('Backup Support'!E51/1000,0)</f>
        <v>58</v>
      </c>
      <c r="G24" s="9">
        <f>ROUND('Backup Support'!F51/1000,0)</f>
        <v>0</v>
      </c>
      <c r="H24" s="9">
        <f>ROUND('Backup Support'!G51/1000,0)</f>
        <v>3923</v>
      </c>
      <c r="I24" s="9">
        <f>ROUND('Backup Support'!H51/1000,0)</f>
        <v>251</v>
      </c>
      <c r="J24" s="9">
        <f>ROUND('Backup Support'!I51/1000,0)</f>
        <v>152</v>
      </c>
      <c r="K24" s="9">
        <f>ROUND('Backup Support'!J51/1000,0)</f>
        <v>1673</v>
      </c>
      <c r="L24" s="9">
        <f>ROUND('Backup Support'!K51/1000,0)</f>
        <v>0</v>
      </c>
      <c r="M24" s="9">
        <f>ROUND('Backup Support'!L51/1000,0)</f>
        <v>0</v>
      </c>
      <c r="N24" s="9">
        <f>ROUND('Backup Support'!M51/1000,0)</f>
        <v>0</v>
      </c>
      <c r="O24" s="9">
        <f>SUM(C24:N24)</f>
        <v>1299</v>
      </c>
    </row>
    <row r="25" spans="1:15" x14ac:dyDescent="0.25">
      <c r="A25" s="15"/>
    </row>
    <row r="26" spans="1:15" x14ac:dyDescent="0.25">
      <c r="A26" s="15"/>
    </row>
    <row r="27" spans="1:15" x14ac:dyDescent="0.25">
      <c r="A27" s="15"/>
    </row>
    <row r="28" spans="1:15" x14ac:dyDescent="0.25">
      <c r="A28" s="15"/>
    </row>
    <row r="29" spans="1:15" x14ac:dyDescent="0.25">
      <c r="A29" s="1"/>
    </row>
  </sheetData>
  <mergeCells count="7">
    <mergeCell ref="B8:O8"/>
    <mergeCell ref="B18:O18"/>
    <mergeCell ref="A1:O1"/>
    <mergeCell ref="A2:O2"/>
    <mergeCell ref="A3:O3"/>
    <mergeCell ref="A4:O4"/>
    <mergeCell ref="A5:O5"/>
  </mergeCells>
  <pageMargins left="0.7" right="0.7" top="0.75" bottom="0.75" header="0.3" footer="0.3"/>
  <pageSetup scale="75" orientation="landscape" r:id="rId1"/>
  <headerFooter>
    <oddHeader>&amp;R&amp;"-,Bold"EXHIBIT DAD-5</oddHeader>
    <oddFooter>&amp;CPage 3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A6" workbookViewId="0">
      <selection activeCell="M21" sqref="M21"/>
    </sheetView>
  </sheetViews>
  <sheetFormatPr defaultRowHeight="15" x14ac:dyDescent="0.25"/>
  <cols>
    <col min="1" max="1" width="6.85546875" customWidth="1"/>
    <col min="2" max="15" width="11.42578125" customWidth="1"/>
  </cols>
  <sheetData>
    <row r="1" spans="1:17" x14ac:dyDescent="0.25">
      <c r="A1" s="48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7" x14ac:dyDescent="0.25">
      <c r="A2" s="48" t="s">
        <v>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7" x14ac:dyDescent="0.25">
      <c r="A3" s="54" t="e">
        <f>Summary!#REF!</f>
        <v>#REF!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7" x14ac:dyDescent="0.25">
      <c r="A4" s="48" t="s">
        <v>27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7" x14ac:dyDescent="0.25">
      <c r="A5" s="48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7" x14ac:dyDescent="0.25">
      <c r="A6" s="48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7" x14ac:dyDescent="0.25">
      <c r="B7" s="1" t="s">
        <v>31</v>
      </c>
      <c r="C7" s="1" t="s">
        <v>30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Q7" s="5"/>
    </row>
    <row r="8" spans="1:17" x14ac:dyDescent="0.25">
      <c r="B8" s="53" t="s">
        <v>18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7" ht="30" x14ac:dyDescent="0.25">
      <c r="A9" s="10" t="s">
        <v>1</v>
      </c>
      <c r="B9" s="26" t="s">
        <v>17</v>
      </c>
      <c r="C9" s="10" t="s">
        <v>5</v>
      </c>
      <c r="D9" s="10" t="s">
        <v>6</v>
      </c>
      <c r="E9" s="10" t="s">
        <v>7</v>
      </c>
      <c r="F9" s="10" t="s">
        <v>8</v>
      </c>
      <c r="G9" s="10" t="s">
        <v>9</v>
      </c>
      <c r="H9" s="10" t="s">
        <v>10</v>
      </c>
      <c r="I9" s="10" t="s">
        <v>11</v>
      </c>
      <c r="J9" s="10" t="s">
        <v>12</v>
      </c>
      <c r="K9" s="10" t="s">
        <v>13</v>
      </c>
      <c r="L9" s="10" t="s">
        <v>14</v>
      </c>
      <c r="M9" s="10" t="s">
        <v>15</v>
      </c>
      <c r="N9" s="10" t="s">
        <v>16</v>
      </c>
      <c r="O9" s="10" t="s">
        <v>3</v>
      </c>
    </row>
    <row r="10" spans="1:17" x14ac:dyDescent="0.25">
      <c r="A10" s="15">
        <v>1</v>
      </c>
      <c r="B10" s="27">
        <v>2013</v>
      </c>
      <c r="C10" s="9">
        <f>ROUND('Backup Support'!B11/1000,0)</f>
        <v>0</v>
      </c>
      <c r="D10" s="9">
        <f>ROUND('Backup Support'!C11/1000,0)</f>
        <v>0</v>
      </c>
      <c r="E10" s="9">
        <f>ROUND('Backup Support'!D11/1000,0)</f>
        <v>0</v>
      </c>
      <c r="F10" s="9">
        <f>ROUND('Backup Support'!E11/1000,0)</f>
        <v>0</v>
      </c>
      <c r="G10" s="9">
        <f>ROUND('Backup Support'!F11/1000,0)</f>
        <v>0</v>
      </c>
      <c r="H10" s="9">
        <f>ROUND('Backup Support'!G11/1000,0)</f>
        <v>0</v>
      </c>
      <c r="I10" s="9">
        <f>ROUND('Backup Support'!H11/1000,0)</f>
        <v>0</v>
      </c>
      <c r="J10" s="9">
        <f>ROUND('Backup Support'!I11/1000,0)</f>
        <v>0</v>
      </c>
      <c r="K10" s="9">
        <f>ROUND('Backup Support'!J11/1000,0)</f>
        <v>0</v>
      </c>
      <c r="L10" s="9">
        <f>ROUND('Backup Support'!K11/1000,0)</f>
        <v>0</v>
      </c>
      <c r="M10" s="9">
        <f>ROUND('Backup Support'!L11/1000,0)</f>
        <v>0</v>
      </c>
      <c r="N10" s="9">
        <f>ROUND('Backup Support'!M11/1000,0)</f>
        <v>0</v>
      </c>
      <c r="O10" s="9">
        <f>SUM(C10:N10)</f>
        <v>0</v>
      </c>
    </row>
    <row r="11" spans="1:17" x14ac:dyDescent="0.25">
      <c r="A11" s="15">
        <v>2</v>
      </c>
      <c r="B11" s="27">
        <v>2014</v>
      </c>
      <c r="C11" s="9">
        <f>ROUND('Backup Support'!B12/1000,0)</f>
        <v>0</v>
      </c>
      <c r="D11" s="9">
        <f>ROUND('Backup Support'!C12/1000,0)</f>
        <v>0</v>
      </c>
      <c r="E11" s="9">
        <f>ROUND('Backup Support'!D12/1000,0)</f>
        <v>0</v>
      </c>
      <c r="F11" s="9">
        <f>ROUND('Backup Support'!E12/1000,0)</f>
        <v>0</v>
      </c>
      <c r="G11" s="9">
        <f>ROUND('Backup Support'!F12/1000,0)</f>
        <v>1024</v>
      </c>
      <c r="H11" s="9">
        <f>ROUND('Backup Support'!G12/1000,0)</f>
        <v>921</v>
      </c>
      <c r="I11" s="9">
        <f>ROUND('Backup Support'!H12/1000,0)</f>
        <v>1014</v>
      </c>
      <c r="J11" s="9">
        <f>ROUND('Backup Support'!I12/1000,0)</f>
        <v>1003</v>
      </c>
      <c r="K11" s="9">
        <f>ROUND('Backup Support'!J12/1000,0)</f>
        <v>933</v>
      </c>
      <c r="L11" s="9">
        <f>ROUND('Backup Support'!K12/1000,0)</f>
        <v>1064</v>
      </c>
      <c r="M11" s="9">
        <f>ROUND('Backup Support'!L12/1000,0)</f>
        <v>1469</v>
      </c>
      <c r="N11" s="9">
        <f>ROUND('Backup Support'!M12/1000,0)</f>
        <v>1627</v>
      </c>
      <c r="O11" s="9">
        <f>SUM(C11:N11)</f>
        <v>9055</v>
      </c>
    </row>
    <row r="12" spans="1:17" x14ac:dyDescent="0.25">
      <c r="A12" s="15">
        <v>3</v>
      </c>
      <c r="B12" s="27">
        <v>2015</v>
      </c>
      <c r="C12" s="9">
        <f>ROUND('Backup Support'!B13/1000,0)</f>
        <v>1561</v>
      </c>
      <c r="D12" s="9">
        <f>ROUND('Backup Support'!C13/1000,0)</f>
        <v>1246</v>
      </c>
      <c r="E12" s="9">
        <f>ROUND('Backup Support'!D13/1000,0)</f>
        <v>1291</v>
      </c>
      <c r="F12" s="9">
        <f>ROUND('Backup Support'!E13/1000,0)</f>
        <v>1177</v>
      </c>
      <c r="G12" s="9">
        <f>ROUND('Backup Support'!F13/1000,0)</f>
        <v>-1114</v>
      </c>
      <c r="H12" s="9">
        <f>ROUND('Backup Support'!G13/1000,0)</f>
        <v>-962</v>
      </c>
      <c r="I12" s="9">
        <f>ROUND('Backup Support'!H13/1000,0)</f>
        <v>-1119</v>
      </c>
      <c r="J12" s="9">
        <f>ROUND('Backup Support'!I13/1000,0)</f>
        <v>-1073</v>
      </c>
      <c r="K12" s="9">
        <f>ROUND('Backup Support'!J13/1000,0)</f>
        <v>-992</v>
      </c>
      <c r="L12" s="9">
        <f>ROUND('Backup Support'!K13/1000,0)</f>
        <v>-1072</v>
      </c>
      <c r="M12" s="9">
        <f>ROUND('Backup Support'!L13/1000,0)</f>
        <v>-1327</v>
      </c>
      <c r="N12" s="9">
        <f>ROUND('Backup Support'!M13/1000,0)</f>
        <v>-1434</v>
      </c>
      <c r="O12" s="9">
        <f>SUM(C12:N12)</f>
        <v>-3818</v>
      </c>
    </row>
    <row r="13" spans="1:17" x14ac:dyDescent="0.25">
      <c r="A13" s="15">
        <v>4</v>
      </c>
      <c r="B13" s="27">
        <v>2016</v>
      </c>
      <c r="C13" s="9">
        <f>ROUND('Backup Support'!B14/1000,0)</f>
        <v>-1437</v>
      </c>
      <c r="D13" s="9">
        <f>ROUND('Backup Support'!C14/1000,0)</f>
        <v>-1252</v>
      </c>
      <c r="E13" s="9">
        <f>ROUND('Backup Support'!D14/1000,0)</f>
        <v>-1212</v>
      </c>
      <c r="F13" s="9">
        <f>ROUND('Backup Support'!E14/1000,0)</f>
        <v>-1008</v>
      </c>
      <c r="G13" s="9">
        <f>ROUND('Backup Support'!F14/1000,0)</f>
        <v>-950</v>
      </c>
      <c r="H13" s="9">
        <f>ROUND('Backup Support'!G14/1000,0)</f>
        <v>-2574</v>
      </c>
      <c r="I13" s="9">
        <f>ROUND('Backup Support'!H14/1000,0)</f>
        <v>-1821</v>
      </c>
      <c r="J13" s="9">
        <f>ROUND('Backup Support'!I14/1000,0)</f>
        <v>-1858</v>
      </c>
      <c r="K13" s="9">
        <f>ROUND('Backup Support'!J14/1000,0)</f>
        <v>-1771</v>
      </c>
      <c r="L13" s="9">
        <f>ROUND('Backup Support'!K14/1000,0)</f>
        <v>0</v>
      </c>
      <c r="M13" s="9">
        <f>ROUND('Backup Support'!L14/1000,0)</f>
        <v>0</v>
      </c>
      <c r="N13" s="9">
        <f>ROUND('Backup Support'!M14/1000,0)</f>
        <v>0</v>
      </c>
      <c r="O13" s="9">
        <f>SUM(C13:N13)</f>
        <v>-13883</v>
      </c>
    </row>
    <row r="14" spans="1:17" x14ac:dyDescent="0.25">
      <c r="A14" s="15">
        <v>5</v>
      </c>
    </row>
    <row r="15" spans="1:17" x14ac:dyDescent="0.25">
      <c r="A15" s="15">
        <v>6</v>
      </c>
    </row>
    <row r="16" spans="1:17" x14ac:dyDescent="0.25">
      <c r="A16" s="15">
        <v>7</v>
      </c>
      <c r="B16" s="1" t="s">
        <v>31</v>
      </c>
      <c r="C16" s="1" t="s">
        <v>30</v>
      </c>
      <c r="D16" s="1" t="s">
        <v>32</v>
      </c>
      <c r="E16" s="1" t="s">
        <v>33</v>
      </c>
      <c r="F16" s="1" t="s">
        <v>34</v>
      </c>
      <c r="G16" s="1" t="s">
        <v>35</v>
      </c>
      <c r="H16" s="1" t="s">
        <v>36</v>
      </c>
      <c r="I16" s="1" t="s">
        <v>37</v>
      </c>
      <c r="J16" s="1" t="s">
        <v>38</v>
      </c>
      <c r="K16" s="1" t="s">
        <v>39</v>
      </c>
      <c r="L16" s="1" t="s">
        <v>40</v>
      </c>
      <c r="M16" s="1" t="s">
        <v>41</v>
      </c>
      <c r="N16" s="1" t="s">
        <v>42</v>
      </c>
      <c r="O16" s="1" t="s">
        <v>43</v>
      </c>
      <c r="Q16" s="5"/>
    </row>
    <row r="17" spans="1:15" x14ac:dyDescent="0.25">
      <c r="A17" s="15">
        <v>8</v>
      </c>
      <c r="B17" s="54" t="s">
        <v>19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</row>
    <row r="18" spans="1:15" x14ac:dyDescent="0.25">
      <c r="A18" s="15">
        <v>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x14ac:dyDescent="0.25">
      <c r="A19" s="15">
        <v>10</v>
      </c>
      <c r="B19" s="26" t="s">
        <v>17</v>
      </c>
      <c r="C19" s="10" t="s">
        <v>5</v>
      </c>
      <c r="D19" s="10" t="s">
        <v>6</v>
      </c>
      <c r="E19" s="10" t="s">
        <v>7</v>
      </c>
      <c r="F19" s="10" t="s">
        <v>8</v>
      </c>
      <c r="G19" s="10" t="s">
        <v>9</v>
      </c>
      <c r="H19" s="10" t="s">
        <v>10</v>
      </c>
      <c r="I19" s="10" t="s">
        <v>11</v>
      </c>
      <c r="J19" s="10" t="s">
        <v>12</v>
      </c>
      <c r="K19" s="10" t="s">
        <v>13</v>
      </c>
      <c r="L19" s="10" t="s">
        <v>14</v>
      </c>
      <c r="M19" s="10" t="s">
        <v>15</v>
      </c>
      <c r="N19" s="10" t="s">
        <v>16</v>
      </c>
      <c r="O19" s="10" t="s">
        <v>3</v>
      </c>
    </row>
    <row r="20" spans="1:15" x14ac:dyDescent="0.25">
      <c r="A20" s="15">
        <v>11</v>
      </c>
      <c r="B20" s="27">
        <v>2013</v>
      </c>
      <c r="C20" s="9">
        <f>ROUND('Backup Support'!B42/1000,0)</f>
        <v>0</v>
      </c>
      <c r="D20" s="9">
        <f>ROUND('Backup Support'!C42/1000,0)</f>
        <v>0</v>
      </c>
      <c r="E20" s="9">
        <f>ROUND('Backup Support'!D42/1000,0)</f>
        <v>0</v>
      </c>
      <c r="F20" s="9">
        <f>ROUND('Backup Support'!E42/1000,0)</f>
        <v>0</v>
      </c>
      <c r="G20" s="9">
        <f>ROUND('Backup Support'!F42/1000,0)</f>
        <v>0</v>
      </c>
      <c r="H20" s="9">
        <f>ROUND('Backup Support'!G42/1000,0)</f>
        <v>0</v>
      </c>
      <c r="I20" s="9">
        <f>ROUND('Backup Support'!H42/1000,0)</f>
        <v>0</v>
      </c>
      <c r="J20" s="9">
        <f>ROUND('Backup Support'!I42/1000,0)</f>
        <v>0</v>
      </c>
      <c r="K20" s="9">
        <f>ROUND('Backup Support'!J42/1000,0)</f>
        <v>0</v>
      </c>
      <c r="L20" s="9">
        <f>ROUND('Backup Support'!K42/1000,0)</f>
        <v>0</v>
      </c>
      <c r="M20" s="9">
        <f>ROUND('Backup Support'!L42/1000,0)</f>
        <v>0</v>
      </c>
      <c r="N20" s="9">
        <f>ROUND('Backup Support'!M42/1000,0)</f>
        <v>0</v>
      </c>
      <c r="O20" s="9">
        <f>SUM(C20:N20)</f>
        <v>0</v>
      </c>
    </row>
    <row r="21" spans="1:15" x14ac:dyDescent="0.25">
      <c r="A21" s="15">
        <v>12</v>
      </c>
      <c r="B21" s="27">
        <v>2014</v>
      </c>
      <c r="C21" s="9">
        <f>ROUND('Backup Support'!B43/1000,0)</f>
        <v>0</v>
      </c>
      <c r="D21" s="9">
        <f>ROUND('Backup Support'!C43/1000,0)</f>
        <v>0</v>
      </c>
      <c r="E21" s="9">
        <f>ROUND('Backup Support'!D43/1000,0)</f>
        <v>0</v>
      </c>
      <c r="F21" s="9">
        <f>ROUND('Backup Support'!E43/1000,0)</f>
        <v>0</v>
      </c>
      <c r="G21" s="9">
        <f>ROUND('Backup Support'!F43/1000,0)</f>
        <v>216</v>
      </c>
      <c r="H21" s="9">
        <f>ROUND('Backup Support'!G43/1000,0)</f>
        <v>147</v>
      </c>
      <c r="I21" s="9">
        <f>ROUND('Backup Support'!H43/1000,0)</f>
        <v>107</v>
      </c>
      <c r="J21" s="9">
        <f>ROUND('Backup Support'!I43/1000,0)</f>
        <v>98</v>
      </c>
      <c r="K21" s="9">
        <f>ROUND('Backup Support'!J43/1000,0)</f>
        <v>123</v>
      </c>
      <c r="L21" s="9">
        <f>ROUND('Backup Support'!K43/1000,0)</f>
        <v>233</v>
      </c>
      <c r="M21" s="9">
        <f>ROUND('Backup Support'!L43/1000,0)</f>
        <v>601</v>
      </c>
      <c r="N21" s="9">
        <f>ROUND('Backup Support'!M43/1000,0)</f>
        <v>683</v>
      </c>
      <c r="O21" s="9">
        <f>SUM(C21:N21)</f>
        <v>2208</v>
      </c>
    </row>
    <row r="22" spans="1:15" x14ac:dyDescent="0.25">
      <c r="A22" s="15">
        <v>13</v>
      </c>
      <c r="B22" s="27">
        <v>2015</v>
      </c>
      <c r="C22" s="9">
        <f>ROUND('Backup Support'!B44/1000,0)</f>
        <v>653</v>
      </c>
      <c r="D22" s="9">
        <f>ROUND('Backup Support'!C44/1000,0)</f>
        <v>483</v>
      </c>
      <c r="E22" s="9">
        <f>ROUND('Backup Support'!D44/1000,0)</f>
        <v>451</v>
      </c>
      <c r="F22" s="9">
        <f>ROUND('Backup Support'!E44/1000,0)</f>
        <v>378</v>
      </c>
      <c r="G22" s="9">
        <f>ROUND('Backup Support'!F44/1000,0)</f>
        <v>-706</v>
      </c>
      <c r="H22" s="9">
        <f>ROUND('Backup Support'!G44/1000,0)</f>
        <v>-446</v>
      </c>
      <c r="I22" s="9">
        <f>ROUND('Backup Support'!H44/1000,0)</f>
        <v>-391</v>
      </c>
      <c r="J22" s="9">
        <f>ROUND('Backup Support'!I44/1000,0)</f>
        <v>-416</v>
      </c>
      <c r="K22" s="9">
        <f>ROUND('Backup Support'!J44/1000,0)</f>
        <v>-555</v>
      </c>
      <c r="L22" s="9">
        <f>ROUND('Backup Support'!K44/1000,0)</f>
        <v>-831</v>
      </c>
      <c r="M22" s="9">
        <f>ROUND('Backup Support'!L44/1000,0)</f>
        <v>-1867</v>
      </c>
      <c r="N22" s="9">
        <f>ROUND('Backup Support'!M44/1000,0)</f>
        <v>-2341</v>
      </c>
      <c r="O22" s="9">
        <f>SUM(C22:N22)</f>
        <v>-5588</v>
      </c>
    </row>
    <row r="23" spans="1:15" x14ac:dyDescent="0.25">
      <c r="A23" s="15">
        <v>14</v>
      </c>
      <c r="B23" s="27">
        <v>2016</v>
      </c>
      <c r="C23" s="9">
        <f>ROUND('Backup Support'!B45/1000,0)</f>
        <v>-2228</v>
      </c>
      <c r="D23" s="9">
        <f>ROUND('Backup Support'!C45/1000,0)</f>
        <v>-1703</v>
      </c>
      <c r="E23" s="9">
        <f>ROUND('Backup Support'!D45/1000,0)</f>
        <v>-1675</v>
      </c>
      <c r="F23" s="9">
        <f>ROUND('Backup Support'!E45/1000,0)</f>
        <v>-922</v>
      </c>
      <c r="G23" s="9">
        <f>ROUND('Backup Support'!F45/1000,0)</f>
        <v>-1302</v>
      </c>
      <c r="H23" s="9">
        <f>ROUND('Backup Support'!G45/1000,0)</f>
        <v>-1471</v>
      </c>
      <c r="I23" s="9">
        <f>ROUND('Backup Support'!H45/1000,0)</f>
        <v>-1152</v>
      </c>
      <c r="J23" s="9">
        <f>ROUND('Backup Support'!I45/1000,0)</f>
        <v>-895</v>
      </c>
      <c r="K23" s="9">
        <f>ROUND('Backup Support'!J45/1000,0)</f>
        <v>-1235</v>
      </c>
      <c r="L23" s="9">
        <f>ROUND('Backup Support'!K45/1000,0)</f>
        <v>0</v>
      </c>
      <c r="M23" s="9">
        <f>ROUND('Backup Support'!L45/1000,0)</f>
        <v>0</v>
      </c>
      <c r="N23" s="9">
        <f>ROUND('Backup Support'!M45/1000,0)</f>
        <v>0</v>
      </c>
      <c r="O23" s="9">
        <f>SUM(C23:N23)</f>
        <v>-12583</v>
      </c>
    </row>
    <row r="24" spans="1:15" x14ac:dyDescent="0.25">
      <c r="A24" s="15"/>
    </row>
    <row r="25" spans="1:15" x14ac:dyDescent="0.25">
      <c r="A25" s="15"/>
    </row>
    <row r="26" spans="1:15" x14ac:dyDescent="0.25">
      <c r="B26" s="2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x14ac:dyDescent="0.25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x14ac:dyDescent="0.25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x14ac:dyDescent="0.25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</sheetData>
  <mergeCells count="8">
    <mergeCell ref="B17:O17"/>
    <mergeCell ref="A1:O1"/>
    <mergeCell ref="A2:O2"/>
    <mergeCell ref="A4:O4"/>
    <mergeCell ref="A5:O5"/>
    <mergeCell ref="A6:O6"/>
    <mergeCell ref="B8:O8"/>
    <mergeCell ref="A3:O3"/>
  </mergeCells>
  <pageMargins left="0.7" right="0.7" top="0.75" bottom="0.75" header="0.3" footer="0.3"/>
  <pageSetup scale="73" orientation="landscape" r:id="rId1"/>
  <headerFooter>
    <oddHeader>&amp;R&amp;"-,Bold"EXHIBIT DAD-6</oddHeader>
    <oddFooter>&amp;CPage 4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G40" sqref="G40"/>
    </sheetView>
  </sheetViews>
  <sheetFormatPr defaultRowHeight="15" x14ac:dyDescent="0.25"/>
  <cols>
    <col min="1" max="1" width="7.85546875" customWidth="1"/>
    <col min="2" max="15" width="10.7109375" customWidth="1"/>
  </cols>
  <sheetData>
    <row r="1" spans="1:16" x14ac:dyDescent="0.25">
      <c r="A1" s="48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"/>
    </row>
    <row r="2" spans="1:16" ht="15" customHeight="1" x14ac:dyDescent="0.25">
      <c r="A2" s="48" t="s">
        <v>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"/>
    </row>
    <row r="3" spans="1:16" ht="15" customHeight="1" x14ac:dyDescent="0.25">
      <c r="A3" s="48" t="s">
        <v>28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"/>
    </row>
    <row r="4" spans="1:16" x14ac:dyDescent="0.25">
      <c r="A4" s="48" t="str">
        <f>Summary!B3</f>
        <v>2013 - 2016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"/>
    </row>
    <row r="5" spans="1:16" x14ac:dyDescent="0.25">
      <c r="A5" s="48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"/>
    </row>
    <row r="6" spans="1:16" x14ac:dyDescent="0.2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5"/>
    </row>
    <row r="7" spans="1:16" x14ac:dyDescent="0.25">
      <c r="B7" s="1" t="s">
        <v>31</v>
      </c>
      <c r="C7" s="1" t="s">
        <v>30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x14ac:dyDescent="0.25">
      <c r="B8" s="53" t="s">
        <v>18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"/>
    </row>
    <row r="10" spans="1:16" ht="30" x14ac:dyDescent="0.25">
      <c r="A10" s="10" t="s">
        <v>1</v>
      </c>
      <c r="B10" s="10" t="s">
        <v>17</v>
      </c>
      <c r="C10" s="10" t="s">
        <v>5</v>
      </c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J10" s="10" t="s">
        <v>12</v>
      </c>
      <c r="K10" s="10" t="s">
        <v>13</v>
      </c>
      <c r="L10" s="10" t="s">
        <v>14</v>
      </c>
      <c r="M10" s="10" t="s">
        <v>15</v>
      </c>
      <c r="N10" s="10" t="s">
        <v>16</v>
      </c>
      <c r="O10" s="10" t="s">
        <v>3</v>
      </c>
    </row>
    <row r="11" spans="1:16" x14ac:dyDescent="0.25">
      <c r="A11" s="15">
        <v>1</v>
      </c>
      <c r="B11" s="27">
        <v>2013</v>
      </c>
      <c r="C11" s="9">
        <f>ROUND('Backup Support'!B23/1000,0)</f>
        <v>0</v>
      </c>
      <c r="D11" s="9">
        <f>ROUND('Backup Support'!C23/1000,0)</f>
        <v>0</v>
      </c>
      <c r="E11" s="9">
        <f>ROUND('Backup Support'!D23/1000,0)</f>
        <v>0</v>
      </c>
      <c r="F11" s="9">
        <f>ROUND('Backup Support'!E23/1000,0)</f>
        <v>0</v>
      </c>
      <c r="G11" s="9">
        <f>ROUND('Backup Support'!F23/1000,0)</f>
        <v>0</v>
      </c>
      <c r="H11" s="9">
        <f>ROUND('Backup Support'!G23/1000,0)</f>
        <v>0</v>
      </c>
      <c r="I11" s="9">
        <f>ROUND('Backup Support'!H23/1000,0)</f>
        <v>0</v>
      </c>
      <c r="J11" s="9">
        <f>ROUND('Backup Support'!I23/1000,0)</f>
        <v>0</v>
      </c>
      <c r="K11" s="9">
        <f>ROUND('Backup Support'!J23/1000,0)</f>
        <v>0</v>
      </c>
      <c r="L11" s="9">
        <f>ROUND('Backup Support'!K23/1000,0)</f>
        <v>0</v>
      </c>
      <c r="M11" s="9">
        <f>ROUND('Backup Support'!L23/1000,0)</f>
        <v>0</v>
      </c>
      <c r="N11" s="9">
        <f>ROUND('Backup Support'!M23/1000,0)</f>
        <v>0</v>
      </c>
      <c r="O11" s="14">
        <f>SUM(C11:N11)</f>
        <v>0</v>
      </c>
    </row>
    <row r="12" spans="1:16" x14ac:dyDescent="0.25">
      <c r="A12" s="15">
        <v>2</v>
      </c>
      <c r="B12" s="27">
        <v>2014</v>
      </c>
      <c r="C12" s="9">
        <f>ROUND('Backup Support'!B24/1000,0)</f>
        <v>0</v>
      </c>
      <c r="D12" s="9">
        <f>ROUND('Backup Support'!C24/1000,0)</f>
        <v>0</v>
      </c>
      <c r="E12" s="9">
        <f>ROUND('Backup Support'!D24/1000,0)</f>
        <v>0</v>
      </c>
      <c r="F12" s="9">
        <f>ROUND('Backup Support'!E24/1000,0)</f>
        <v>0</v>
      </c>
      <c r="G12" s="9">
        <f>ROUND('Backup Support'!F24/1000,0)</f>
        <v>0</v>
      </c>
      <c r="H12" s="9">
        <f>ROUND('Backup Support'!G24/1000,0)</f>
        <v>0</v>
      </c>
      <c r="I12" s="9">
        <f>ROUND('Backup Support'!H24/1000,0)</f>
        <v>0</v>
      </c>
      <c r="J12" s="9">
        <f>ROUND('Backup Support'!I24/1000,0)</f>
        <v>0</v>
      </c>
      <c r="K12" s="9">
        <f>ROUND('Backup Support'!J24/1000,0)</f>
        <v>0</v>
      </c>
      <c r="L12" s="9">
        <f>ROUND('Backup Support'!K24/1000,0)</f>
        <v>0</v>
      </c>
      <c r="M12" s="9">
        <f>ROUND('Backup Support'!L24/1000,0)</f>
        <v>0</v>
      </c>
      <c r="N12" s="9">
        <f>ROUND('Backup Support'!M24/1000,0)</f>
        <v>0</v>
      </c>
      <c r="O12" s="14">
        <f>SUM(C12:N12)</f>
        <v>0</v>
      </c>
    </row>
    <row r="13" spans="1:16" x14ac:dyDescent="0.25">
      <c r="A13" s="15">
        <v>3</v>
      </c>
      <c r="B13" s="27">
        <v>2015</v>
      </c>
      <c r="C13" s="9">
        <f>ROUND('Backup Support'!B25/1000,0)</f>
        <v>0</v>
      </c>
      <c r="D13" s="9">
        <f>ROUND('Backup Support'!C25/1000,0)</f>
        <v>0</v>
      </c>
      <c r="E13" s="9">
        <f>ROUND('Backup Support'!D25/1000,0)</f>
        <v>0</v>
      </c>
      <c r="F13" s="9">
        <f>ROUND('Backup Support'!E25/1000,0)</f>
        <v>-196</v>
      </c>
      <c r="G13" s="9">
        <f>ROUND('Backup Support'!F25/1000,0)</f>
        <v>-347</v>
      </c>
      <c r="H13" s="9">
        <f>ROUND('Backup Support'!G25/1000,0)</f>
        <v>478</v>
      </c>
      <c r="I13" s="9">
        <f>ROUND('Backup Support'!H25/1000,0)</f>
        <v>65</v>
      </c>
      <c r="J13" s="9">
        <f>ROUND('Backup Support'!I25/1000,0)</f>
        <v>0</v>
      </c>
      <c r="K13" s="9">
        <f>ROUND('Backup Support'!J25/1000,0)</f>
        <v>0</v>
      </c>
      <c r="L13" s="9">
        <f>ROUND('Backup Support'!K25/1000,0)</f>
        <v>0</v>
      </c>
      <c r="M13" s="9">
        <f>ROUND('Backup Support'!L25/1000,0)</f>
        <v>0</v>
      </c>
      <c r="N13" s="9">
        <f>ROUND('Backup Support'!M25/1000,0)</f>
        <v>0</v>
      </c>
      <c r="O13" s="9">
        <f>SUM(C13:N13)</f>
        <v>0</v>
      </c>
    </row>
    <row r="14" spans="1:16" x14ac:dyDescent="0.25">
      <c r="A14" s="15">
        <v>4</v>
      </c>
      <c r="B14" s="27">
        <v>2016</v>
      </c>
      <c r="C14" s="9">
        <f>ROUND('Backup Support'!B26/1000,0)</f>
        <v>0</v>
      </c>
      <c r="D14" s="9">
        <f>ROUND('Backup Support'!C26/1000,0)</f>
        <v>0</v>
      </c>
      <c r="E14" s="9">
        <f>ROUND('Backup Support'!D26/1000,0)</f>
        <v>0</v>
      </c>
      <c r="F14" s="9">
        <f>ROUND('Backup Support'!E26/1000,0)</f>
        <v>0</v>
      </c>
      <c r="G14" s="9">
        <f>ROUND('Backup Support'!F26/1000,0)</f>
        <v>0</v>
      </c>
      <c r="H14" s="9">
        <f>ROUND('Backup Support'!G26/1000,0)</f>
        <v>-51</v>
      </c>
      <c r="I14" s="9">
        <f>ROUND('Backup Support'!H26/1000,0)</f>
        <v>-701</v>
      </c>
      <c r="J14" s="9">
        <f>ROUND('Backup Support'!I26/1000,0)</f>
        <v>-70</v>
      </c>
      <c r="K14" s="9">
        <f>ROUND('Backup Support'!J26/1000,0)</f>
        <v>-150</v>
      </c>
      <c r="L14" s="9">
        <f>ROUND('Backup Support'!K26/1000,0)</f>
        <v>603</v>
      </c>
      <c r="M14" s="9">
        <f>ROUND('Backup Support'!L26/1000,0)</f>
        <v>0</v>
      </c>
      <c r="N14" s="9">
        <f>ROUND('Backup Support'!M26/1000,0)</f>
        <v>0</v>
      </c>
      <c r="O14" s="9">
        <f>SUM(C14:N14)</f>
        <v>-369</v>
      </c>
    </row>
    <row r="15" spans="1:16" x14ac:dyDescent="0.25">
      <c r="A15" s="15">
        <v>5</v>
      </c>
    </row>
    <row r="16" spans="1:16" x14ac:dyDescent="0.25">
      <c r="A16" s="15">
        <v>6</v>
      </c>
    </row>
    <row r="17" spans="1:15" x14ac:dyDescent="0.25">
      <c r="A17" s="15">
        <v>7</v>
      </c>
      <c r="B17" s="1" t="s">
        <v>31</v>
      </c>
      <c r="C17" s="1" t="s">
        <v>30</v>
      </c>
      <c r="D17" s="1" t="s">
        <v>32</v>
      </c>
      <c r="E17" s="1" t="s">
        <v>33</v>
      </c>
      <c r="F17" s="1" t="s">
        <v>34</v>
      </c>
      <c r="G17" s="1" t="s">
        <v>35</v>
      </c>
      <c r="H17" s="1" t="s">
        <v>36</v>
      </c>
      <c r="I17" s="1" t="s">
        <v>37</v>
      </c>
      <c r="J17" s="1" t="s">
        <v>38</v>
      </c>
      <c r="K17" s="1" t="s">
        <v>39</v>
      </c>
      <c r="L17" s="1" t="s">
        <v>40</v>
      </c>
      <c r="M17" s="1" t="s">
        <v>41</v>
      </c>
      <c r="N17" s="1" t="s">
        <v>42</v>
      </c>
      <c r="O17" s="1" t="s">
        <v>43</v>
      </c>
    </row>
    <row r="18" spans="1:15" x14ac:dyDescent="0.25">
      <c r="A18" s="15">
        <v>8</v>
      </c>
      <c r="B18" s="49" t="s">
        <v>19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1:15" x14ac:dyDescent="0.25">
      <c r="A19" s="15">
        <v>9</v>
      </c>
    </row>
    <row r="20" spans="1:15" ht="15.75" customHeight="1" x14ac:dyDescent="0.25">
      <c r="A20" s="15">
        <v>10</v>
      </c>
      <c r="B20" s="10" t="s">
        <v>17</v>
      </c>
      <c r="C20" s="10" t="s">
        <v>5</v>
      </c>
      <c r="D20" s="10" t="s">
        <v>6</v>
      </c>
      <c r="E20" s="10" t="s">
        <v>7</v>
      </c>
      <c r="F20" s="10" t="s">
        <v>8</v>
      </c>
      <c r="G20" s="10" t="s">
        <v>9</v>
      </c>
      <c r="H20" s="10" t="s">
        <v>10</v>
      </c>
      <c r="I20" s="10" t="s">
        <v>11</v>
      </c>
      <c r="J20" s="10" t="s">
        <v>12</v>
      </c>
      <c r="K20" s="10" t="s">
        <v>13</v>
      </c>
      <c r="L20" s="10" t="s">
        <v>14</v>
      </c>
      <c r="M20" s="10" t="s">
        <v>15</v>
      </c>
      <c r="N20" s="10" t="s">
        <v>16</v>
      </c>
      <c r="O20" s="10" t="s">
        <v>3</v>
      </c>
    </row>
    <row r="21" spans="1:15" x14ac:dyDescent="0.25">
      <c r="A21" s="15">
        <v>11</v>
      </c>
      <c r="B21" s="27">
        <v>2013</v>
      </c>
      <c r="C21" s="9">
        <f>ROUND('Backup Support'!B54/1000,0)</f>
        <v>0</v>
      </c>
      <c r="D21" s="9">
        <f>ROUND('Backup Support'!C54/1000,0)</f>
        <v>0</v>
      </c>
      <c r="E21" s="9">
        <f>ROUND('Backup Support'!D54/1000,0)</f>
        <v>0</v>
      </c>
      <c r="F21" s="9">
        <f>ROUND('Backup Support'!E54/1000,0)</f>
        <v>0</v>
      </c>
      <c r="G21" s="9">
        <f>ROUND('Backup Support'!F54/1000,0)</f>
        <v>0</v>
      </c>
      <c r="H21" s="9">
        <f>ROUND('Backup Support'!G54/1000,0)</f>
        <v>0</v>
      </c>
      <c r="I21" s="9">
        <f>ROUND('Backup Support'!H54/1000,0)</f>
        <v>0</v>
      </c>
      <c r="J21" s="9">
        <f>ROUND('Backup Support'!I54/1000,0)</f>
        <v>0</v>
      </c>
      <c r="K21" s="9">
        <f>ROUND('Backup Support'!J54/1000,0)</f>
        <v>0</v>
      </c>
      <c r="L21" s="9">
        <f>ROUND('Backup Support'!K54/1000,0)</f>
        <v>0</v>
      </c>
      <c r="M21" s="9">
        <f>ROUND('Backup Support'!L54/1000,0)</f>
        <v>0</v>
      </c>
      <c r="N21" s="9">
        <f>ROUND('Backup Support'!M54/1000,0)</f>
        <v>0</v>
      </c>
      <c r="O21" s="9">
        <f>SUM(C21:N21)</f>
        <v>0</v>
      </c>
    </row>
    <row r="22" spans="1:15" x14ac:dyDescent="0.25">
      <c r="A22" s="15">
        <v>12</v>
      </c>
      <c r="B22" s="27">
        <v>2014</v>
      </c>
      <c r="C22" s="9">
        <f>ROUND('Backup Support'!B55/1000,0)</f>
        <v>0</v>
      </c>
      <c r="D22" s="9">
        <f>ROUND('Backup Support'!C55/1000,0)</f>
        <v>0</v>
      </c>
      <c r="E22" s="9">
        <f>ROUND('Backup Support'!D55/1000,0)</f>
        <v>0</v>
      </c>
      <c r="F22" s="9">
        <f>ROUND('Backup Support'!E55/1000,0)</f>
        <v>0</v>
      </c>
      <c r="G22" s="9">
        <f>ROUND('Backup Support'!F55/1000,0)</f>
        <v>0</v>
      </c>
      <c r="H22" s="9">
        <f>ROUND('Backup Support'!G55/1000,0)</f>
        <v>0</v>
      </c>
      <c r="I22" s="9">
        <f>ROUND('Backup Support'!H55/1000,0)</f>
        <v>0</v>
      </c>
      <c r="J22" s="9">
        <f>ROUND('Backup Support'!I55/1000,0)</f>
        <v>0</v>
      </c>
      <c r="K22" s="9">
        <f>ROUND('Backup Support'!J55/1000,0)</f>
        <v>0</v>
      </c>
      <c r="L22" s="9">
        <f>ROUND('Backup Support'!K55/1000,0)</f>
        <v>0</v>
      </c>
      <c r="M22" s="9">
        <f>ROUND('Backup Support'!L55/1000,0)</f>
        <v>0</v>
      </c>
      <c r="N22" s="9">
        <f>ROUND('Backup Support'!M55/1000,0)</f>
        <v>0</v>
      </c>
      <c r="O22" s="9">
        <f>SUM(C22:N22)</f>
        <v>0</v>
      </c>
    </row>
    <row r="23" spans="1:15" x14ac:dyDescent="0.25">
      <c r="A23" s="15">
        <v>13</v>
      </c>
      <c r="B23" s="27">
        <v>2015</v>
      </c>
      <c r="C23" s="9">
        <f>ROUND('Backup Support'!B56/1000,0)</f>
        <v>0</v>
      </c>
      <c r="D23" s="9">
        <f>ROUND('Backup Support'!C56/1000,0)</f>
        <v>0</v>
      </c>
      <c r="E23" s="9">
        <f>ROUND('Backup Support'!D56/1000,0)</f>
        <v>0</v>
      </c>
      <c r="F23" s="9">
        <f>ROUND('Backup Support'!E56/1000,0)</f>
        <v>-1741</v>
      </c>
      <c r="G23" s="9">
        <f>ROUND('Backup Support'!F56/1000,0)</f>
        <v>-1451</v>
      </c>
      <c r="H23" s="9">
        <f>ROUND('Backup Support'!G56/1000,0)</f>
        <v>-2002</v>
      </c>
      <c r="I23" s="9">
        <f>ROUND('Backup Support'!H56/1000,0)</f>
        <v>-212</v>
      </c>
      <c r="J23" s="9">
        <f>ROUND('Backup Support'!I56/1000,0)</f>
        <v>-742</v>
      </c>
      <c r="K23" s="9">
        <f>ROUND('Backup Support'!J56/1000,0)</f>
        <v>1191</v>
      </c>
      <c r="L23" s="9">
        <f>ROUND('Backup Support'!K56/1000,0)</f>
        <v>-4831</v>
      </c>
      <c r="M23" s="9">
        <f>ROUND('Backup Support'!L56/1000,0)</f>
        <v>1730</v>
      </c>
      <c r="N23" s="9">
        <f>ROUND('Backup Support'!M56/1000,0)</f>
        <v>-1921</v>
      </c>
      <c r="O23" s="9">
        <f>SUM(C23:N23)</f>
        <v>-9979</v>
      </c>
    </row>
    <row r="24" spans="1:15" x14ac:dyDescent="0.25">
      <c r="A24" s="15">
        <v>14</v>
      </c>
      <c r="B24" s="27">
        <v>2016</v>
      </c>
      <c r="C24" s="9">
        <f>ROUND('Backup Support'!B57/1000,0)</f>
        <v>0</v>
      </c>
      <c r="D24" s="9">
        <f>ROUND('Backup Support'!C57/1000,0)</f>
        <v>0</v>
      </c>
      <c r="E24" s="9">
        <f>ROUND('Backup Support'!D57/1000,0)</f>
        <v>0</v>
      </c>
      <c r="F24" s="9">
        <f>ROUND('Backup Support'!E57/1000,0)</f>
        <v>0</v>
      </c>
      <c r="G24" s="9">
        <f>ROUND('Backup Support'!F57/1000,0)</f>
        <v>912</v>
      </c>
      <c r="H24" s="9">
        <f>ROUND('Backup Support'!G57/1000,0)</f>
        <v>-1495</v>
      </c>
      <c r="I24" s="9">
        <f>ROUND('Backup Support'!H57/1000,0)</f>
        <v>-623</v>
      </c>
      <c r="J24" s="9">
        <f>ROUND('Backup Support'!I57/1000,0)</f>
        <v>-757</v>
      </c>
      <c r="K24" s="9">
        <f>ROUND('Backup Support'!J57/1000,0)</f>
        <v>-1318</v>
      </c>
      <c r="L24" s="9">
        <f>ROUND('Backup Support'!K57/1000,0)</f>
        <v>0</v>
      </c>
      <c r="M24" s="9">
        <f>ROUND('Backup Support'!L57/1000,0)</f>
        <v>0</v>
      </c>
      <c r="N24" s="9">
        <f>ROUND('Backup Support'!M57/1000,0)</f>
        <v>0</v>
      </c>
      <c r="O24" s="9">
        <f>SUM(C24:N24)</f>
        <v>-3281</v>
      </c>
    </row>
  </sheetData>
  <mergeCells count="7">
    <mergeCell ref="B8:O8"/>
    <mergeCell ref="B18:O18"/>
    <mergeCell ref="A1:O1"/>
    <mergeCell ref="A2:O2"/>
    <mergeCell ref="A3:O3"/>
    <mergeCell ref="A4:O4"/>
    <mergeCell ref="A5:O5"/>
  </mergeCells>
  <pageMargins left="0.7" right="0.7" top="0.75" bottom="0.75" header="0.3" footer="0.3"/>
  <pageSetup scale="75" orientation="landscape" r:id="rId1"/>
  <headerFooter>
    <oddHeader>&amp;R&amp;"-,Bold"EXHIBIT DAD-7</oddHeader>
    <oddFooter>&amp;CPage 5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Normal="100" workbookViewId="0">
      <selection activeCell="I21" sqref="I21"/>
    </sheetView>
  </sheetViews>
  <sheetFormatPr defaultRowHeight="15" x14ac:dyDescent="0.25"/>
  <cols>
    <col min="1" max="1" width="7.85546875" customWidth="1"/>
    <col min="2" max="2" width="10.7109375" customWidth="1"/>
    <col min="3" max="5" width="12.42578125" bestFit="1" customWidth="1"/>
    <col min="6" max="7" width="11.5703125" bestFit="1" customWidth="1"/>
    <col min="8" max="14" width="11.7109375" bestFit="1" customWidth="1"/>
    <col min="15" max="15" width="10.7109375" customWidth="1"/>
  </cols>
  <sheetData>
    <row r="1" spans="1:16" x14ac:dyDescent="0.25">
      <c r="A1" s="48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"/>
    </row>
    <row r="2" spans="1:16" ht="15" customHeight="1" x14ac:dyDescent="0.25">
      <c r="A2" s="48" t="s">
        <v>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"/>
    </row>
    <row r="3" spans="1:16" ht="15" customHeight="1" x14ac:dyDescent="0.25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"/>
    </row>
    <row r="4" spans="1:16" x14ac:dyDescent="0.25">
      <c r="A4" s="48" t="str">
        <f>Summary!B3</f>
        <v>2013 - 2016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"/>
    </row>
    <row r="5" spans="1:16" x14ac:dyDescent="0.25">
      <c r="A5" s="48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"/>
    </row>
    <row r="6" spans="1:16" x14ac:dyDescent="0.2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5"/>
    </row>
    <row r="7" spans="1:16" x14ac:dyDescent="0.25">
      <c r="B7" s="1" t="s">
        <v>31</v>
      </c>
      <c r="C7" s="1" t="s">
        <v>30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x14ac:dyDescent="0.25">
      <c r="B8" s="53" t="s">
        <v>18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"/>
    </row>
    <row r="10" spans="1:16" ht="30" x14ac:dyDescent="0.25">
      <c r="A10" s="34" t="s">
        <v>1</v>
      </c>
      <c r="B10" s="34" t="s">
        <v>17</v>
      </c>
      <c r="C10" s="34" t="s">
        <v>5</v>
      </c>
      <c r="D10" s="34" t="s">
        <v>6</v>
      </c>
      <c r="E10" s="34" t="s">
        <v>7</v>
      </c>
      <c r="F10" s="34" t="s">
        <v>8</v>
      </c>
      <c r="G10" s="34" t="s">
        <v>9</v>
      </c>
      <c r="H10" s="34" t="s">
        <v>10</v>
      </c>
      <c r="I10" s="34" t="s">
        <v>11</v>
      </c>
      <c r="J10" s="34" t="s">
        <v>12</v>
      </c>
      <c r="K10" s="34" t="s">
        <v>13</v>
      </c>
      <c r="L10" s="34" t="s">
        <v>14</v>
      </c>
      <c r="M10" s="34" t="s">
        <v>15</v>
      </c>
      <c r="N10" s="34" t="s">
        <v>16</v>
      </c>
      <c r="O10" s="34" t="s">
        <v>3</v>
      </c>
    </row>
    <row r="11" spans="1:16" x14ac:dyDescent="0.25">
      <c r="A11" s="15">
        <v>1</v>
      </c>
      <c r="B11" s="27">
        <v>2013</v>
      </c>
      <c r="C11" s="9">
        <f>ROUND('Backup Support'!B29/1000,0)</f>
        <v>0</v>
      </c>
      <c r="D11" s="9">
        <f>ROUND('Backup Support'!C29/1000,0)</f>
        <v>0</v>
      </c>
      <c r="E11" s="9">
        <f>ROUND('Backup Support'!D29/1000,0)</f>
        <v>0</v>
      </c>
      <c r="F11" s="9">
        <f>ROUND('Backup Support'!E29/1000,0)</f>
        <v>0</v>
      </c>
      <c r="G11" s="9">
        <f>ROUND('Backup Support'!F29/1000,0)</f>
        <v>0</v>
      </c>
      <c r="H11" s="9">
        <f>ROUND('Backup Support'!G29/1000,0)</f>
        <v>0</v>
      </c>
      <c r="I11" s="9">
        <f>ROUND('Backup Support'!H29/1000,0)</f>
        <v>-1</v>
      </c>
      <c r="J11" s="9">
        <f>ROUND('Backup Support'!I29/1000,0)</f>
        <v>-4</v>
      </c>
      <c r="K11" s="9">
        <f>ROUND('Backup Support'!J29/1000,0)</f>
        <v>-8</v>
      </c>
      <c r="L11" s="9">
        <f>ROUND('Backup Support'!K29/1000,0)</f>
        <v>-16</v>
      </c>
      <c r="M11" s="9">
        <f>ROUND('Backup Support'!L29/1000,0)</f>
        <v>-26</v>
      </c>
      <c r="N11" s="9">
        <f>ROUND('Backup Support'!M29/1000,0)</f>
        <v>-34</v>
      </c>
      <c r="O11" s="9">
        <f>SUM(C11:N11)</f>
        <v>-89</v>
      </c>
    </row>
    <row r="12" spans="1:16" x14ac:dyDescent="0.25">
      <c r="A12" s="15">
        <v>2</v>
      </c>
      <c r="B12" s="27">
        <v>2014</v>
      </c>
      <c r="C12" s="9">
        <f>ROUND('Backup Support'!B30/1000,0)</f>
        <v>-35</v>
      </c>
      <c r="D12" s="9">
        <f>ROUND('Backup Support'!C30/1000,0)</f>
        <v>-22</v>
      </c>
      <c r="E12" s="9">
        <f>ROUND('Backup Support'!D30/1000,0)</f>
        <v>-16</v>
      </c>
      <c r="F12" s="9">
        <f>ROUND('Backup Support'!E30/1000,0)</f>
        <v>0</v>
      </c>
      <c r="G12" s="9">
        <f>ROUND('Backup Support'!F30/1000,0)</f>
        <v>15</v>
      </c>
      <c r="H12" s="9">
        <f>ROUND('Backup Support'!G30/1000,0)</f>
        <v>21</v>
      </c>
      <c r="I12" s="9">
        <f>ROUND('Backup Support'!H30/1000,0)</f>
        <v>29</v>
      </c>
      <c r="J12" s="9">
        <f>ROUND('Backup Support'!I30/1000,0)</f>
        <v>29</v>
      </c>
      <c r="K12" s="9">
        <f>ROUND('Backup Support'!J30/1000,0)</f>
        <v>34</v>
      </c>
      <c r="L12" s="9">
        <f>ROUND('Backup Support'!K30/1000,0)</f>
        <v>39</v>
      </c>
      <c r="M12" s="9">
        <f>ROUND('Backup Support'!L30/1000,0)</f>
        <v>41</v>
      </c>
      <c r="N12" s="9">
        <f>ROUND('Backup Support'!M30/1000,0)</f>
        <v>48</v>
      </c>
      <c r="O12" s="9">
        <f>SUM(C12:N12)</f>
        <v>183</v>
      </c>
    </row>
    <row r="13" spans="1:16" x14ac:dyDescent="0.25">
      <c r="A13" s="15">
        <v>3</v>
      </c>
      <c r="B13" s="27">
        <v>2015</v>
      </c>
      <c r="C13" s="9">
        <f>ROUND('Backup Support'!B31/1000,0)</f>
        <v>65</v>
      </c>
      <c r="D13" s="9">
        <f>ROUND('Backup Support'!C31/1000,0)</f>
        <v>93</v>
      </c>
      <c r="E13" s="9">
        <f>ROUND('Backup Support'!D31/1000,0)</f>
        <v>-54</v>
      </c>
      <c r="F13" s="9">
        <f>ROUND('Backup Support'!E31/1000,0)</f>
        <v>112</v>
      </c>
      <c r="G13" s="9">
        <f>ROUND('Backup Support'!F31/1000,0)</f>
        <v>117</v>
      </c>
      <c r="H13" s="9">
        <f>ROUND('Backup Support'!G31/1000,0)</f>
        <v>123</v>
      </c>
      <c r="I13" s="9">
        <f>ROUND('Backup Support'!H31/1000,0)</f>
        <v>117</v>
      </c>
      <c r="J13" s="9">
        <f>ROUND('Backup Support'!I31/1000,0)</f>
        <v>107</v>
      </c>
      <c r="K13" s="9">
        <f>ROUND('Backup Support'!J31/1000,0)</f>
        <v>104</v>
      </c>
      <c r="L13" s="9">
        <f>ROUND('Backup Support'!K31/1000,0)</f>
        <v>102</v>
      </c>
      <c r="M13" s="9">
        <f>ROUND('Backup Support'!L31/1000,0)</f>
        <v>93</v>
      </c>
      <c r="N13" s="9">
        <f>ROUND('Backup Support'!M31/1000,0)</f>
        <v>83</v>
      </c>
      <c r="O13" s="9">
        <f>SUM(C13:N13)</f>
        <v>1062</v>
      </c>
    </row>
    <row r="14" spans="1:16" x14ac:dyDescent="0.25">
      <c r="A14" s="15">
        <v>4</v>
      </c>
      <c r="B14" s="27">
        <v>2016</v>
      </c>
      <c r="C14" s="9">
        <f>ROUND('Backup Support'!B32/1000,0)</f>
        <v>83</v>
      </c>
      <c r="D14" s="9">
        <f>ROUND('Backup Support'!C32/1000,0)</f>
        <v>95</v>
      </c>
      <c r="E14" s="9">
        <f>ROUND('Backup Support'!D32/1000,0)</f>
        <v>112</v>
      </c>
      <c r="F14" s="9">
        <f>ROUND('Backup Support'!E32/1000,0)</f>
        <v>141</v>
      </c>
      <c r="G14" s="9">
        <f>ROUND('Backup Support'!F32/1000,0)</f>
        <v>157</v>
      </c>
      <c r="H14" s="9">
        <f>ROUND('Backup Support'!G32/1000,0)</f>
        <v>162</v>
      </c>
      <c r="I14" s="9">
        <f>ROUND('Backup Support'!H32/1000,0)</f>
        <v>165</v>
      </c>
      <c r="J14" s="9">
        <f>ROUND('Backup Support'!I32/1000,0)</f>
        <v>159</v>
      </c>
      <c r="K14" s="9">
        <f>ROUND('Backup Support'!J32/1000,0)</f>
        <v>157</v>
      </c>
      <c r="L14" s="9">
        <f>ROUND('Backup Support'!K32/1000,0)</f>
        <v>0</v>
      </c>
      <c r="M14" s="9">
        <f>ROUND('Backup Support'!L32/1000,0)</f>
        <v>0</v>
      </c>
      <c r="N14" s="9">
        <f>ROUND('Backup Support'!M32/1000,0)</f>
        <v>0</v>
      </c>
      <c r="O14" s="9">
        <f>SUM(C14:N14)</f>
        <v>1231</v>
      </c>
    </row>
    <row r="15" spans="1:16" x14ac:dyDescent="0.25">
      <c r="A15" s="15">
        <v>5</v>
      </c>
    </row>
    <row r="16" spans="1:16" x14ac:dyDescent="0.25">
      <c r="A16" s="15">
        <v>6</v>
      </c>
    </row>
    <row r="17" spans="1:15" x14ac:dyDescent="0.25">
      <c r="A17" s="15">
        <v>7</v>
      </c>
      <c r="B17" s="1" t="s">
        <v>31</v>
      </c>
      <c r="C17" s="1" t="s">
        <v>30</v>
      </c>
      <c r="D17" s="1" t="s">
        <v>32</v>
      </c>
      <c r="E17" s="1" t="s">
        <v>33</v>
      </c>
      <c r="F17" s="1" t="s">
        <v>34</v>
      </c>
      <c r="G17" s="1" t="s">
        <v>35</v>
      </c>
      <c r="H17" s="1" t="s">
        <v>36</v>
      </c>
      <c r="I17" s="1" t="s">
        <v>37</v>
      </c>
      <c r="J17" s="1" t="s">
        <v>38</v>
      </c>
      <c r="K17" s="1" t="s">
        <v>39</v>
      </c>
      <c r="L17" s="1" t="s">
        <v>40</v>
      </c>
      <c r="M17" s="1" t="s">
        <v>41</v>
      </c>
      <c r="N17" s="1" t="s">
        <v>42</v>
      </c>
      <c r="O17" s="1" t="s">
        <v>43</v>
      </c>
    </row>
    <row r="18" spans="1:15" x14ac:dyDescent="0.25">
      <c r="A18" s="15">
        <v>8</v>
      </c>
      <c r="B18" s="49" t="s">
        <v>19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1:15" x14ac:dyDescent="0.25">
      <c r="A19" s="15">
        <v>9</v>
      </c>
    </row>
    <row r="20" spans="1:15" ht="15.75" customHeight="1" x14ac:dyDescent="0.25">
      <c r="A20" s="15">
        <v>10</v>
      </c>
      <c r="B20" s="34" t="s">
        <v>17</v>
      </c>
      <c r="C20" s="34" t="s">
        <v>5</v>
      </c>
      <c r="D20" s="34" t="s">
        <v>6</v>
      </c>
      <c r="E20" s="34" t="s">
        <v>7</v>
      </c>
      <c r="F20" s="34" t="s">
        <v>8</v>
      </c>
      <c r="G20" s="34" t="s">
        <v>9</v>
      </c>
      <c r="H20" s="34" t="s">
        <v>10</v>
      </c>
      <c r="I20" s="34" t="s">
        <v>11</v>
      </c>
      <c r="J20" s="34" t="s">
        <v>12</v>
      </c>
      <c r="K20" s="34" t="s">
        <v>13</v>
      </c>
      <c r="L20" s="34" t="s">
        <v>14</v>
      </c>
      <c r="M20" s="34" t="s">
        <v>15</v>
      </c>
      <c r="N20" s="34" t="s">
        <v>16</v>
      </c>
      <c r="O20" s="34" t="s">
        <v>3</v>
      </c>
    </row>
    <row r="21" spans="1:15" x14ac:dyDescent="0.25">
      <c r="A21" s="15">
        <v>11</v>
      </c>
      <c r="B21" s="27">
        <v>2013</v>
      </c>
      <c r="C21" s="9">
        <f>ROUND('Backup Support'!B60/1000,0)</f>
        <v>0</v>
      </c>
      <c r="D21" s="9">
        <f>ROUND('Backup Support'!C60/1000,0)</f>
        <v>0</v>
      </c>
      <c r="E21" s="9">
        <f>ROUND('Backup Support'!D60/1000,0)</f>
        <v>0</v>
      </c>
      <c r="F21" s="9">
        <f>ROUND('Backup Support'!E60/1000,0)</f>
        <v>0</v>
      </c>
      <c r="G21" s="9">
        <f>ROUND('Backup Support'!F60/1000,0)</f>
        <v>0</v>
      </c>
      <c r="H21" s="9">
        <f>ROUND('Backup Support'!G60/1000,0)</f>
        <v>0</v>
      </c>
      <c r="I21" s="9">
        <f>ROUND('Backup Support'!H60/1000,0)</f>
        <v>1</v>
      </c>
      <c r="J21" s="9">
        <f>ROUND('Backup Support'!I60/1000,0)</f>
        <v>4</v>
      </c>
      <c r="K21" s="9">
        <f>ROUND('Backup Support'!J60/1000,0)</f>
        <v>5</v>
      </c>
      <c r="L21" s="9">
        <f>ROUND('Backup Support'!K60/1000,0)</f>
        <v>2</v>
      </c>
      <c r="M21" s="9">
        <f>ROUND('Backup Support'!L60/1000,0)</f>
        <v>-1</v>
      </c>
      <c r="N21" s="9">
        <f>ROUND('Backup Support'!M60/1000,0)</f>
        <v>-7</v>
      </c>
      <c r="O21" s="9">
        <f>SUM(C21:N21)</f>
        <v>4</v>
      </c>
    </row>
    <row r="22" spans="1:15" x14ac:dyDescent="0.25">
      <c r="A22" s="15">
        <v>12</v>
      </c>
      <c r="B22" s="27">
        <v>2014</v>
      </c>
      <c r="C22" s="9">
        <f>ROUND('Backup Support'!B61/1000,0)</f>
        <v>-13</v>
      </c>
      <c r="D22" s="9">
        <f>ROUND('Backup Support'!C61/1000,0)</f>
        <v>-15</v>
      </c>
      <c r="E22" s="9">
        <f>ROUND('Backup Support'!D61/1000,0)</f>
        <v>-16</v>
      </c>
      <c r="F22" s="9">
        <f>ROUND('Backup Support'!E61/1000,0)</f>
        <v>-5</v>
      </c>
      <c r="G22" s="9">
        <f>ROUND('Backup Support'!F61/1000,0)</f>
        <v>6</v>
      </c>
      <c r="H22" s="9">
        <f>ROUND('Backup Support'!G61/1000,0)</f>
        <v>10</v>
      </c>
      <c r="I22" s="9">
        <f>ROUND('Backup Support'!H61/1000,0)</f>
        <v>15</v>
      </c>
      <c r="J22" s="9">
        <f>ROUND('Backup Support'!I61/1000,0)</f>
        <v>19</v>
      </c>
      <c r="K22" s="9">
        <f>ROUND('Backup Support'!J61/1000,0)</f>
        <v>24</v>
      </c>
      <c r="L22" s="9">
        <f>ROUND('Backup Support'!K61/1000,0)</f>
        <v>37</v>
      </c>
      <c r="M22" s="9">
        <f>ROUND('Backup Support'!L61/1000,0)</f>
        <v>49</v>
      </c>
      <c r="N22" s="9">
        <f>ROUND('Backup Support'!M61/1000,0)</f>
        <v>61</v>
      </c>
      <c r="O22" s="9">
        <f>SUM(C22:N22)</f>
        <v>172</v>
      </c>
    </row>
    <row r="23" spans="1:15" x14ac:dyDescent="0.25">
      <c r="A23" s="15">
        <v>13</v>
      </c>
      <c r="B23" s="27">
        <v>2015</v>
      </c>
      <c r="C23" s="9">
        <f>ROUND('Backup Support'!B62/1000,0)</f>
        <v>83</v>
      </c>
      <c r="D23" s="9">
        <f>ROUND('Backup Support'!C62/1000,0)</f>
        <v>114</v>
      </c>
      <c r="E23" s="9">
        <f>ROUND('Backup Support'!D62/1000,0)</f>
        <v>106</v>
      </c>
      <c r="F23" s="9">
        <f>ROUND('Backup Support'!E62/1000,0)</f>
        <v>155</v>
      </c>
      <c r="G23" s="9">
        <f>ROUND('Backup Support'!F62/1000,0)</f>
        <v>163</v>
      </c>
      <c r="H23" s="9">
        <f>ROUND('Backup Support'!G62/1000,0)</f>
        <v>169</v>
      </c>
      <c r="I23" s="9">
        <f>ROUND('Backup Support'!H62/1000,0)</f>
        <v>175</v>
      </c>
      <c r="J23" s="9">
        <f>ROUND('Backup Support'!I62/1000,0)</f>
        <v>179</v>
      </c>
      <c r="K23" s="9">
        <f>ROUND('Backup Support'!J62/1000,0)</f>
        <v>181</v>
      </c>
      <c r="L23" s="9">
        <f>ROUND('Backup Support'!K62/1000,0)</f>
        <v>190</v>
      </c>
      <c r="M23" s="9">
        <f>ROUND('Backup Support'!L62/1000,0)</f>
        <v>196</v>
      </c>
      <c r="N23" s="9">
        <f>ROUND('Backup Support'!M62/1000,0)</f>
        <v>194</v>
      </c>
      <c r="O23" s="9">
        <f>SUM(C23:N23)</f>
        <v>1905</v>
      </c>
    </row>
    <row r="24" spans="1:15" x14ac:dyDescent="0.25">
      <c r="A24" s="15">
        <v>14</v>
      </c>
      <c r="B24" s="27">
        <v>2016</v>
      </c>
      <c r="C24" s="9">
        <f>ROUND('Backup Support'!B63/1000,0)</f>
        <v>196</v>
      </c>
      <c r="D24" s="9">
        <f>ROUND('Backup Support'!C63/1000,0)</f>
        <v>211</v>
      </c>
      <c r="E24" s="9">
        <f>ROUND('Backup Support'!D63/1000,0)</f>
        <v>228</v>
      </c>
      <c r="F24" s="9">
        <f>ROUND('Backup Support'!E63/1000,0)</f>
        <v>260</v>
      </c>
      <c r="G24" s="9">
        <f>ROUND('Backup Support'!F63/1000,0)</f>
        <v>277</v>
      </c>
      <c r="H24" s="9">
        <f>ROUND('Backup Support'!G63/1000,0)</f>
        <v>284</v>
      </c>
      <c r="I24" s="9">
        <f>ROUND('Backup Support'!H63/1000,0)</f>
        <v>288</v>
      </c>
      <c r="J24" s="9">
        <f>ROUND('Backup Support'!I63/1000,0)</f>
        <v>290</v>
      </c>
      <c r="K24" s="9">
        <f>ROUND('Backup Support'!J63/1000,0)</f>
        <v>291</v>
      </c>
      <c r="L24" s="9">
        <f>ROUND('Backup Support'!K63/1000,0)</f>
        <v>0</v>
      </c>
      <c r="M24" s="9">
        <f>ROUND('Backup Support'!L63/1000,0)</f>
        <v>0</v>
      </c>
      <c r="N24" s="9">
        <f>ROUND('Backup Support'!M63/1000,0)</f>
        <v>0</v>
      </c>
      <c r="O24" s="9">
        <f>SUM(C24:N24)</f>
        <v>2325</v>
      </c>
    </row>
    <row r="27" spans="1:15" x14ac:dyDescent="0.25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5" x14ac:dyDescent="0.2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5" x14ac:dyDescent="0.25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5" x14ac:dyDescent="0.25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2" spans="1:15" x14ac:dyDescent="0.2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3:14" x14ac:dyDescent="0.2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3:14" x14ac:dyDescent="0.2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</sheetData>
  <mergeCells count="7">
    <mergeCell ref="B18:O18"/>
    <mergeCell ref="A1:O1"/>
    <mergeCell ref="A2:O2"/>
    <mergeCell ref="A3:O3"/>
    <mergeCell ref="A4:O4"/>
    <mergeCell ref="A5:O5"/>
    <mergeCell ref="B8:O8"/>
  </mergeCells>
  <pageMargins left="0.7" right="0.7" top="0.75" bottom="0.75" header="0.3" footer="0.3"/>
  <pageSetup scale="71" orientation="landscape" r:id="rId1"/>
  <headerFooter>
    <oddHeader>&amp;R&amp;"-,Bold"EXHIBIT DAD-8</oddHeader>
    <oddFooter>&amp;CPage 6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9"/>
  <sheetViews>
    <sheetView view="pageBreakPreview" zoomScaleNormal="85" zoomScaleSheetLayoutView="100" workbookViewId="0">
      <pane xSplit="1" ySplit="2" topLeftCell="D3" activePane="bottomRight" state="frozen"/>
      <selection activeCell="C10" sqref="C10"/>
      <selection pane="topRight" activeCell="C10" sqref="C10"/>
      <selection pane="bottomLeft" activeCell="C10" sqref="C10"/>
      <selection pane="bottomRight" activeCell="E96" sqref="E96"/>
    </sheetView>
  </sheetViews>
  <sheetFormatPr defaultRowHeight="15" x14ac:dyDescent="0.25"/>
  <cols>
    <col min="1" max="1" width="19.5703125" bestFit="1" customWidth="1"/>
    <col min="2" max="2" width="15" bestFit="1" customWidth="1"/>
    <col min="3" max="3" width="15.42578125" bestFit="1" customWidth="1"/>
    <col min="4" max="13" width="15.5703125" bestFit="1" customWidth="1"/>
    <col min="14" max="14" width="16" bestFit="1" customWidth="1"/>
  </cols>
  <sheetData>
    <row r="2" spans="1:14" x14ac:dyDescent="0.25">
      <c r="B2" s="34" t="s">
        <v>5</v>
      </c>
      <c r="C2" s="34" t="s">
        <v>6</v>
      </c>
      <c r="D2" s="34" t="s">
        <v>7</v>
      </c>
      <c r="E2" s="34" t="s">
        <v>8</v>
      </c>
      <c r="F2" s="34" t="s">
        <v>9</v>
      </c>
      <c r="G2" s="34" t="s">
        <v>10</v>
      </c>
      <c r="H2" s="34" t="s">
        <v>11</v>
      </c>
      <c r="I2" s="34" t="s">
        <v>12</v>
      </c>
      <c r="J2" s="34" t="s">
        <v>13</v>
      </c>
      <c r="K2" s="34" t="s">
        <v>14</v>
      </c>
      <c r="L2" s="34" t="s">
        <v>15</v>
      </c>
      <c r="M2" s="34" t="s">
        <v>16</v>
      </c>
      <c r="N2" s="34" t="s">
        <v>3</v>
      </c>
    </row>
    <row r="3" spans="1:14" x14ac:dyDescent="0.25">
      <c r="A3" t="s">
        <v>44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x14ac:dyDescent="0.25">
      <c r="A4" t="s">
        <v>22</v>
      </c>
    </row>
    <row r="5" spans="1:14" x14ac:dyDescent="0.25">
      <c r="A5">
        <v>2013</v>
      </c>
      <c r="B5" s="9">
        <v>0</v>
      </c>
      <c r="C5" s="9">
        <v>0</v>
      </c>
      <c r="D5" s="36">
        <v>0</v>
      </c>
      <c r="E5" s="36">
        <v>0</v>
      </c>
      <c r="F5" s="36">
        <v>0</v>
      </c>
      <c r="G5" s="36">
        <v>0</v>
      </c>
      <c r="H5" s="36">
        <v>-986922</v>
      </c>
      <c r="I5" s="36">
        <v>-1428566</v>
      </c>
      <c r="J5" s="36">
        <v>-730574</v>
      </c>
      <c r="K5" s="36">
        <v>-5595548</v>
      </c>
      <c r="L5" s="36">
        <v>-1660808</v>
      </c>
      <c r="M5" s="36">
        <v>-4586556</v>
      </c>
      <c r="N5" s="36">
        <f t="shared" ref="N5:N8" si="0">SUM(B5:M5)</f>
        <v>-14988974</v>
      </c>
    </row>
    <row r="6" spans="1:14" x14ac:dyDescent="0.25">
      <c r="A6">
        <v>2014</v>
      </c>
      <c r="B6" s="9">
        <v>4257145</v>
      </c>
      <c r="C6" s="9">
        <v>5089617</v>
      </c>
      <c r="D6" s="36">
        <v>3329755.97</v>
      </c>
      <c r="E6" s="36">
        <v>5780371.5700000003</v>
      </c>
      <c r="F6" s="36">
        <v>3245043.76</v>
      </c>
      <c r="G6" s="36">
        <v>2524290.4900000002</v>
      </c>
      <c r="H6" s="36">
        <v>-1705413.54</v>
      </c>
      <c r="I6" s="36">
        <v>-560154.89</v>
      </c>
      <c r="J6" s="36">
        <v>2111865.63</v>
      </c>
      <c r="K6" s="36">
        <v>-8252.93</v>
      </c>
      <c r="L6" s="36">
        <v>-1093927.08</v>
      </c>
      <c r="M6" s="36">
        <v>2764371.09</v>
      </c>
      <c r="N6" s="36">
        <f t="shared" si="0"/>
        <v>25734712.069999997</v>
      </c>
    </row>
    <row r="7" spans="1:14" x14ac:dyDescent="0.25">
      <c r="A7">
        <v>2015</v>
      </c>
      <c r="B7" s="9">
        <v>6602497.8200000003</v>
      </c>
      <c r="C7" s="9">
        <v>11909619.16</v>
      </c>
      <c r="D7" s="36">
        <v>-4343788.41</v>
      </c>
      <c r="E7" s="36">
        <v>5572086.2000000002</v>
      </c>
      <c r="F7" s="36">
        <v>2268677.7999999998</v>
      </c>
      <c r="G7" s="36">
        <v>889110.39</v>
      </c>
      <c r="H7" s="36">
        <v>-3895650.27</v>
      </c>
      <c r="I7" s="36">
        <v>-1509006.72</v>
      </c>
      <c r="J7" s="36">
        <v>1628039.09</v>
      </c>
      <c r="K7" s="36">
        <v>-1061800.51</v>
      </c>
      <c r="L7" s="36">
        <v>-3554159.14</v>
      </c>
      <c r="M7" s="36">
        <v>-875667.62</v>
      </c>
      <c r="N7" s="36">
        <f t="shared" si="0"/>
        <v>13629957.790000001</v>
      </c>
    </row>
    <row r="8" spans="1:14" x14ac:dyDescent="0.25">
      <c r="A8">
        <v>2016</v>
      </c>
      <c r="B8" s="9">
        <v>3346856.28</v>
      </c>
      <c r="C8" s="9">
        <v>8168267.8200000003</v>
      </c>
      <c r="D8" s="36">
        <v>7178270.1299999999</v>
      </c>
      <c r="E8" s="36">
        <v>10245974.539999999</v>
      </c>
      <c r="F8" s="36">
        <v>2366796.71</v>
      </c>
      <c r="G8" s="36">
        <v>3170228.64</v>
      </c>
      <c r="H8" s="36">
        <v>-944324.72</v>
      </c>
      <c r="I8" s="36">
        <v>-1484999.21</v>
      </c>
      <c r="J8" s="36">
        <v>2152378.77</v>
      </c>
      <c r="K8" s="36">
        <v>0</v>
      </c>
      <c r="L8" s="36">
        <v>0</v>
      </c>
      <c r="M8" s="36">
        <v>0</v>
      </c>
      <c r="N8" s="36">
        <f t="shared" si="0"/>
        <v>34199448.960000001</v>
      </c>
    </row>
    <row r="9" spans="1:14" x14ac:dyDescent="0.25">
      <c r="B9" s="9"/>
      <c r="C9" s="9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x14ac:dyDescent="0.25">
      <c r="A10" t="s">
        <v>46</v>
      </c>
      <c r="B10" s="9"/>
      <c r="C10" s="9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x14ac:dyDescent="0.25">
      <c r="A11">
        <v>2013</v>
      </c>
      <c r="B11" s="9"/>
      <c r="C11" s="9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f t="shared" ref="N11:N14" si="1">SUM(B11:M11)</f>
        <v>0</v>
      </c>
    </row>
    <row r="12" spans="1:14" x14ac:dyDescent="0.25">
      <c r="A12">
        <v>2014</v>
      </c>
      <c r="B12" s="9">
        <v>0</v>
      </c>
      <c r="C12" s="9">
        <v>0</v>
      </c>
      <c r="D12" s="36">
        <v>0</v>
      </c>
      <c r="E12" s="36">
        <v>0</v>
      </c>
      <c r="F12" s="36">
        <v>1023718.5</v>
      </c>
      <c r="G12" s="36">
        <v>920638.94</v>
      </c>
      <c r="H12" s="36">
        <v>1014011.05</v>
      </c>
      <c r="I12" s="36">
        <v>1003488.3</v>
      </c>
      <c r="J12" s="36">
        <v>933121.5</v>
      </c>
      <c r="K12" s="36">
        <v>1063513.1499999999</v>
      </c>
      <c r="L12" s="36">
        <v>1468884.93</v>
      </c>
      <c r="M12" s="36">
        <v>1626826.03</v>
      </c>
      <c r="N12" s="36">
        <f t="shared" si="1"/>
        <v>9054202.3999999985</v>
      </c>
    </row>
    <row r="13" spans="1:14" x14ac:dyDescent="0.25">
      <c r="A13">
        <v>2015</v>
      </c>
      <c r="B13" s="9">
        <v>1560555.59</v>
      </c>
      <c r="C13" s="9">
        <v>1245601.32</v>
      </c>
      <c r="D13" s="36">
        <v>1290658.79</v>
      </c>
      <c r="E13" s="36">
        <v>1177497.19</v>
      </c>
      <c r="F13" s="36">
        <v>-1114260.05</v>
      </c>
      <c r="G13" s="36">
        <v>-961797.25</v>
      </c>
      <c r="H13" s="36">
        <v>-1118893.3</v>
      </c>
      <c r="I13" s="36">
        <v>-1072660.51</v>
      </c>
      <c r="J13" s="36">
        <v>-992189.32</v>
      </c>
      <c r="K13" s="36">
        <v>-1072480.76</v>
      </c>
      <c r="L13" s="36">
        <v>-1327437.6299999999</v>
      </c>
      <c r="M13" s="36">
        <v>-1434390.15</v>
      </c>
      <c r="N13" s="36">
        <f t="shared" si="1"/>
        <v>-3819796.0799999991</v>
      </c>
    </row>
    <row r="14" spans="1:14" x14ac:dyDescent="0.25">
      <c r="A14">
        <v>2016</v>
      </c>
      <c r="B14" s="9">
        <v>-1437356.48</v>
      </c>
      <c r="C14" s="9">
        <v>-1252102.99</v>
      </c>
      <c r="D14" s="36">
        <v>-1211542.6299999999</v>
      </c>
      <c r="E14" s="36">
        <v>-1008388.97</v>
      </c>
      <c r="F14" s="36">
        <v>-949882.68</v>
      </c>
      <c r="G14" s="36">
        <v>-2574337.71</v>
      </c>
      <c r="H14" s="36">
        <v>-1820800.1</v>
      </c>
      <c r="I14" s="36">
        <v>-1858410.57</v>
      </c>
      <c r="J14" s="36">
        <v>-1771311.98</v>
      </c>
      <c r="K14" s="36">
        <v>0</v>
      </c>
      <c r="L14" s="36">
        <v>0</v>
      </c>
      <c r="M14" s="36">
        <v>0</v>
      </c>
      <c r="N14" s="36">
        <f t="shared" si="1"/>
        <v>-13884134.109999999</v>
      </c>
    </row>
    <row r="15" spans="1:14" x14ac:dyDescent="0.25">
      <c r="B15" s="9"/>
      <c r="C15" s="9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x14ac:dyDescent="0.25">
      <c r="A16" t="s">
        <v>47</v>
      </c>
      <c r="B16" s="9"/>
      <c r="C16" s="9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x14ac:dyDescent="0.25">
      <c r="A17">
        <v>2013</v>
      </c>
      <c r="B17" s="9"/>
      <c r="C17" s="9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f t="shared" ref="N17:N20" si="2">SUM(B17:M17)</f>
        <v>0</v>
      </c>
    </row>
    <row r="18" spans="1:14" x14ac:dyDescent="0.25">
      <c r="A18">
        <v>2014</v>
      </c>
      <c r="B18" s="9">
        <v>0</v>
      </c>
      <c r="C18" s="9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-3445055</v>
      </c>
      <c r="N18" s="36">
        <f t="shared" si="2"/>
        <v>-3445055</v>
      </c>
    </row>
    <row r="19" spans="1:14" x14ac:dyDescent="0.25">
      <c r="A19">
        <v>2015</v>
      </c>
      <c r="B19" s="9">
        <v>0</v>
      </c>
      <c r="C19" s="9">
        <v>0</v>
      </c>
      <c r="D19" s="36">
        <v>3445055</v>
      </c>
      <c r="E19" s="36">
        <v>0</v>
      </c>
      <c r="F19" s="36">
        <v>0</v>
      </c>
      <c r="G19" s="36">
        <v>-3535000</v>
      </c>
      <c r="H19" s="36">
        <v>0</v>
      </c>
      <c r="I19" s="36">
        <v>0</v>
      </c>
      <c r="J19" s="36">
        <v>-5155000</v>
      </c>
      <c r="K19" s="36">
        <v>0</v>
      </c>
      <c r="L19" s="36">
        <v>0</v>
      </c>
      <c r="M19" s="36">
        <v>-7569199</v>
      </c>
      <c r="N19" s="36">
        <f t="shared" si="2"/>
        <v>-12814144</v>
      </c>
    </row>
    <row r="20" spans="1:14" x14ac:dyDescent="0.25">
      <c r="A20">
        <v>2016</v>
      </c>
      <c r="B20" s="9">
        <v>0</v>
      </c>
      <c r="C20" s="9">
        <v>0</v>
      </c>
      <c r="D20" s="36">
        <v>-3300000</v>
      </c>
      <c r="E20" s="36">
        <v>0</v>
      </c>
      <c r="F20" s="36">
        <v>0</v>
      </c>
      <c r="G20" s="36">
        <v>9822384.4199999999</v>
      </c>
      <c r="H20" s="36">
        <v>832446.6</v>
      </c>
      <c r="I20" s="36">
        <v>827435.92</v>
      </c>
      <c r="J20" s="36">
        <v>-8454982.8900000006</v>
      </c>
      <c r="K20" s="36">
        <v>0</v>
      </c>
      <c r="L20" s="36">
        <v>0</v>
      </c>
      <c r="M20" s="36">
        <v>0</v>
      </c>
      <c r="N20" s="36">
        <f t="shared" si="2"/>
        <v>-272715.95000000112</v>
      </c>
    </row>
    <row r="21" spans="1:14" x14ac:dyDescent="0.25">
      <c r="B21" s="9"/>
      <c r="C21" s="9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x14ac:dyDescent="0.25">
      <c r="A22" t="s">
        <v>48</v>
      </c>
      <c r="B22" s="9"/>
      <c r="C22" s="9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x14ac:dyDescent="0.25">
      <c r="A23">
        <v>2013</v>
      </c>
      <c r="B23" s="9"/>
      <c r="C23" s="9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7">
        <f t="shared" ref="N23:N26" si="3">SUM(B23:M23)</f>
        <v>0</v>
      </c>
    </row>
    <row r="24" spans="1:14" x14ac:dyDescent="0.25">
      <c r="A24">
        <v>2014</v>
      </c>
      <c r="B24" s="9"/>
      <c r="C24" s="9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7">
        <f t="shared" si="3"/>
        <v>0</v>
      </c>
    </row>
    <row r="25" spans="1:14" x14ac:dyDescent="0.25">
      <c r="A25">
        <v>2015</v>
      </c>
      <c r="B25" s="9">
        <v>0</v>
      </c>
      <c r="C25" s="9">
        <v>0</v>
      </c>
      <c r="D25" s="36">
        <v>0</v>
      </c>
      <c r="E25" s="36">
        <v>-196108</v>
      </c>
      <c r="F25" s="36">
        <v>-347488</v>
      </c>
      <c r="G25" s="36">
        <v>478112.78</v>
      </c>
      <c r="H25" s="36">
        <v>65483.22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7">
        <f t="shared" si="3"/>
        <v>2.9103830456733704E-11</v>
      </c>
    </row>
    <row r="26" spans="1:14" x14ac:dyDescent="0.25">
      <c r="A26">
        <v>2016</v>
      </c>
      <c r="B26" s="9"/>
      <c r="C26" s="9">
        <v>0</v>
      </c>
      <c r="D26" s="36">
        <v>0</v>
      </c>
      <c r="E26" s="36">
        <v>0</v>
      </c>
      <c r="F26" s="36">
        <v>0</v>
      </c>
      <c r="G26" s="36">
        <v>-51042</v>
      </c>
      <c r="H26" s="36">
        <v>-700542.99</v>
      </c>
      <c r="I26" s="36">
        <v>-70112.740000000005</v>
      </c>
      <c r="J26" s="36">
        <v>-150464.26999999999</v>
      </c>
      <c r="K26" s="36">
        <v>603356</v>
      </c>
      <c r="L26" s="36">
        <v>0</v>
      </c>
      <c r="M26" s="36">
        <v>0</v>
      </c>
      <c r="N26" s="37">
        <f t="shared" si="3"/>
        <v>-368806</v>
      </c>
    </row>
    <row r="27" spans="1:14" x14ac:dyDescent="0.25">
      <c r="B27" s="9"/>
      <c r="C27" s="9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</row>
    <row r="28" spans="1:14" x14ac:dyDescent="0.25">
      <c r="A28" t="s">
        <v>29</v>
      </c>
      <c r="B28" s="9"/>
      <c r="C28" s="9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x14ac:dyDescent="0.25">
      <c r="A29">
        <v>2013</v>
      </c>
      <c r="B29" s="9">
        <v>0</v>
      </c>
      <c r="C29" s="9">
        <v>0</v>
      </c>
      <c r="D29" s="36">
        <v>0</v>
      </c>
      <c r="E29" s="36">
        <v>0</v>
      </c>
      <c r="F29" s="36">
        <v>0</v>
      </c>
      <c r="G29" s="36">
        <v>0</v>
      </c>
      <c r="H29" s="36">
        <v>-1336</v>
      </c>
      <c r="I29" s="36">
        <v>-4488</v>
      </c>
      <c r="J29" s="36">
        <v>-8482</v>
      </c>
      <c r="K29" s="36">
        <v>-16098</v>
      </c>
      <c r="L29" s="36">
        <v>-25924</v>
      </c>
      <c r="M29" s="36">
        <v>-34384</v>
      </c>
      <c r="N29" s="36">
        <f>SUM(B29:M29)</f>
        <v>-90712</v>
      </c>
    </row>
    <row r="30" spans="1:14" x14ac:dyDescent="0.25">
      <c r="A30">
        <v>2014</v>
      </c>
      <c r="B30" s="9">
        <v>-34811</v>
      </c>
      <c r="C30" s="9">
        <v>-22173</v>
      </c>
      <c r="D30" s="36">
        <v>-15986.12</v>
      </c>
      <c r="E30" s="36">
        <v>-4.96</v>
      </c>
      <c r="F30" s="36">
        <v>15164.44</v>
      </c>
      <c r="G30" s="36">
        <v>21078.19</v>
      </c>
      <c r="H30" s="36">
        <v>29306.27</v>
      </c>
      <c r="I30" s="36">
        <v>28953.279999999999</v>
      </c>
      <c r="J30" s="36">
        <v>33660.589999999997</v>
      </c>
      <c r="K30" s="36">
        <v>39196.5</v>
      </c>
      <c r="L30" s="36">
        <v>41112.480000000003</v>
      </c>
      <c r="M30" s="36">
        <v>47540.46</v>
      </c>
      <c r="N30" s="36">
        <f>SUM(B30:M30)</f>
        <v>183037.13</v>
      </c>
    </row>
    <row r="31" spans="1:14" x14ac:dyDescent="0.25">
      <c r="A31">
        <v>2015</v>
      </c>
      <c r="B31" s="9">
        <v>64517.63</v>
      </c>
      <c r="C31" s="9">
        <v>93363.64</v>
      </c>
      <c r="D31" s="36">
        <v>-54129.120000000003</v>
      </c>
      <c r="E31" s="36">
        <v>112008.65</v>
      </c>
      <c r="F31" s="36">
        <v>116683.03</v>
      </c>
      <c r="G31" s="36">
        <v>122867.67</v>
      </c>
      <c r="H31" s="36">
        <v>117323.07</v>
      </c>
      <c r="I31" s="36">
        <v>107055.88</v>
      </c>
      <c r="J31" s="36">
        <v>104439.45</v>
      </c>
      <c r="K31" s="36">
        <v>102427.85</v>
      </c>
      <c r="L31" s="36">
        <v>92943.89</v>
      </c>
      <c r="M31" s="36">
        <v>83220.39</v>
      </c>
      <c r="N31" s="36">
        <f t="shared" ref="N31:N32" si="4">SUM(B31:M31)</f>
        <v>1062722.0299999998</v>
      </c>
    </row>
    <row r="32" spans="1:14" x14ac:dyDescent="0.25">
      <c r="A32">
        <v>2016</v>
      </c>
      <c r="B32" s="9">
        <v>82693.61</v>
      </c>
      <c r="C32" s="9">
        <v>94661.35</v>
      </c>
      <c r="D32" s="36">
        <v>112122.82</v>
      </c>
      <c r="E32" s="36">
        <v>141303.29999999999</v>
      </c>
      <c r="F32" s="36">
        <v>156819.19</v>
      </c>
      <c r="G32" s="36">
        <v>162362.09</v>
      </c>
      <c r="H32" s="36">
        <v>164932.85</v>
      </c>
      <c r="I32" s="36">
        <v>158690.74</v>
      </c>
      <c r="J32" s="36">
        <v>157047.78</v>
      </c>
      <c r="K32" s="36"/>
      <c r="L32" s="36"/>
      <c r="M32" s="36"/>
      <c r="N32" s="36">
        <f t="shared" si="4"/>
        <v>1230633.73</v>
      </c>
    </row>
    <row r="33" spans="1:14" x14ac:dyDescent="0.25">
      <c r="B33" s="9"/>
      <c r="C33" s="9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x14ac:dyDescent="0.25">
      <c r="A34" t="s">
        <v>45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x14ac:dyDescent="0.25">
      <c r="A35" t="s">
        <v>22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x14ac:dyDescent="0.25">
      <c r="A36">
        <v>2013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783265</v>
      </c>
      <c r="I36" s="38">
        <v>1167546</v>
      </c>
      <c r="J36" s="38">
        <v>142519</v>
      </c>
      <c r="K36" s="38">
        <v>-2981559</v>
      </c>
      <c r="L36" s="38">
        <v>973787</v>
      </c>
      <c r="M36" s="38">
        <v>-5250832</v>
      </c>
      <c r="N36" s="36">
        <f>SUM(B36:M36)</f>
        <v>-5165274</v>
      </c>
    </row>
    <row r="37" spans="1:14" x14ac:dyDescent="0.25">
      <c r="A37">
        <v>2014</v>
      </c>
      <c r="B37" s="28">
        <v>664327</v>
      </c>
      <c r="C37" s="28">
        <v>-1824587</v>
      </c>
      <c r="D37" s="28">
        <v>2741977</v>
      </c>
      <c r="E37" s="28">
        <v>3231350</v>
      </c>
      <c r="F37" s="28">
        <v>3045555</v>
      </c>
      <c r="G37" s="28">
        <v>1786831</v>
      </c>
      <c r="H37" s="28">
        <v>1370334</v>
      </c>
      <c r="I37" s="28">
        <v>1063405</v>
      </c>
      <c r="J37" s="28">
        <v>2434457</v>
      </c>
      <c r="K37" s="28">
        <v>7010681</v>
      </c>
      <c r="L37" s="28">
        <v>1138102.7</v>
      </c>
      <c r="M37" s="28">
        <v>6453587.5499999998</v>
      </c>
      <c r="N37" s="36">
        <f>SUM(B37:M37)</f>
        <v>29116020.25</v>
      </c>
    </row>
    <row r="38" spans="1:14" x14ac:dyDescent="0.25">
      <c r="A38">
        <v>2015</v>
      </c>
      <c r="B38">
        <v>8121484.1699999999</v>
      </c>
      <c r="C38">
        <v>13912442.029999999</v>
      </c>
      <c r="D38" s="38">
        <v>5553481.6600000001</v>
      </c>
      <c r="E38" s="38">
        <v>3345897.76</v>
      </c>
      <c r="F38" s="38">
        <v>3866768.24</v>
      </c>
      <c r="G38" s="38">
        <v>3140206.03</v>
      </c>
      <c r="H38" s="38">
        <v>2402076.69</v>
      </c>
      <c r="I38" s="38">
        <v>1282785.1100000001</v>
      </c>
      <c r="J38" s="38">
        <v>1185007.23</v>
      </c>
      <c r="K38" s="38">
        <v>6481290.8600000003</v>
      </c>
      <c r="L38" s="38">
        <v>1153695.73</v>
      </c>
      <c r="M38" s="38">
        <v>1535884.61</v>
      </c>
      <c r="N38" s="36">
        <f t="shared" ref="N38:N39" si="5">SUM(B38:M38)</f>
        <v>51981020.11999999</v>
      </c>
    </row>
    <row r="39" spans="1:14" x14ac:dyDescent="0.25">
      <c r="A39">
        <v>2016</v>
      </c>
      <c r="B39" s="5">
        <v>4006633.35</v>
      </c>
      <c r="C39" s="5">
        <v>10817591.75</v>
      </c>
      <c r="D39" s="5">
        <v>5226644.04</v>
      </c>
      <c r="E39" s="5">
        <v>9567438.6699999999</v>
      </c>
      <c r="F39" s="5">
        <v>4607616.05</v>
      </c>
      <c r="G39" s="5">
        <v>1804180.57</v>
      </c>
      <c r="H39" s="5">
        <v>995700.48</v>
      </c>
      <c r="I39" s="5">
        <v>1568030.15</v>
      </c>
      <c r="J39" s="5">
        <v>1145144.19</v>
      </c>
      <c r="K39" s="5">
        <v>0</v>
      </c>
      <c r="L39" s="5">
        <v>0</v>
      </c>
      <c r="M39" s="5">
        <v>0</v>
      </c>
      <c r="N39" s="36">
        <f t="shared" si="5"/>
        <v>39738979.249999993</v>
      </c>
    </row>
    <row r="40" spans="1:14" x14ac:dyDescent="0.25"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x14ac:dyDescent="0.25">
      <c r="A41" t="s">
        <v>46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x14ac:dyDescent="0.25">
      <c r="A42">
        <v>2013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6">
        <f>SUM(B42:M42)</f>
        <v>0</v>
      </c>
    </row>
    <row r="43" spans="1:14" x14ac:dyDescent="0.25">
      <c r="A43">
        <v>2014</v>
      </c>
      <c r="B43" s="28">
        <v>0</v>
      </c>
      <c r="C43" s="28">
        <v>0</v>
      </c>
      <c r="D43" s="28">
        <v>0</v>
      </c>
      <c r="E43" s="28">
        <v>0</v>
      </c>
      <c r="F43" s="28">
        <v>215971.38</v>
      </c>
      <c r="G43" s="28">
        <v>146575.92000000001</v>
      </c>
      <c r="H43" s="28">
        <v>107296.64</v>
      </c>
      <c r="I43" s="28">
        <v>98237.3</v>
      </c>
      <c r="J43" s="28">
        <v>123212.41</v>
      </c>
      <c r="K43" s="28">
        <v>233084.19</v>
      </c>
      <c r="L43" s="28">
        <v>600663.74</v>
      </c>
      <c r="M43" s="28">
        <v>682631.42</v>
      </c>
      <c r="N43" s="36">
        <f>SUM(B43:M43)</f>
        <v>2207673</v>
      </c>
    </row>
    <row r="44" spans="1:14" x14ac:dyDescent="0.25">
      <c r="A44">
        <v>2015</v>
      </c>
      <c r="B44" s="5">
        <v>652949.04</v>
      </c>
      <c r="C44" s="5">
        <v>482663.13</v>
      </c>
      <c r="D44" s="5">
        <v>451467.83</v>
      </c>
      <c r="E44" s="5">
        <v>378365.5</v>
      </c>
      <c r="F44" s="5">
        <v>-705736.34</v>
      </c>
      <c r="G44" s="5">
        <v>-446260.77</v>
      </c>
      <c r="H44" s="5">
        <v>-390630.12</v>
      </c>
      <c r="I44" s="5">
        <v>-415550.44</v>
      </c>
      <c r="J44" s="5">
        <v>-554592.36</v>
      </c>
      <c r="K44" s="5">
        <v>-830534.62</v>
      </c>
      <c r="L44" s="5">
        <v>-1866505.39</v>
      </c>
      <c r="M44" s="5">
        <v>-2341130.02</v>
      </c>
      <c r="N44" s="36">
        <f t="shared" ref="N44:N45" si="6">SUM(B44:M44)</f>
        <v>-5585494.5600000005</v>
      </c>
    </row>
    <row r="45" spans="1:14" x14ac:dyDescent="0.25">
      <c r="A45">
        <v>2016</v>
      </c>
      <c r="B45" s="5">
        <v>-2227780.3199999998</v>
      </c>
      <c r="C45" s="5">
        <v>-1703238.26</v>
      </c>
      <c r="D45" s="5">
        <v>-1674773.05</v>
      </c>
      <c r="E45" s="5">
        <v>-921518.19</v>
      </c>
      <c r="F45" s="5">
        <v>-1302195.45</v>
      </c>
      <c r="G45" s="5">
        <v>-1471485.65</v>
      </c>
      <c r="H45" s="5">
        <v>-1151619.74</v>
      </c>
      <c r="I45" s="5">
        <v>-895026.09</v>
      </c>
      <c r="J45" s="5">
        <v>-1235200.45</v>
      </c>
      <c r="K45" s="5">
        <v>0</v>
      </c>
      <c r="L45" s="5">
        <v>0</v>
      </c>
      <c r="M45" s="5">
        <v>0</v>
      </c>
      <c r="N45" s="36">
        <f t="shared" si="6"/>
        <v>-12582837.199999999</v>
      </c>
    </row>
    <row r="46" spans="1:14" x14ac:dyDescent="0.25"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x14ac:dyDescent="0.25">
      <c r="A47" t="s">
        <v>47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x14ac:dyDescent="0.25">
      <c r="A48">
        <v>2013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6">
        <f>SUM(B48:M48)</f>
        <v>0</v>
      </c>
    </row>
    <row r="49" spans="1:14" x14ac:dyDescent="0.25">
      <c r="A49">
        <v>2014</v>
      </c>
      <c r="B49" s="28">
        <v>0</v>
      </c>
      <c r="C49" s="28">
        <v>0</v>
      </c>
      <c r="D49" s="28">
        <v>-795000</v>
      </c>
      <c r="E49" s="28">
        <v>-1421800</v>
      </c>
      <c r="F49" s="28">
        <v>0</v>
      </c>
      <c r="G49" s="28">
        <v>301800</v>
      </c>
      <c r="H49" s="28">
        <v>0</v>
      </c>
      <c r="I49" s="28">
        <v>0</v>
      </c>
      <c r="J49" s="28">
        <v>1915000</v>
      </c>
      <c r="K49" s="28">
        <v>0</v>
      </c>
      <c r="L49" s="28">
        <v>0</v>
      </c>
      <c r="M49" s="28">
        <v>0</v>
      </c>
      <c r="N49" s="36">
        <f>SUM(B49:M49)</f>
        <v>0</v>
      </c>
    </row>
    <row r="50" spans="1:14" x14ac:dyDescent="0.25">
      <c r="A50">
        <v>2015</v>
      </c>
      <c r="B50" s="5">
        <v>0</v>
      </c>
      <c r="C50" s="5">
        <v>0</v>
      </c>
      <c r="D50" s="5">
        <v>-2393395</v>
      </c>
      <c r="E50" s="5">
        <v>57590</v>
      </c>
      <c r="F50" s="5">
        <v>0</v>
      </c>
      <c r="G50" s="5">
        <v>-1462500.03</v>
      </c>
      <c r="H50" s="5">
        <v>0</v>
      </c>
      <c r="I50" s="5">
        <v>0</v>
      </c>
      <c r="J50" s="5">
        <v>-6420000</v>
      </c>
      <c r="K50" s="5">
        <v>0</v>
      </c>
      <c r="L50" s="5">
        <v>0</v>
      </c>
      <c r="M50" s="5">
        <v>-254636</v>
      </c>
      <c r="N50" s="36">
        <f t="shared" ref="N50:N51" si="7">SUM(B50:M50)</f>
        <v>-10472941.030000001</v>
      </c>
    </row>
    <row r="51" spans="1:14" x14ac:dyDescent="0.25">
      <c r="A51">
        <v>2016</v>
      </c>
      <c r="B51" s="5">
        <v>0</v>
      </c>
      <c r="C51" s="5">
        <v>-57590</v>
      </c>
      <c r="D51" s="5">
        <v>-4700000</v>
      </c>
      <c r="E51" s="5">
        <v>57590</v>
      </c>
      <c r="F51" s="5">
        <v>0</v>
      </c>
      <c r="G51" s="5">
        <v>3923427.82</v>
      </c>
      <c r="H51" s="5">
        <v>250613.31</v>
      </c>
      <c r="I51" s="5">
        <v>152455</v>
      </c>
      <c r="J51" s="5">
        <v>1672653.84</v>
      </c>
      <c r="K51" s="5">
        <v>0</v>
      </c>
      <c r="L51" s="5">
        <v>0</v>
      </c>
      <c r="M51" s="5">
        <v>0</v>
      </c>
      <c r="N51" s="36">
        <f t="shared" si="7"/>
        <v>1299149.97</v>
      </c>
    </row>
    <row r="52" spans="1:14" x14ac:dyDescent="0.25"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 x14ac:dyDescent="0.25">
      <c r="A53" t="s">
        <v>48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x14ac:dyDescent="0.25">
      <c r="A54">
        <v>2013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36">
        <f>SUM(B54:M54)</f>
        <v>0</v>
      </c>
    </row>
    <row r="55" spans="1:14" x14ac:dyDescent="0.25">
      <c r="A55">
        <v>2014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36">
        <f>SUM(B55:M55)</f>
        <v>0</v>
      </c>
    </row>
    <row r="56" spans="1:14" x14ac:dyDescent="0.25">
      <c r="A56">
        <v>2015</v>
      </c>
      <c r="B56" s="5">
        <v>0</v>
      </c>
      <c r="C56" s="5">
        <v>0</v>
      </c>
      <c r="D56" s="5">
        <v>0</v>
      </c>
      <c r="E56" s="5">
        <v>-1741102</v>
      </c>
      <c r="F56" s="5">
        <v>-1451155</v>
      </c>
      <c r="G56" s="5">
        <v>-2001702.72</v>
      </c>
      <c r="H56" s="5">
        <v>-212446.59</v>
      </c>
      <c r="I56" s="5">
        <v>-741704.61</v>
      </c>
      <c r="J56" s="5">
        <v>1191004.3</v>
      </c>
      <c r="K56" s="5">
        <v>-4831435.3600000003</v>
      </c>
      <c r="L56" s="5">
        <v>1730097.98</v>
      </c>
      <c r="M56" s="5">
        <v>-1921384</v>
      </c>
      <c r="N56" s="36">
        <f t="shared" ref="N56:N57" si="8">SUM(B56:M56)</f>
        <v>-9979828</v>
      </c>
    </row>
    <row r="57" spans="1:14" x14ac:dyDescent="0.25">
      <c r="A57">
        <v>2016</v>
      </c>
      <c r="B57" s="5">
        <v>0</v>
      </c>
      <c r="C57" s="5">
        <v>0</v>
      </c>
      <c r="D57" s="5">
        <v>0</v>
      </c>
      <c r="E57" s="5">
        <v>0</v>
      </c>
      <c r="F57" s="5">
        <v>911658</v>
      </c>
      <c r="G57" s="5">
        <v>-1494731.4</v>
      </c>
      <c r="H57" s="5">
        <v>-622970.44999999995</v>
      </c>
      <c r="I57" s="5">
        <v>-757242.15</v>
      </c>
      <c r="J57" s="5">
        <v>-1317771</v>
      </c>
      <c r="K57" s="5">
        <v>0</v>
      </c>
      <c r="L57" s="5">
        <v>0</v>
      </c>
      <c r="M57" s="5">
        <v>0</v>
      </c>
      <c r="N57" s="36">
        <f t="shared" si="8"/>
        <v>-3281057</v>
      </c>
    </row>
    <row r="58" spans="1:14" x14ac:dyDescent="0.25"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x14ac:dyDescent="0.25">
      <c r="A59" t="s">
        <v>29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x14ac:dyDescent="0.25">
      <c r="A60">
        <v>2013</v>
      </c>
      <c r="B60" s="9">
        <v>0</v>
      </c>
      <c r="C60" s="9">
        <v>0</v>
      </c>
      <c r="D60" s="36">
        <v>0</v>
      </c>
      <c r="E60" s="36">
        <v>0</v>
      </c>
      <c r="F60" s="36">
        <v>0</v>
      </c>
      <c r="G60" s="36">
        <v>0</v>
      </c>
      <c r="H60" s="36">
        <v>1060</v>
      </c>
      <c r="I60" s="36">
        <v>3610</v>
      </c>
      <c r="J60" s="36">
        <v>5473</v>
      </c>
      <c r="K60" s="36">
        <v>1631</v>
      </c>
      <c r="L60" s="36">
        <v>-1087</v>
      </c>
      <c r="M60" s="36">
        <v>-6879</v>
      </c>
      <c r="N60" s="36">
        <f>SUM(B60:M60)</f>
        <v>3808</v>
      </c>
    </row>
    <row r="61" spans="1:14" x14ac:dyDescent="0.25">
      <c r="A61">
        <v>2014</v>
      </c>
      <c r="B61" s="9">
        <v>-13147</v>
      </c>
      <c r="C61" s="9">
        <v>-14776</v>
      </c>
      <c r="D61" s="36">
        <v>-16247</v>
      </c>
      <c r="E61" s="36">
        <v>-5375</v>
      </c>
      <c r="F61" s="36">
        <v>6038</v>
      </c>
      <c r="G61" s="36">
        <v>10400</v>
      </c>
      <c r="H61" s="36">
        <v>15029</v>
      </c>
      <c r="I61" s="36">
        <v>18613</v>
      </c>
      <c r="J61" s="36">
        <v>23660</v>
      </c>
      <c r="K61" s="36">
        <v>36942</v>
      </c>
      <c r="L61" s="36">
        <v>49116.22</v>
      </c>
      <c r="M61" s="36">
        <v>61144.38</v>
      </c>
      <c r="N61" s="36">
        <f>SUM(B61:M61)</f>
        <v>171397.6</v>
      </c>
    </row>
    <row r="62" spans="1:14" x14ac:dyDescent="0.25">
      <c r="A62">
        <v>2015</v>
      </c>
      <c r="B62" s="9">
        <v>82700.44</v>
      </c>
      <c r="C62" s="9">
        <v>114086.01</v>
      </c>
      <c r="D62" s="36">
        <v>105835.88</v>
      </c>
      <c r="E62" s="36">
        <v>154906.29</v>
      </c>
      <c r="F62" s="36">
        <v>162553.19</v>
      </c>
      <c r="G62" s="36">
        <v>168805.93</v>
      </c>
      <c r="H62" s="36">
        <v>175189.34</v>
      </c>
      <c r="I62" s="36">
        <v>179098.79</v>
      </c>
      <c r="J62" s="36">
        <v>181139.75</v>
      </c>
      <c r="K62" s="36">
        <v>189662.71</v>
      </c>
      <c r="L62" s="36">
        <v>196380.4</v>
      </c>
      <c r="M62" s="36">
        <v>194372.26</v>
      </c>
      <c r="N62" s="36">
        <f t="shared" ref="N62:N63" si="9">SUM(B62:M62)</f>
        <v>1904730.9899999998</v>
      </c>
    </row>
    <row r="63" spans="1:14" x14ac:dyDescent="0.25">
      <c r="A63">
        <v>2016</v>
      </c>
      <c r="B63" s="9">
        <v>195743</v>
      </c>
      <c r="C63" s="9">
        <v>210538.2</v>
      </c>
      <c r="D63" s="36">
        <v>227729.26</v>
      </c>
      <c r="E63" s="36">
        <v>260062.03</v>
      </c>
      <c r="F63" s="36">
        <v>277411.28000000003</v>
      </c>
      <c r="G63" s="36">
        <v>283509.37</v>
      </c>
      <c r="H63" s="36">
        <v>288236.5</v>
      </c>
      <c r="I63" s="36">
        <v>289931.86</v>
      </c>
      <c r="J63" s="36">
        <v>291181.17</v>
      </c>
      <c r="K63" s="36"/>
      <c r="L63" s="36"/>
      <c r="M63" s="36"/>
      <c r="N63" s="36">
        <f t="shared" si="9"/>
        <v>2324342.67</v>
      </c>
    </row>
    <row r="68" spans="1:14" x14ac:dyDescent="0.25">
      <c r="A68" t="s">
        <v>51</v>
      </c>
    </row>
    <row r="69" spans="1:14" x14ac:dyDescent="0.25">
      <c r="A69" t="s">
        <v>50</v>
      </c>
    </row>
    <row r="70" spans="1:14" x14ac:dyDescent="0.25">
      <c r="A70">
        <v>2013</v>
      </c>
      <c r="B70" s="40">
        <f>B5+B11+B17+B23</f>
        <v>0</v>
      </c>
      <c r="C70" s="40">
        <f t="shared" ref="C70:M70" si="10">C5+C11+C17+C23</f>
        <v>0</v>
      </c>
      <c r="D70" s="40">
        <f t="shared" si="10"/>
        <v>0</v>
      </c>
      <c r="E70" s="40">
        <f t="shared" si="10"/>
        <v>0</v>
      </c>
      <c r="F70" s="40">
        <f t="shared" si="10"/>
        <v>0</v>
      </c>
      <c r="G70" s="40">
        <f t="shared" si="10"/>
        <v>0</v>
      </c>
      <c r="H70" s="40">
        <f t="shared" si="10"/>
        <v>-986922</v>
      </c>
      <c r="I70" s="40">
        <f t="shared" si="10"/>
        <v>-1428566</v>
      </c>
      <c r="J70" s="40">
        <f t="shared" si="10"/>
        <v>-730574</v>
      </c>
      <c r="K70" s="40">
        <f t="shared" si="10"/>
        <v>-5595548</v>
      </c>
      <c r="L70" s="40">
        <f t="shared" si="10"/>
        <v>-1660808</v>
      </c>
      <c r="M70" s="40">
        <f t="shared" si="10"/>
        <v>-4586556</v>
      </c>
      <c r="N70" s="36">
        <f t="shared" ref="N70:N73" si="11">SUM(B70:M70)</f>
        <v>-14988974</v>
      </c>
    </row>
    <row r="71" spans="1:14" x14ac:dyDescent="0.25">
      <c r="A71">
        <v>2014</v>
      </c>
      <c r="B71" s="40">
        <f t="shared" ref="B71:M73" si="12">B6+B12+B18+B24</f>
        <v>4257145</v>
      </c>
      <c r="C71" s="40">
        <f t="shared" si="12"/>
        <v>5089617</v>
      </c>
      <c r="D71" s="40">
        <f t="shared" si="12"/>
        <v>3329755.97</v>
      </c>
      <c r="E71" s="40">
        <f t="shared" si="12"/>
        <v>5780371.5700000003</v>
      </c>
      <c r="F71" s="40">
        <f t="shared" si="12"/>
        <v>4268762.26</v>
      </c>
      <c r="G71" s="40">
        <f t="shared" si="12"/>
        <v>3444929.43</v>
      </c>
      <c r="H71" s="40">
        <f t="shared" si="12"/>
        <v>-691402.49</v>
      </c>
      <c r="I71" s="40">
        <f t="shared" si="12"/>
        <v>443333.41000000003</v>
      </c>
      <c r="J71" s="40">
        <f t="shared" si="12"/>
        <v>3044987.13</v>
      </c>
      <c r="K71" s="40">
        <f t="shared" si="12"/>
        <v>1055260.22</v>
      </c>
      <c r="L71" s="40">
        <f t="shared" si="12"/>
        <v>374957.84999999986</v>
      </c>
      <c r="M71" s="40">
        <f t="shared" si="12"/>
        <v>946142.12000000011</v>
      </c>
      <c r="N71" s="36">
        <f t="shared" si="11"/>
        <v>31343859.469999999</v>
      </c>
    </row>
    <row r="72" spans="1:14" x14ac:dyDescent="0.25">
      <c r="A72">
        <v>2015</v>
      </c>
      <c r="B72" s="40">
        <f t="shared" si="12"/>
        <v>8163053.4100000001</v>
      </c>
      <c r="C72" s="40">
        <f t="shared" si="12"/>
        <v>13155220.48</v>
      </c>
      <c r="D72" s="40">
        <f t="shared" si="12"/>
        <v>391925.37999999989</v>
      </c>
      <c r="E72" s="40">
        <f t="shared" si="12"/>
        <v>6553475.3900000006</v>
      </c>
      <c r="F72" s="40">
        <f t="shared" si="12"/>
        <v>806929.74999999977</v>
      </c>
      <c r="G72" s="40">
        <f t="shared" si="12"/>
        <v>-3129574.08</v>
      </c>
      <c r="H72" s="40">
        <f t="shared" si="12"/>
        <v>-4949060.3500000006</v>
      </c>
      <c r="I72" s="40">
        <f t="shared" si="12"/>
        <v>-2581667.23</v>
      </c>
      <c r="J72" s="40">
        <f t="shared" si="12"/>
        <v>-4519150.2299999995</v>
      </c>
      <c r="K72" s="40">
        <f t="shared" si="12"/>
        <v>-2134281.27</v>
      </c>
      <c r="L72" s="40">
        <f t="shared" si="12"/>
        <v>-4881596.7699999996</v>
      </c>
      <c r="M72" s="40">
        <f t="shared" si="12"/>
        <v>-9879256.7699999996</v>
      </c>
      <c r="N72" s="36">
        <f t="shared" si="11"/>
        <v>-3003982.2900000028</v>
      </c>
    </row>
    <row r="73" spans="1:14" x14ac:dyDescent="0.25">
      <c r="A73">
        <v>2016</v>
      </c>
      <c r="B73" s="40">
        <f t="shared" si="12"/>
        <v>1909499.7999999998</v>
      </c>
      <c r="C73" s="40">
        <f t="shared" si="12"/>
        <v>6916164.8300000001</v>
      </c>
      <c r="D73" s="40">
        <f t="shared" si="12"/>
        <v>2666727.5</v>
      </c>
      <c r="E73" s="40">
        <f t="shared" si="12"/>
        <v>9237585.5699999984</v>
      </c>
      <c r="F73" s="40">
        <f t="shared" si="12"/>
        <v>1416914.0299999998</v>
      </c>
      <c r="G73" s="40">
        <f t="shared" si="12"/>
        <v>10367233.35</v>
      </c>
      <c r="H73" s="40">
        <f t="shared" si="12"/>
        <v>-2633221.21</v>
      </c>
      <c r="I73" s="40">
        <f t="shared" si="12"/>
        <v>-2586086.6000000006</v>
      </c>
      <c r="J73" s="40">
        <f t="shared" si="12"/>
        <v>-8224380.3700000001</v>
      </c>
      <c r="K73" s="40">
        <f t="shared" si="12"/>
        <v>603356</v>
      </c>
      <c r="L73" s="40">
        <f t="shared" si="12"/>
        <v>0</v>
      </c>
      <c r="M73" s="40">
        <f t="shared" si="12"/>
        <v>0</v>
      </c>
      <c r="N73" s="36">
        <f t="shared" si="11"/>
        <v>19673792.899999995</v>
      </c>
    </row>
    <row r="75" spans="1:14" x14ac:dyDescent="0.25">
      <c r="A75" t="s">
        <v>45</v>
      </c>
    </row>
    <row r="76" spans="1:14" x14ac:dyDescent="0.25">
      <c r="A76">
        <v>2013</v>
      </c>
      <c r="B76" s="38">
        <f>B36+B42+B48+B54</f>
        <v>0</v>
      </c>
      <c r="C76" s="38">
        <f t="shared" ref="C76:M76" si="13">C36+C42+C48+C54</f>
        <v>0</v>
      </c>
      <c r="D76" s="38">
        <f t="shared" si="13"/>
        <v>0</v>
      </c>
      <c r="E76" s="38">
        <f t="shared" si="13"/>
        <v>0</v>
      </c>
      <c r="F76" s="38">
        <f t="shared" si="13"/>
        <v>0</v>
      </c>
      <c r="G76" s="38">
        <f t="shared" si="13"/>
        <v>0</v>
      </c>
      <c r="H76" s="38">
        <f t="shared" si="13"/>
        <v>783265</v>
      </c>
      <c r="I76" s="38">
        <f t="shared" si="13"/>
        <v>1167546</v>
      </c>
      <c r="J76" s="38">
        <f t="shared" si="13"/>
        <v>142519</v>
      </c>
      <c r="K76" s="38">
        <f t="shared" si="13"/>
        <v>-2981559</v>
      </c>
      <c r="L76" s="38">
        <f t="shared" si="13"/>
        <v>973787</v>
      </c>
      <c r="M76" s="38">
        <f t="shared" si="13"/>
        <v>-5250832</v>
      </c>
      <c r="N76" s="36">
        <f t="shared" ref="N76:N79" si="14">SUM(B76:M76)</f>
        <v>-5165274</v>
      </c>
    </row>
    <row r="77" spans="1:14" x14ac:dyDescent="0.25">
      <c r="A77">
        <v>2014</v>
      </c>
      <c r="B77" s="38">
        <f t="shared" ref="B77:M79" si="15">B37+B43+B49+B55</f>
        <v>664327</v>
      </c>
      <c r="C77" s="38">
        <f t="shared" si="15"/>
        <v>-1824587</v>
      </c>
      <c r="D77" s="38">
        <f t="shared" si="15"/>
        <v>1946977</v>
      </c>
      <c r="E77" s="38">
        <f t="shared" si="15"/>
        <v>1809550</v>
      </c>
      <c r="F77" s="38">
        <f t="shared" si="15"/>
        <v>3261526.38</v>
      </c>
      <c r="G77" s="38">
        <f t="shared" si="15"/>
        <v>2235206.92</v>
      </c>
      <c r="H77" s="38">
        <f t="shared" si="15"/>
        <v>1477630.64</v>
      </c>
      <c r="I77" s="38">
        <f t="shared" si="15"/>
        <v>1161642.3</v>
      </c>
      <c r="J77" s="38">
        <f t="shared" si="15"/>
        <v>4472669.41</v>
      </c>
      <c r="K77" s="38">
        <f t="shared" si="15"/>
        <v>7243765.1900000004</v>
      </c>
      <c r="L77" s="38">
        <f t="shared" si="15"/>
        <v>1738766.44</v>
      </c>
      <c r="M77" s="38">
        <f t="shared" si="15"/>
        <v>7136218.9699999997</v>
      </c>
      <c r="N77" s="36">
        <f t="shared" si="14"/>
        <v>31323693.25</v>
      </c>
    </row>
    <row r="78" spans="1:14" x14ac:dyDescent="0.25">
      <c r="A78">
        <v>2015</v>
      </c>
      <c r="B78" s="38">
        <f t="shared" si="15"/>
        <v>8774433.2100000009</v>
      </c>
      <c r="C78" s="38">
        <f t="shared" si="15"/>
        <v>14395105.16</v>
      </c>
      <c r="D78" s="38">
        <f t="shared" si="15"/>
        <v>3611554.49</v>
      </c>
      <c r="E78" s="38">
        <f t="shared" si="15"/>
        <v>2040751.2599999998</v>
      </c>
      <c r="F78" s="38">
        <f t="shared" si="15"/>
        <v>1709876.9000000004</v>
      </c>
      <c r="G78" s="38">
        <f t="shared" si="15"/>
        <v>-770257.49000000022</v>
      </c>
      <c r="H78" s="38">
        <f t="shared" si="15"/>
        <v>1798999.9799999997</v>
      </c>
      <c r="I78" s="38">
        <f t="shared" si="15"/>
        <v>125530.06000000017</v>
      </c>
      <c r="J78" s="38">
        <f t="shared" si="15"/>
        <v>-4598580.83</v>
      </c>
      <c r="K78" s="38">
        <f t="shared" si="15"/>
        <v>819320.87999999989</v>
      </c>
      <c r="L78" s="38">
        <f t="shared" si="15"/>
        <v>1017288.3200000001</v>
      </c>
      <c r="M78" s="38">
        <f t="shared" si="15"/>
        <v>-2981265.41</v>
      </c>
      <c r="N78" s="36">
        <f t="shared" si="14"/>
        <v>25942756.529999994</v>
      </c>
    </row>
    <row r="79" spans="1:14" x14ac:dyDescent="0.25">
      <c r="A79">
        <v>2016</v>
      </c>
      <c r="B79" s="38">
        <f t="shared" si="15"/>
        <v>1778853.0300000003</v>
      </c>
      <c r="C79" s="38">
        <f t="shared" si="15"/>
        <v>9056763.4900000002</v>
      </c>
      <c r="D79" s="38">
        <f t="shared" si="15"/>
        <v>-1148129.0099999998</v>
      </c>
      <c r="E79" s="38">
        <f t="shared" si="15"/>
        <v>8703510.4800000004</v>
      </c>
      <c r="F79" s="38">
        <f t="shared" si="15"/>
        <v>4217078.5999999996</v>
      </c>
      <c r="G79" s="38">
        <f t="shared" si="15"/>
        <v>2761391.3400000003</v>
      </c>
      <c r="H79" s="38">
        <f t="shared" si="15"/>
        <v>-528276.39999999991</v>
      </c>
      <c r="I79" s="38">
        <f t="shared" si="15"/>
        <v>68216.909999999916</v>
      </c>
      <c r="J79" s="38">
        <f t="shared" si="15"/>
        <v>264826.58000000007</v>
      </c>
      <c r="K79" s="38">
        <f t="shared" si="15"/>
        <v>0</v>
      </c>
      <c r="L79" s="38">
        <f t="shared" si="15"/>
        <v>0</v>
      </c>
      <c r="M79" s="38">
        <f t="shared" si="15"/>
        <v>0</v>
      </c>
      <c r="N79" s="36">
        <f t="shared" si="14"/>
        <v>25174235.020000003</v>
      </c>
    </row>
  </sheetData>
  <pageMargins left="0.7" right="0.7" top="0.75" bottom="0.75" header="0.3" footer="0.3"/>
  <pageSetup scale="52" fitToHeight="2" orientation="landscape" r:id="rId1"/>
  <rowBreaks count="1" manualBreakCount="1">
    <brk id="65" max="16383" man="1"/>
  </row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D1AECB5-A942-4320-A263-768C4CCFA266}"/>
</file>

<file path=customXml/itemProps2.xml><?xml version="1.0" encoding="utf-8"?>
<ds:datastoreItem xmlns:ds="http://schemas.openxmlformats.org/officeDocument/2006/customXml" ds:itemID="{3D69D011-D3AB-4DBC-AC81-4834B81842D8}"/>
</file>

<file path=customXml/itemProps3.xml><?xml version="1.0" encoding="utf-8"?>
<ds:datastoreItem xmlns:ds="http://schemas.openxmlformats.org/officeDocument/2006/customXml" ds:itemID="{3C26E78D-EC7D-4400-BD2B-CCA1B0AFF60B}"/>
</file>

<file path=customXml/itemProps4.xml><?xml version="1.0" encoding="utf-8"?>
<ds:datastoreItem xmlns:ds="http://schemas.openxmlformats.org/officeDocument/2006/customXml" ds:itemID="{C16E2AC1-E55F-45E1-A389-EEDA2B9B3A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Summary</vt:lpstr>
      <vt:lpstr>Percentage of Revenue</vt:lpstr>
      <vt:lpstr>Summary (Excluding Int)</vt:lpstr>
      <vt:lpstr>Decoupling Revenue</vt:lpstr>
      <vt:lpstr>ROR</vt:lpstr>
      <vt:lpstr>Collection</vt:lpstr>
      <vt:lpstr>24 Month GAAP</vt:lpstr>
      <vt:lpstr>Interest</vt:lpstr>
      <vt:lpstr>Backup Support</vt:lpstr>
      <vt:lpstr>Collection!Print_Area</vt:lpstr>
      <vt:lpstr>Interest!Print_Area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Stranik</dc:creator>
  <cp:lastModifiedBy>No Name</cp:lastModifiedBy>
  <cp:lastPrinted>2017-01-04T02:55:59Z</cp:lastPrinted>
  <dcterms:created xsi:type="dcterms:W3CDTF">2015-02-12T16:13:58Z</dcterms:created>
  <dcterms:modified xsi:type="dcterms:W3CDTF">2017-01-04T02:56:55Z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