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home.utc.wa.gov/sites/ue-140762/Staffs Testimony and Exhibits/"/>
    </mc:Choice>
  </mc:AlternateContent>
  <bookViews>
    <workbookView xWindow="0" yWindow="0" windowWidth="25200" windowHeight="12570"/>
  </bookViews>
  <sheets>
    <sheet name="Wind Variation" sheetId="1" r:id="rId1"/>
  </sheets>
  <externalReferences>
    <externalReference r:id="rId2"/>
    <externalReference r:id="rId3"/>
  </externalReferenc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  <c r="I21" i="1"/>
  <c r="H21" i="1"/>
  <c r="G21" i="1"/>
  <c r="F21" i="1"/>
  <c r="E21" i="1"/>
  <c r="D21" i="1"/>
  <c r="I18" i="1"/>
  <c r="H18" i="1"/>
  <c r="G18" i="1"/>
  <c r="F18" i="1"/>
  <c r="E18" i="1"/>
  <c r="D18" i="1"/>
  <c r="I13" i="1"/>
  <c r="H13" i="1"/>
  <c r="G13" i="1"/>
  <c r="F13" i="1"/>
  <c r="E13" i="1"/>
  <c r="D13" i="1"/>
  <c r="I12" i="1"/>
  <c r="I15" i="1" s="1"/>
  <c r="H12" i="1"/>
  <c r="H15" i="1" s="1"/>
  <c r="G12" i="1"/>
  <c r="G15" i="1" s="1"/>
  <c r="F12" i="1"/>
  <c r="F15" i="1" s="1"/>
  <c r="E12" i="1"/>
  <c r="E15" i="1" s="1"/>
  <c r="D12" i="1"/>
  <c r="D15" i="1" s="1"/>
  <c r="I9" i="1"/>
  <c r="I10" i="1" s="1"/>
  <c r="H9" i="1"/>
  <c r="H10" i="1" s="1"/>
  <c r="G9" i="1"/>
  <c r="G10" i="1" s="1"/>
  <c r="F9" i="1"/>
  <c r="F10" i="1" s="1"/>
  <c r="E9" i="1"/>
  <c r="E10" i="1" s="1"/>
  <c r="D9" i="1"/>
  <c r="E27" i="1" l="1"/>
  <c r="G27" i="1"/>
  <c r="I27" i="1"/>
  <c r="J9" i="1"/>
  <c r="J15" i="1"/>
  <c r="J13" i="1"/>
  <c r="D27" i="1"/>
  <c r="D41" i="1" s="1"/>
  <c r="F27" i="1"/>
  <c r="H27" i="1"/>
  <c r="D30" i="1"/>
  <c r="D44" i="1" s="1"/>
  <c r="F30" i="1"/>
  <c r="F44" i="1" s="1"/>
  <c r="H30" i="1"/>
  <c r="H44" i="1" s="1"/>
  <c r="J34" i="1"/>
  <c r="J27" i="1"/>
  <c r="K41" i="1" s="1"/>
  <c r="D10" i="1"/>
  <c r="J18" i="1"/>
  <c r="E19" i="1"/>
  <c r="E28" i="1" s="1"/>
  <c r="G19" i="1"/>
  <c r="G28" i="1" s="1"/>
  <c r="I19" i="1"/>
  <c r="I28" i="1" s="1"/>
  <c r="J21" i="1"/>
  <c r="J19" i="1" s="1"/>
  <c r="E30" i="1"/>
  <c r="G30" i="1"/>
  <c r="I30" i="1"/>
  <c r="J12" i="1"/>
  <c r="D19" i="1"/>
  <c r="D28" i="1" s="1"/>
  <c r="F19" i="1"/>
  <c r="F28" i="1" s="1"/>
  <c r="H19" i="1"/>
  <c r="H28" i="1" s="1"/>
  <c r="H42" i="1" l="1"/>
  <c r="H56" i="1"/>
  <c r="D42" i="1"/>
  <c r="D56" i="1"/>
  <c r="I42" i="1"/>
  <c r="I56" i="1"/>
  <c r="E42" i="1"/>
  <c r="E56" i="1"/>
  <c r="F41" i="1"/>
  <c r="F54" i="1"/>
  <c r="G41" i="1"/>
  <c r="G54" i="1"/>
  <c r="F42" i="1"/>
  <c r="F56" i="1"/>
  <c r="F58" i="1" s="1"/>
  <c r="J10" i="1"/>
  <c r="G42" i="1"/>
  <c r="G56" i="1"/>
  <c r="H41" i="1"/>
  <c r="H54" i="1"/>
  <c r="D54" i="1"/>
  <c r="D58" i="1" s="1"/>
  <c r="I41" i="1"/>
  <c r="I54" i="1"/>
  <c r="I58" i="1" s="1"/>
  <c r="E41" i="1"/>
  <c r="E54" i="1"/>
  <c r="I44" i="1"/>
  <c r="E44" i="1"/>
  <c r="J28" i="1"/>
  <c r="K42" i="1" s="1"/>
  <c r="G44" i="1"/>
  <c r="J30" i="1"/>
  <c r="K44" i="1" s="1"/>
  <c r="G58" i="1" l="1"/>
  <c r="H58" i="1"/>
  <c r="J54" i="1"/>
  <c r="E58" i="1"/>
  <c r="J56" i="1"/>
  <c r="E22" i="1"/>
  <c r="I22" i="1"/>
  <c r="J58" i="1" l="1"/>
  <c r="H22" i="1"/>
  <c r="F22" i="1"/>
  <c r="E31" i="1"/>
  <c r="E24" i="1"/>
  <c r="G22" i="1"/>
  <c r="I31" i="1"/>
  <c r="I24" i="1"/>
  <c r="G31" i="1" l="1"/>
  <c r="G24" i="1"/>
  <c r="F31" i="1"/>
  <c r="F24" i="1"/>
  <c r="H31" i="1"/>
  <c r="H24" i="1"/>
  <c r="I45" i="1"/>
  <c r="I33" i="1"/>
  <c r="E45" i="1"/>
  <c r="E33" i="1"/>
  <c r="E47" i="1" l="1"/>
  <c r="E36" i="1"/>
  <c r="E37" i="1" s="1"/>
  <c r="I47" i="1"/>
  <c r="I36" i="1"/>
  <c r="I37" i="1" s="1"/>
  <c r="H45" i="1"/>
  <c r="H33" i="1"/>
  <c r="F45" i="1"/>
  <c r="F33" i="1"/>
  <c r="G45" i="1"/>
  <c r="G33" i="1"/>
  <c r="G47" i="1" l="1"/>
  <c r="G36" i="1"/>
  <c r="G37" i="1" s="1"/>
  <c r="F47" i="1"/>
  <c r="F36" i="1"/>
  <c r="F37" i="1" s="1"/>
  <c r="H47" i="1"/>
  <c r="H36" i="1"/>
  <c r="H37" i="1" s="1"/>
  <c r="D22" i="1" l="1"/>
  <c r="J22" i="1" l="1"/>
  <c r="D31" i="1"/>
  <c r="D24" i="1"/>
  <c r="J24" i="1" s="1"/>
  <c r="D45" i="1" l="1"/>
  <c r="J31" i="1"/>
  <c r="D33" i="1"/>
  <c r="K45" i="1" l="1"/>
  <c r="D47" i="1"/>
  <c r="D36" i="1"/>
  <c r="D37" i="1" s="1"/>
  <c r="J33" i="1"/>
  <c r="K47" i="1" l="1"/>
  <c r="J36" i="1"/>
  <c r="D64" i="1" s="1"/>
  <c r="D62" i="1" l="1"/>
  <c r="D63" i="1"/>
  <c r="D61" i="1"/>
  <c r="J37" i="1"/>
  <c r="D65" i="1" l="1"/>
</calcChain>
</file>

<file path=xl/sharedStrings.xml><?xml version="1.0" encoding="utf-8"?>
<sst xmlns="http://schemas.openxmlformats.org/spreadsheetml/2006/main" count="113" uniqueCount="27">
  <si>
    <t>Changes in Wind Value 2007 - 2012</t>
  </si>
  <si>
    <t>Cumulative</t>
  </si>
  <si>
    <t>Total</t>
  </si>
  <si>
    <t>-</t>
  </si>
  <si>
    <t>GRC Forecast</t>
  </si>
  <si>
    <t xml:space="preserve">Wind Generation (MWh)  </t>
  </si>
  <si>
    <t xml:space="preserve">Market Price ($/MWh)  </t>
  </si>
  <si>
    <t xml:space="preserve">Market Value ($m)  </t>
  </si>
  <si>
    <t xml:space="preserve">Less: PPA Cost ($m)  </t>
  </si>
  <si>
    <t xml:space="preserve">Net Market Value ($m)  </t>
  </si>
  <si>
    <t xml:space="preserve">Actual </t>
  </si>
  <si>
    <t>Forecast Variance</t>
  </si>
  <si>
    <t xml:space="preserve">PTC Increase/(Reduction) ($m)  </t>
  </si>
  <si>
    <t xml:space="preserve">Total ($m)  </t>
  </si>
  <si>
    <t xml:space="preserve">WA Allocated Total ($m)  </t>
  </si>
  <si>
    <t>Forecast Variance %</t>
  </si>
  <si>
    <t>Wind variance ($m)</t>
  </si>
  <si>
    <t>Market variance ($m)</t>
  </si>
  <si>
    <t>Total Change in Market Value</t>
  </si>
  <si>
    <t>Share of change</t>
  </si>
  <si>
    <t>Market variation</t>
  </si>
  <si>
    <t>Wind variation</t>
  </si>
  <si>
    <t>PPA variation</t>
  </si>
  <si>
    <t>PTC variation</t>
  </si>
  <si>
    <t>Source</t>
  </si>
  <si>
    <t>Sources of Change in Market Value of Wind</t>
  </si>
  <si>
    <t>Staff Analysis of Wind Value 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</si>
</sst>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_);_(@_)"/>
    <numFmt numFmtId="165" formatCode="_(&quot;$&quot;* #,##0.0_);_(&quot;$&quot;* \(#,##0.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u/>
      <sz val="10"/>
      <color indexed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8DB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2" borderId="1" xfId="0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horizontal="centerContinuous" vertical="center" wrapText="1"/>
    </xf>
    <xf numFmtId="0" fontId="0" fillId="2" borderId="3" xfId="0" applyFill="1" applyBorder="1" applyAlignment="1">
      <alignment horizontal="centerContinuous" vertical="center" wrapText="1"/>
    </xf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3" fillId="3" borderId="0" xfId="0" applyFont="1" applyFill="1" applyBorder="1" applyAlignment="1">
      <alignment horizontal="center"/>
    </xf>
    <xf numFmtId="9" fontId="0" fillId="3" borderId="0" xfId="0" applyNumberFormat="1" applyFill="1" applyBorder="1"/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ont="1" applyFill="1" applyBorder="1" applyAlignment="1">
      <alignment horizontal="fill" vertical="center"/>
    </xf>
    <xf numFmtId="9" fontId="0" fillId="3" borderId="0" xfId="0" applyNumberFormat="1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4" fillId="3" borderId="0" xfId="0" applyFont="1" applyFill="1" applyBorder="1" applyAlignment="1">
      <alignment horizontal="left"/>
    </xf>
    <xf numFmtId="41" fontId="0" fillId="3" borderId="0" xfId="0" applyNumberFormat="1" applyFill="1" applyBorder="1"/>
    <xf numFmtId="0" fontId="0" fillId="3" borderId="0" xfId="0" applyFill="1" applyBorder="1" applyAlignment="1">
      <alignment horizontal="right"/>
    </xf>
    <xf numFmtId="43" fontId="0" fillId="3" borderId="0" xfId="0" applyNumberFormat="1" applyFill="1" applyBorder="1"/>
    <xf numFmtId="0" fontId="0" fillId="3" borderId="0" xfId="0" applyFill="1" applyBorder="1" applyAlignment="1">
      <alignment horizontal="right" vertical="center"/>
    </xf>
    <xf numFmtId="164" fontId="0" fillId="3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6" fillId="0" borderId="0" xfId="0" applyFont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0" borderId="0" xfId="0" applyAlignment="1">
      <alignment vertical="center"/>
    </xf>
    <xf numFmtId="43" fontId="0" fillId="0" borderId="0" xfId="0" applyNumberFormat="1"/>
    <xf numFmtId="164" fontId="0" fillId="0" borderId="0" xfId="0" applyNumberFormat="1"/>
    <xf numFmtId="0" fontId="0" fillId="0" borderId="4" xfId="0" applyBorder="1"/>
    <xf numFmtId="44" fontId="0" fillId="0" borderId="0" xfId="0" applyNumberFormat="1" applyBorder="1"/>
    <xf numFmtId="44" fontId="0" fillId="0" borderId="5" xfId="0" applyNumberFormat="1" applyBorder="1"/>
    <xf numFmtId="0" fontId="0" fillId="0" borderId="4" xfId="0" applyBorder="1" applyAlignment="1">
      <alignment vertical="center"/>
    </xf>
    <xf numFmtId="44" fontId="0" fillId="0" borderId="0" xfId="0" applyNumberFormat="1" applyBorder="1" applyAlignment="1">
      <alignment vertical="center"/>
    </xf>
    <xf numFmtId="44" fontId="0" fillId="0" borderId="10" xfId="0" applyNumberFormat="1" applyBorder="1"/>
    <xf numFmtId="44" fontId="0" fillId="0" borderId="10" xfId="0" applyNumberFormat="1" applyBorder="1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/>
    <xf numFmtId="165" fontId="0" fillId="0" borderId="9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0" fontId="0" fillId="0" borderId="9" xfId="0" applyBorder="1"/>
    <xf numFmtId="10" fontId="0" fillId="0" borderId="9" xfId="1" applyNumberFormat="1" applyFont="1" applyBorder="1"/>
    <xf numFmtId="0" fontId="0" fillId="0" borderId="9" xfId="0" applyBorder="1" applyAlignment="1">
      <alignment vertical="center"/>
    </xf>
    <xf numFmtId="0" fontId="2" fillId="0" borderId="0" xfId="0" applyFont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_Table%207%20-%20Wind%20Market%20Risk_2007-2012%20CONF%20J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utcfs2\grp_data\Model\UE-140762\Confidential%20Workpapers\CD.4%20WA%20UE-14_Confidential%20Workpapers%20(PACMay2014)\A.%20Duvall\Testimony%20Support%20CONF\Highly%20Confidential\Actual%20Hourly%20Wind%20Mkt%20Value%202007%20-%202012%20HICON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7"/>
      <sheetName val="Wind Summary"/>
      <sheetName val="WAGRC -&gt;"/>
      <sheetName val="UE061546"/>
      <sheetName val="UE080220"/>
      <sheetName val="UE090205"/>
      <sheetName val="UE100749"/>
      <sheetName val="UE111190"/>
      <sheetName val="UE130043"/>
      <sheetName val="CY14"/>
      <sheetName val="2014.wind.fcst"/>
      <sheetName val="index"/>
      <sheetName val="2012.wind"/>
      <sheetName val="2011.wind"/>
      <sheetName val="2010.wind"/>
      <sheetName val="2009.wind"/>
      <sheetName val="2008.wind"/>
      <sheetName val="2007.wind"/>
      <sheetName val="a.npc-&gt;"/>
      <sheetName val="2007"/>
      <sheetName val="2008"/>
      <sheetName val="2009"/>
      <sheetName val="2010"/>
      <sheetName val="2011"/>
      <sheetName val="2012"/>
      <sheetName val="2013"/>
    </sheetNames>
    <sheetDataSet>
      <sheetData sheetId="0" refreshError="1"/>
      <sheetData sheetId="1">
        <row r="3">
          <cell r="P3">
            <v>3458532.5100000002</v>
          </cell>
          <cell r="Q3">
            <v>3670050.4400000004</v>
          </cell>
          <cell r="R3">
            <v>4596754.1500000004</v>
          </cell>
          <cell r="S3">
            <v>4063374.0300000003</v>
          </cell>
          <cell r="T3">
            <v>4476433.379999999</v>
          </cell>
          <cell r="U3">
            <v>4981141.21</v>
          </cell>
        </row>
        <row r="4">
          <cell r="P4">
            <v>4088418.01</v>
          </cell>
          <cell r="Q4">
            <v>4891895.2699999996</v>
          </cell>
          <cell r="R4">
            <v>3631783.44</v>
          </cell>
          <cell r="S4">
            <v>3671563.74</v>
          </cell>
          <cell r="T4">
            <v>4814533.5100000007</v>
          </cell>
          <cell r="U4">
            <v>4922879.2200000007</v>
          </cell>
        </row>
        <row r="9">
          <cell r="P9">
            <v>255151.72503813467</v>
          </cell>
          <cell r="Q9">
            <v>364357.31320400984</v>
          </cell>
          <cell r="R9">
            <v>824813.92020060017</v>
          </cell>
          <cell r="S9">
            <v>1289988.5115543962</v>
          </cell>
          <cell r="T9">
            <v>1273395.1993343981</v>
          </cell>
          <cell r="U9">
            <v>1267568.1759903985</v>
          </cell>
        </row>
        <row r="10">
          <cell r="P10">
            <v>252374</v>
          </cell>
          <cell r="Q10">
            <v>391548</v>
          </cell>
          <cell r="R10">
            <v>838119.20399999956</v>
          </cell>
          <cell r="S10">
            <v>1036912.352</v>
          </cell>
          <cell r="T10">
            <v>1190573.2179999999</v>
          </cell>
          <cell r="U10">
            <v>1057002.0179999999</v>
          </cell>
        </row>
        <row r="11">
          <cell r="P11">
            <v>14550103.776643079</v>
          </cell>
          <cell r="Q11">
            <v>20129945.328754626</v>
          </cell>
          <cell r="R11">
            <v>40988143.456471212</v>
          </cell>
          <cell r="S11">
            <v>73007282.253488928</v>
          </cell>
          <cell r="T11">
            <v>57171050.925351068</v>
          </cell>
          <cell r="U11">
            <v>42583578.02650965</v>
          </cell>
        </row>
        <row r="21">
          <cell r="P21">
            <v>-351044.10456428374</v>
          </cell>
          <cell r="Q21">
            <v>740603.36113375216</v>
          </cell>
          <cell r="R21">
            <v>854976.18413177296</v>
          </cell>
          <cell r="S21">
            <v>-8188377.3971942523</v>
          </cell>
          <cell r="T21">
            <v>-2930285.5573968766</v>
          </cell>
          <cell r="U21">
            <v>-7025134.6660413966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Actual Hourly Wind Mkt Value"/>
      <sheetName val="index"/>
    </sheetNames>
    <sheetDataSet>
      <sheetData sheetId="0" refreshError="1">
        <row r="4">
          <cell r="B4">
            <v>2007</v>
          </cell>
        </row>
        <row r="40">
          <cell r="B40">
            <v>11093284.050000004</v>
          </cell>
          <cell r="C40">
            <v>19805682.219999995</v>
          </cell>
          <cell r="D40">
            <v>21701439.204030007</v>
          </cell>
          <cell r="E40">
            <v>27675379.034690004</v>
          </cell>
          <cell r="F40">
            <v>20903141.176740006</v>
          </cell>
          <cell r="G40">
            <v>13463978.459220003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tabSelected="1" topLeftCell="A13" zoomScaleNormal="100" workbookViewId="0">
      <selection activeCell="I59" sqref="I59"/>
    </sheetView>
  </sheetViews>
  <sheetFormatPr defaultRowHeight="15" x14ac:dyDescent="0.25"/>
  <cols>
    <col min="1" max="1" width="4.140625" customWidth="1"/>
    <col min="2" max="2" width="3.42578125" customWidth="1"/>
    <col min="3" max="3" width="28.5703125" customWidth="1"/>
    <col min="4" max="6" width="9" bestFit="1" customWidth="1"/>
    <col min="7" max="9" width="10.5703125" bestFit="1" customWidth="1"/>
    <col min="10" max="10" width="11" customWidth="1"/>
    <col min="11" max="11" width="5.28515625" hidden="1" customWidth="1"/>
    <col min="12" max="12" width="2.42578125" customWidth="1"/>
    <col min="14" max="14" width="27.140625" customWidth="1"/>
    <col min="15" max="15" width="10" customWidth="1"/>
    <col min="21" max="21" width="10.28515625" customWidth="1"/>
  </cols>
  <sheetData>
    <row r="1" spans="1:12" ht="12.75" customHeight="1" x14ac:dyDescent="0.25">
      <c r="A1" s="46" t="s">
        <v>26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12.75" customHeight="1" x14ac:dyDescent="0.25"/>
    <row r="3" spans="1:12" ht="12.75" customHeight="1" x14ac:dyDescent="0.25">
      <c r="B3" s="1" t="s">
        <v>0</v>
      </c>
      <c r="C3" s="2"/>
      <c r="D3" s="2"/>
      <c r="E3" s="2"/>
      <c r="F3" s="2"/>
      <c r="G3" s="2"/>
      <c r="H3" s="2"/>
      <c r="I3" s="2"/>
      <c r="J3" s="2"/>
      <c r="K3" s="2"/>
      <c r="L3" s="3"/>
    </row>
    <row r="4" spans="1:12" ht="12.7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6"/>
    </row>
    <row r="5" spans="1:12" ht="12.75" customHeight="1" x14ac:dyDescent="0.25">
      <c r="B5" s="4"/>
      <c r="C5" s="5"/>
      <c r="D5" s="7">
        <v>2007</v>
      </c>
      <c r="E5" s="7">
        <v>2008</v>
      </c>
      <c r="F5" s="7">
        <v>2009</v>
      </c>
      <c r="G5" s="7">
        <v>2010</v>
      </c>
      <c r="H5" s="7">
        <v>2011</v>
      </c>
      <c r="I5" s="7">
        <v>2012</v>
      </c>
      <c r="J5" s="7" t="s">
        <v>1</v>
      </c>
      <c r="L5" s="6"/>
    </row>
    <row r="6" spans="1:12" ht="12.75" customHeight="1" x14ac:dyDescent="0.25">
      <c r="B6" s="4"/>
      <c r="C6" s="5"/>
      <c r="D6" s="7"/>
      <c r="E6" s="7"/>
      <c r="F6" s="7"/>
      <c r="G6" s="7"/>
      <c r="H6" s="7"/>
      <c r="I6" s="7"/>
      <c r="J6" s="7" t="s">
        <v>2</v>
      </c>
      <c r="L6" s="6"/>
    </row>
    <row r="7" spans="1:12" ht="12.75" customHeight="1" x14ac:dyDescent="0.25">
      <c r="B7" s="9"/>
      <c r="C7" s="10"/>
      <c r="D7" s="11" t="s">
        <v>3</v>
      </c>
      <c r="E7" s="11" t="s">
        <v>3</v>
      </c>
      <c r="F7" s="11" t="s">
        <v>3</v>
      </c>
      <c r="G7" s="11" t="s">
        <v>3</v>
      </c>
      <c r="H7" s="11" t="s">
        <v>3</v>
      </c>
      <c r="I7" s="11" t="s">
        <v>3</v>
      </c>
      <c r="J7" s="11" t="s">
        <v>3</v>
      </c>
      <c r="L7" s="13"/>
    </row>
    <row r="8" spans="1:12" ht="12.75" customHeight="1" x14ac:dyDescent="0.25">
      <c r="B8" s="4"/>
      <c r="C8" s="14" t="s">
        <v>4</v>
      </c>
      <c r="D8" s="15"/>
      <c r="E8" s="15"/>
      <c r="F8" s="15"/>
      <c r="G8" s="15"/>
      <c r="H8" s="15"/>
      <c r="I8" s="15"/>
      <c r="J8" s="5"/>
      <c r="L8" s="6"/>
    </row>
    <row r="9" spans="1:12" ht="12.75" customHeight="1" x14ac:dyDescent="0.25">
      <c r="B9" s="4"/>
      <c r="C9" s="16" t="s">
        <v>5</v>
      </c>
      <c r="D9" s="15">
        <f>'[1]Wind Summary'!P9</f>
        <v>255151.72503813467</v>
      </c>
      <c r="E9" s="15">
        <f>'[1]Wind Summary'!Q9</f>
        <v>364357.31320400984</v>
      </c>
      <c r="F9" s="15">
        <f>'[1]Wind Summary'!R9</f>
        <v>824813.92020060017</v>
      </c>
      <c r="G9" s="15">
        <f>'[1]Wind Summary'!S9</f>
        <v>1289988.5115543962</v>
      </c>
      <c r="H9" s="15">
        <f>'[1]Wind Summary'!T9</f>
        <v>1273395.1993343981</v>
      </c>
      <c r="I9" s="15">
        <f>'[1]Wind Summary'!U9</f>
        <v>1267568.1759903985</v>
      </c>
      <c r="J9" s="15">
        <f>SUM(D9:I9)</f>
        <v>5275274.8453219384</v>
      </c>
      <c r="L9" s="6"/>
    </row>
    <row r="10" spans="1:12" ht="12.75" customHeight="1" x14ac:dyDescent="0.25">
      <c r="B10" s="4"/>
      <c r="C10" s="16" t="s">
        <v>6</v>
      </c>
      <c r="D10" s="17">
        <f>+D12/D9*1000000</f>
        <v>57.025300434353078</v>
      </c>
      <c r="E10" s="17">
        <f t="shared" ref="E10:I10" si="0">+E12/E9*1000000</f>
        <v>55.247814711718242</v>
      </c>
      <c r="F10" s="17">
        <f t="shared" si="0"/>
        <v>49.693806630352007</v>
      </c>
      <c r="G10" s="17">
        <f t="shared" si="0"/>
        <v>56.595296469359567</v>
      </c>
      <c r="H10" s="17">
        <f t="shared" si="0"/>
        <v>44.896549755515252</v>
      </c>
      <c r="I10" s="17">
        <f t="shared" si="0"/>
        <v>33.594704279505521</v>
      </c>
      <c r="J10" s="17">
        <f>+J12/J9*1000000</f>
        <v>47.093300548600602</v>
      </c>
      <c r="L10" s="6"/>
    </row>
    <row r="11" spans="1:12" ht="12.75" customHeight="1" x14ac:dyDescent="0.25">
      <c r="B11" s="9"/>
      <c r="C11" s="18"/>
      <c r="D11" s="11" t="s">
        <v>3</v>
      </c>
      <c r="E11" s="11" t="s">
        <v>3</v>
      </c>
      <c r="F11" s="11" t="s">
        <v>3</v>
      </c>
      <c r="G11" s="11" t="s">
        <v>3</v>
      </c>
      <c r="H11" s="11" t="s">
        <v>3</v>
      </c>
      <c r="I11" s="11" t="s">
        <v>3</v>
      </c>
      <c r="J11" s="11" t="s">
        <v>3</v>
      </c>
      <c r="L11" s="13"/>
    </row>
    <row r="12" spans="1:12" ht="12.75" customHeight="1" x14ac:dyDescent="0.25">
      <c r="B12" s="4"/>
      <c r="C12" s="16" t="s">
        <v>7</v>
      </c>
      <c r="D12" s="19">
        <f>'[1]Wind Summary'!P11/1000000</f>
        <v>14.550103776643079</v>
      </c>
      <c r="E12" s="19">
        <f>'[1]Wind Summary'!Q11/1000000</f>
        <v>20.129945328754626</v>
      </c>
      <c r="F12" s="19">
        <f>'[1]Wind Summary'!R11/1000000</f>
        <v>40.988143456471214</v>
      </c>
      <c r="G12" s="19">
        <f>'[1]Wind Summary'!S11/1000000</f>
        <v>73.007282253488924</v>
      </c>
      <c r="H12" s="19">
        <f>'[1]Wind Summary'!T11/1000000</f>
        <v>57.171050925351068</v>
      </c>
      <c r="I12" s="19">
        <f>'[1]Wind Summary'!U11/1000000</f>
        <v>42.583578026509649</v>
      </c>
      <c r="J12" s="19">
        <f>+SUM(D12:I12)</f>
        <v>248.43010376721858</v>
      </c>
      <c r="L12" s="6"/>
    </row>
    <row r="13" spans="1:12" ht="12.75" customHeight="1" x14ac:dyDescent="0.25">
      <c r="B13" s="4"/>
      <c r="C13" s="16" t="s">
        <v>8</v>
      </c>
      <c r="D13" s="19">
        <f>'[1]Wind Summary'!P3/1000000</f>
        <v>3.4585325100000004</v>
      </c>
      <c r="E13" s="19">
        <f>'[1]Wind Summary'!Q3/1000000</f>
        <v>3.6700504400000002</v>
      </c>
      <c r="F13" s="19">
        <f>'[1]Wind Summary'!R3/1000000</f>
        <v>4.5967541500000006</v>
      </c>
      <c r="G13" s="19">
        <f>'[1]Wind Summary'!S3/1000000</f>
        <v>4.0633740300000003</v>
      </c>
      <c r="H13" s="19">
        <f>'[1]Wind Summary'!T3/1000000</f>
        <v>4.4764333799999987</v>
      </c>
      <c r="I13" s="19">
        <f>'[1]Wind Summary'!U3/1000000</f>
        <v>4.9811412099999997</v>
      </c>
      <c r="J13" s="19">
        <f>+SUM(D13:I13)</f>
        <v>25.246285719999999</v>
      </c>
      <c r="L13" s="6"/>
    </row>
    <row r="14" spans="1:12" ht="12.75" customHeight="1" x14ac:dyDescent="0.25">
      <c r="B14" s="9"/>
      <c r="C14" s="18"/>
      <c r="D14" s="11" t="s">
        <v>3</v>
      </c>
      <c r="E14" s="11" t="s">
        <v>3</v>
      </c>
      <c r="F14" s="11" t="s">
        <v>3</v>
      </c>
      <c r="G14" s="11" t="s">
        <v>3</v>
      </c>
      <c r="H14" s="11" t="s">
        <v>3</v>
      </c>
      <c r="I14" s="11" t="s">
        <v>3</v>
      </c>
      <c r="J14" s="11" t="s">
        <v>3</v>
      </c>
      <c r="L14" s="13"/>
    </row>
    <row r="15" spans="1:12" ht="12.75" customHeight="1" x14ac:dyDescent="0.25">
      <c r="B15" s="4"/>
      <c r="C15" s="16" t="s">
        <v>9</v>
      </c>
      <c r="D15" s="19">
        <f>+D12-D13</f>
        <v>11.091571266643079</v>
      </c>
      <c r="E15" s="19">
        <f t="shared" ref="E15:I15" si="1">+E12-E13</f>
        <v>16.459894888754626</v>
      </c>
      <c r="F15" s="19">
        <f t="shared" si="1"/>
        <v>36.391389306471211</v>
      </c>
      <c r="G15" s="19">
        <f t="shared" si="1"/>
        <v>68.943908223488918</v>
      </c>
      <c r="H15" s="19">
        <f t="shared" si="1"/>
        <v>52.694617545351072</v>
      </c>
      <c r="I15" s="19">
        <f t="shared" si="1"/>
        <v>37.602436816509652</v>
      </c>
      <c r="J15" s="19">
        <f>+SUM(D15:I15)</f>
        <v>223.18381804721855</v>
      </c>
      <c r="L15" s="6"/>
    </row>
    <row r="16" spans="1:12" ht="12.75" customHeight="1" x14ac:dyDescent="0.25">
      <c r="B16" s="4"/>
      <c r="C16" s="16"/>
      <c r="D16" s="15"/>
      <c r="E16" s="15"/>
      <c r="F16" s="15"/>
      <c r="G16" s="15"/>
      <c r="H16" s="15"/>
      <c r="I16" s="15"/>
      <c r="J16" s="5"/>
      <c r="L16" s="6"/>
    </row>
    <row r="17" spans="2:21" ht="12.75" customHeight="1" x14ac:dyDescent="0.25">
      <c r="B17" s="4"/>
      <c r="C17" s="14" t="s">
        <v>10</v>
      </c>
      <c r="D17" s="5"/>
      <c r="E17" s="5"/>
      <c r="F17" s="5"/>
      <c r="G17" s="5"/>
      <c r="H17" s="5"/>
      <c r="I17" s="5"/>
      <c r="J17" s="5"/>
      <c r="L17" s="6"/>
      <c r="N17" s="27"/>
    </row>
    <row r="18" spans="2:21" ht="12.75" customHeight="1" x14ac:dyDescent="0.25">
      <c r="B18" s="4"/>
      <c r="C18" s="16" t="s">
        <v>5</v>
      </c>
      <c r="D18" s="15">
        <f>'[1]Wind Summary'!P10</f>
        <v>252374</v>
      </c>
      <c r="E18" s="15">
        <f>'[1]Wind Summary'!Q10</f>
        <v>391548</v>
      </c>
      <c r="F18" s="15">
        <f>'[1]Wind Summary'!R10</f>
        <v>838119.20399999956</v>
      </c>
      <c r="G18" s="15">
        <f>'[1]Wind Summary'!S10</f>
        <v>1036912.352</v>
      </c>
      <c r="H18" s="15">
        <f>'[1]Wind Summary'!T10</f>
        <v>1190573.2179999999</v>
      </c>
      <c r="I18" s="15">
        <f>'[1]Wind Summary'!U10</f>
        <v>1057002.0179999999</v>
      </c>
      <c r="J18" s="15">
        <f>+SUM(D18:I18)</f>
        <v>4766528.7919999994</v>
      </c>
      <c r="L18" s="6"/>
    </row>
    <row r="19" spans="2:21" ht="12.75" customHeight="1" x14ac:dyDescent="0.25">
      <c r="B19" s="4"/>
      <c r="C19" s="16" t="s">
        <v>6</v>
      </c>
      <c r="D19" s="17">
        <f t="shared" ref="D19:I19" si="2">+D21/D18*1000000</f>
        <v>43.955732563576298</v>
      </c>
      <c r="E19" s="17">
        <f t="shared" si="2"/>
        <v>50.58302486540601</v>
      </c>
      <c r="F19" s="17">
        <f t="shared" si="2"/>
        <v>25.893022258000926</v>
      </c>
      <c r="G19" s="17">
        <f t="shared" si="2"/>
        <v>26.690181654514618</v>
      </c>
      <c r="H19" s="17">
        <f t="shared" si="2"/>
        <v>17.557207621261988</v>
      </c>
      <c r="I19" s="17">
        <f t="shared" si="2"/>
        <v>12.737892861071154</v>
      </c>
      <c r="J19" s="17">
        <f>+J21/J18*1000000</f>
        <v>24.051654599693862</v>
      </c>
      <c r="L19" s="6"/>
      <c r="P19" s="25"/>
      <c r="Q19" s="25"/>
      <c r="R19" s="25"/>
      <c r="S19" s="25"/>
      <c r="T19" s="25"/>
      <c r="U19" s="25"/>
    </row>
    <row r="20" spans="2:21" ht="12" customHeight="1" x14ac:dyDescent="0.25">
      <c r="B20" s="9"/>
      <c r="C20" s="18"/>
      <c r="D20" s="11" t="s">
        <v>3</v>
      </c>
      <c r="E20" s="11" t="s">
        <v>3</v>
      </c>
      <c r="F20" s="11" t="s">
        <v>3</v>
      </c>
      <c r="G20" s="11" t="s">
        <v>3</v>
      </c>
      <c r="H20" s="11" t="s">
        <v>3</v>
      </c>
      <c r="I20" s="11" t="s">
        <v>3</v>
      </c>
      <c r="J20" s="11" t="s">
        <v>3</v>
      </c>
      <c r="L20" s="13"/>
      <c r="P20" s="27"/>
      <c r="Q20" s="27"/>
      <c r="R20" s="27"/>
      <c r="S20" s="27"/>
    </row>
    <row r="21" spans="2:21" ht="12.75" customHeight="1" x14ac:dyDescent="0.25">
      <c r="B21" s="4"/>
      <c r="C21" s="16" t="s">
        <v>7</v>
      </c>
      <c r="D21" s="19">
        <f>[2]Pivot!B40/1000000</f>
        <v>11.093284050000005</v>
      </c>
      <c r="E21" s="19">
        <f>[2]Pivot!C40/1000000</f>
        <v>19.805682219999994</v>
      </c>
      <c r="F21" s="19">
        <f>[2]Pivot!D40/1000000</f>
        <v>21.701439204030006</v>
      </c>
      <c r="G21" s="19">
        <f>[2]Pivot!E40/1000000</f>
        <v>27.675379034690003</v>
      </c>
      <c r="H21" s="19">
        <f>[2]Pivot!F40/1000000</f>
        <v>20.903141176740007</v>
      </c>
      <c r="I21" s="19">
        <f>[2]Pivot!G40/1000000</f>
        <v>13.463978459220003</v>
      </c>
      <c r="J21" s="19">
        <f>+SUM(D21:I21)</f>
        <v>114.64290414468002</v>
      </c>
      <c r="L21" s="6"/>
    </row>
    <row r="22" spans="2:21" ht="12.75" customHeight="1" x14ac:dyDescent="0.25">
      <c r="B22" s="4"/>
      <c r="C22" s="16" t="s">
        <v>8</v>
      </c>
      <c r="D22" s="19">
        <f>'[1]Wind Summary'!P4/1000000</f>
        <v>4.0884180099999998</v>
      </c>
      <c r="E22" s="19">
        <f>'[1]Wind Summary'!Q4/1000000</f>
        <v>4.8918952699999991</v>
      </c>
      <c r="F22" s="19">
        <f>'[1]Wind Summary'!R4/1000000</f>
        <v>3.63178344</v>
      </c>
      <c r="G22" s="19">
        <f>'[1]Wind Summary'!S4/1000000</f>
        <v>3.6715637400000003</v>
      </c>
      <c r="H22" s="19">
        <f>'[1]Wind Summary'!T4/1000000</f>
        <v>4.8145335100000004</v>
      </c>
      <c r="I22" s="19">
        <f>'[1]Wind Summary'!U4/1000000</f>
        <v>4.9228792200000004</v>
      </c>
      <c r="J22" s="19">
        <f>+SUM(D22:I22)</f>
        <v>26.021073190000003</v>
      </c>
      <c r="L22" s="6"/>
    </row>
    <row r="23" spans="2:21" ht="12" customHeight="1" x14ac:dyDescent="0.25">
      <c r="B23" s="9"/>
      <c r="C23" s="18"/>
      <c r="D23" s="11" t="s">
        <v>3</v>
      </c>
      <c r="E23" s="11" t="s">
        <v>3</v>
      </c>
      <c r="F23" s="11" t="s">
        <v>3</v>
      </c>
      <c r="G23" s="11" t="s">
        <v>3</v>
      </c>
      <c r="H23" s="11" t="s">
        <v>3</v>
      </c>
      <c r="I23" s="11" t="s">
        <v>3</v>
      </c>
      <c r="J23" s="11" t="s">
        <v>3</v>
      </c>
      <c r="L23" s="13"/>
    </row>
    <row r="24" spans="2:21" ht="12.75" customHeight="1" x14ac:dyDescent="0.25">
      <c r="B24" s="4"/>
      <c r="C24" s="16" t="s">
        <v>9</v>
      </c>
      <c r="D24" s="19">
        <f t="shared" ref="D24:I24" si="3">+D21-D22</f>
        <v>7.0048660400000049</v>
      </c>
      <c r="E24" s="19">
        <f t="shared" si="3"/>
        <v>14.913786949999995</v>
      </c>
      <c r="F24" s="19">
        <f t="shared" si="3"/>
        <v>18.069655764030006</v>
      </c>
      <c r="G24" s="19">
        <f t="shared" si="3"/>
        <v>24.003815294690003</v>
      </c>
      <c r="H24" s="19">
        <f t="shared" si="3"/>
        <v>16.088607666740007</v>
      </c>
      <c r="I24" s="19">
        <f t="shared" si="3"/>
        <v>8.5410992392200029</v>
      </c>
      <c r="J24" s="19">
        <f>+SUM(D24:I24)</f>
        <v>88.621830954680007</v>
      </c>
      <c r="L24" s="6"/>
    </row>
    <row r="25" spans="2:21" ht="12.75" customHeight="1" x14ac:dyDescent="0.25">
      <c r="B25" s="4"/>
      <c r="C25" s="16"/>
      <c r="D25" s="15"/>
      <c r="E25" s="15"/>
      <c r="F25" s="15"/>
      <c r="G25" s="15"/>
      <c r="H25" s="15"/>
      <c r="I25" s="15"/>
      <c r="J25" s="5"/>
      <c r="L25" s="6"/>
    </row>
    <row r="26" spans="2:21" ht="12.75" customHeight="1" x14ac:dyDescent="0.25">
      <c r="B26" s="4"/>
      <c r="C26" s="14" t="s">
        <v>11</v>
      </c>
      <c r="D26" s="15"/>
      <c r="E26" s="15"/>
      <c r="F26" s="15"/>
      <c r="G26" s="15"/>
      <c r="H26" s="15"/>
      <c r="I26" s="15"/>
      <c r="J26" s="5"/>
      <c r="L26" s="6"/>
    </row>
    <row r="27" spans="2:21" ht="12.75" customHeight="1" x14ac:dyDescent="0.25">
      <c r="B27" s="4"/>
      <c r="C27" s="16" t="s">
        <v>5</v>
      </c>
      <c r="D27" s="15">
        <f>+D18-D9</f>
        <v>-2777.7250381346676</v>
      </c>
      <c r="E27" s="15">
        <f t="shared" ref="E27:I28" si="4">+E18-E9</f>
        <v>27190.686795990157</v>
      </c>
      <c r="F27" s="15">
        <f t="shared" si="4"/>
        <v>13305.283799399389</v>
      </c>
      <c r="G27" s="15">
        <f t="shared" si="4"/>
        <v>-253076.15955439629</v>
      </c>
      <c r="H27" s="15">
        <f t="shared" si="4"/>
        <v>-82821.981334398268</v>
      </c>
      <c r="I27" s="15">
        <f t="shared" si="4"/>
        <v>-210566.15799039858</v>
      </c>
      <c r="J27" s="15">
        <f>+SUM(D27:I27)</f>
        <v>-508746.05332193826</v>
      </c>
      <c r="L27" s="6"/>
    </row>
    <row r="28" spans="2:21" ht="12.75" customHeight="1" x14ac:dyDescent="0.25">
      <c r="B28" s="4"/>
      <c r="C28" s="16" t="s">
        <v>6</v>
      </c>
      <c r="D28" s="17">
        <f>+D19-D10</f>
        <v>-13.06956787077678</v>
      </c>
      <c r="E28" s="17">
        <f t="shared" si="4"/>
        <v>-4.6647898463122317</v>
      </c>
      <c r="F28" s="17">
        <f t="shared" si="4"/>
        <v>-23.800784372351082</v>
      </c>
      <c r="G28" s="17">
        <f t="shared" si="4"/>
        <v>-29.90511481484495</v>
      </c>
      <c r="H28" s="17">
        <f t="shared" si="4"/>
        <v>-27.339342134253265</v>
      </c>
      <c r="I28" s="17">
        <f t="shared" si="4"/>
        <v>-20.856811418434368</v>
      </c>
      <c r="J28" s="17">
        <f>+J19-J10</f>
        <v>-23.041645948906741</v>
      </c>
      <c r="L28" s="6"/>
    </row>
    <row r="29" spans="2:21" ht="8.25" customHeight="1" x14ac:dyDescent="0.25">
      <c r="B29" s="9"/>
      <c r="C29" s="18"/>
      <c r="D29" s="11" t="s">
        <v>3</v>
      </c>
      <c r="E29" s="11" t="s">
        <v>3</v>
      </c>
      <c r="F29" s="11" t="s">
        <v>3</v>
      </c>
      <c r="G29" s="11" t="s">
        <v>3</v>
      </c>
      <c r="H29" s="11" t="s">
        <v>3</v>
      </c>
      <c r="I29" s="11" t="s">
        <v>3</v>
      </c>
      <c r="J29" s="11" t="s">
        <v>3</v>
      </c>
      <c r="L29" s="13"/>
    </row>
    <row r="30" spans="2:21" ht="12.75" customHeight="1" x14ac:dyDescent="0.25">
      <c r="B30" s="4"/>
      <c r="C30" s="16" t="s">
        <v>7</v>
      </c>
      <c r="D30" s="19">
        <f>+D21-D12</f>
        <v>-3.456819726643074</v>
      </c>
      <c r="E30" s="19">
        <f t="shared" ref="E30:I31" si="5">+E21-E12</f>
        <v>-0.32426310875463216</v>
      </c>
      <c r="F30" s="19">
        <f t="shared" si="5"/>
        <v>-19.286704252441208</v>
      </c>
      <c r="G30" s="19">
        <f t="shared" si="5"/>
        <v>-45.331903218798921</v>
      </c>
      <c r="H30" s="19">
        <f t="shared" si="5"/>
        <v>-36.267909748611061</v>
      </c>
      <c r="I30" s="19">
        <f t="shared" si="5"/>
        <v>-29.119599567289647</v>
      </c>
      <c r="J30" s="19">
        <f>+SUM(D30:I30)</f>
        <v>-133.78719962253854</v>
      </c>
      <c r="L30" s="6"/>
    </row>
    <row r="31" spans="2:21" ht="12.75" customHeight="1" x14ac:dyDescent="0.25">
      <c r="B31" s="4"/>
      <c r="C31" s="16" t="s">
        <v>8</v>
      </c>
      <c r="D31" s="19">
        <f>+D22-D13</f>
        <v>0.62988549999999943</v>
      </c>
      <c r="E31" s="19">
        <f t="shared" si="5"/>
        <v>1.2218448299999989</v>
      </c>
      <c r="F31" s="19">
        <f t="shared" si="5"/>
        <v>-0.96497071000000068</v>
      </c>
      <c r="G31" s="19">
        <f t="shared" si="5"/>
        <v>-0.39181029000000001</v>
      </c>
      <c r="H31" s="19">
        <f t="shared" si="5"/>
        <v>0.33810013000000172</v>
      </c>
      <c r="I31" s="19">
        <f t="shared" si="5"/>
        <v>-5.8261989999999209E-2</v>
      </c>
      <c r="J31" s="19">
        <f>+SUM(D31:I31)</f>
        <v>0.77478747000000014</v>
      </c>
      <c r="L31" s="6"/>
    </row>
    <row r="32" spans="2:21" ht="8.25" customHeight="1" x14ac:dyDescent="0.25">
      <c r="B32" s="9"/>
      <c r="C32" s="18"/>
      <c r="D32" s="11" t="s">
        <v>3</v>
      </c>
      <c r="E32" s="11" t="s">
        <v>3</v>
      </c>
      <c r="F32" s="11" t="s">
        <v>3</v>
      </c>
      <c r="G32" s="11" t="s">
        <v>3</v>
      </c>
      <c r="H32" s="11" t="s">
        <v>3</v>
      </c>
      <c r="I32" s="11" t="s">
        <v>3</v>
      </c>
      <c r="J32" s="11" t="s">
        <v>3</v>
      </c>
      <c r="L32" s="13"/>
    </row>
    <row r="33" spans="2:12" ht="12.75" customHeight="1" x14ac:dyDescent="0.25">
      <c r="B33" s="4"/>
      <c r="C33" s="16" t="s">
        <v>9</v>
      </c>
      <c r="D33" s="19">
        <f t="shared" ref="D33:I33" si="6">+D30-D31</f>
        <v>-4.0867052266430735</v>
      </c>
      <c r="E33" s="19">
        <f t="shared" si="6"/>
        <v>-1.546107938754631</v>
      </c>
      <c r="F33" s="19">
        <f t="shared" si="6"/>
        <v>-18.321733542441208</v>
      </c>
      <c r="G33" s="19">
        <f t="shared" si="6"/>
        <v>-44.940092928798919</v>
      </c>
      <c r="H33" s="19">
        <f t="shared" si="6"/>
        <v>-36.606009878611061</v>
      </c>
      <c r="I33" s="19">
        <f t="shared" si="6"/>
        <v>-29.061337577289649</v>
      </c>
      <c r="J33" s="19">
        <f>+SUM(D33:I33)</f>
        <v>-134.56198709253854</v>
      </c>
      <c r="L33" s="6"/>
    </row>
    <row r="34" spans="2:12" ht="12.75" customHeight="1" x14ac:dyDescent="0.25">
      <c r="B34" s="4"/>
      <c r="C34" s="16" t="s">
        <v>12</v>
      </c>
      <c r="D34" s="19">
        <f>'[1]Wind Summary'!P21/1000000</f>
        <v>-0.35104410456428375</v>
      </c>
      <c r="E34" s="19">
        <f>'[1]Wind Summary'!Q21/1000000</f>
        <v>0.74060336113375214</v>
      </c>
      <c r="F34" s="19">
        <f>'[1]Wind Summary'!R21/1000000</f>
        <v>0.85497618413177301</v>
      </c>
      <c r="G34" s="19">
        <f>'[1]Wind Summary'!S21/1000000</f>
        <v>-8.1883773971942517</v>
      </c>
      <c r="H34" s="19">
        <f>'[1]Wind Summary'!T21/1000000</f>
        <v>-2.9302855573968767</v>
      </c>
      <c r="I34" s="19">
        <f>'[1]Wind Summary'!U21/1000000</f>
        <v>-7.0251346660413967</v>
      </c>
      <c r="J34" s="19">
        <f>+SUM(D34:I34)</f>
        <v>-16.899262179931284</v>
      </c>
      <c r="L34" s="6"/>
    </row>
    <row r="35" spans="2:12" ht="6.75" customHeight="1" x14ac:dyDescent="0.25">
      <c r="B35" s="4"/>
      <c r="C35" s="16"/>
      <c r="D35" s="11" t="s">
        <v>3</v>
      </c>
      <c r="E35" s="11" t="s">
        <v>3</v>
      </c>
      <c r="F35" s="11" t="s">
        <v>3</v>
      </c>
      <c r="G35" s="11" t="s">
        <v>3</v>
      </c>
      <c r="H35" s="11" t="s">
        <v>3</v>
      </c>
      <c r="I35" s="11" t="s">
        <v>3</v>
      </c>
      <c r="J35" s="11" t="s">
        <v>3</v>
      </c>
      <c r="L35" s="6"/>
    </row>
    <row r="36" spans="2:12" ht="12.75" customHeight="1" x14ac:dyDescent="0.25">
      <c r="B36" s="4"/>
      <c r="C36" s="16" t="s">
        <v>13</v>
      </c>
      <c r="D36" s="19">
        <f>D33+D34</f>
        <v>-4.4377493312073568</v>
      </c>
      <c r="E36" s="19">
        <f t="shared" ref="E36:I36" si="7">E33+E34</f>
        <v>-0.8055045776208789</v>
      </c>
      <c r="F36" s="19">
        <f t="shared" si="7"/>
        <v>-17.466757358309437</v>
      </c>
      <c r="G36" s="19">
        <f t="shared" si="7"/>
        <v>-53.12847032599317</v>
      </c>
      <c r="H36" s="19">
        <f t="shared" si="7"/>
        <v>-39.53629543600794</v>
      </c>
      <c r="I36" s="19">
        <f t="shared" si="7"/>
        <v>-36.086472243331045</v>
      </c>
      <c r="J36" s="19">
        <f>J33+J34</f>
        <v>-151.46124927246984</v>
      </c>
      <c r="L36" s="6"/>
    </row>
    <row r="37" spans="2:12" ht="12.75" customHeight="1" x14ac:dyDescent="0.25">
      <c r="B37" s="4"/>
      <c r="C37" s="16" t="s">
        <v>14</v>
      </c>
      <c r="D37" s="19">
        <f>D36*0.23</f>
        <v>-1.0206823461776922</v>
      </c>
      <c r="E37" s="19">
        <f t="shared" ref="E37:I37" si="8">E36*0.23</f>
        <v>-0.18526605285280215</v>
      </c>
      <c r="F37" s="19">
        <f t="shared" si="8"/>
        <v>-4.0173541924111706</v>
      </c>
      <c r="G37" s="19">
        <f t="shared" si="8"/>
        <v>-12.21954817497843</v>
      </c>
      <c r="H37" s="19">
        <f t="shared" si="8"/>
        <v>-9.0933479502818262</v>
      </c>
      <c r="I37" s="19">
        <f t="shared" si="8"/>
        <v>-8.2998886159661414</v>
      </c>
      <c r="J37" s="19">
        <f t="shared" ref="J37" si="9">J36*0.23</f>
        <v>-34.836087332668065</v>
      </c>
      <c r="L37" s="6"/>
    </row>
    <row r="38" spans="2:12" ht="12.75" hidden="1" customHeight="1" x14ac:dyDescent="0.25">
      <c r="B38" s="4"/>
      <c r="C38" s="16"/>
      <c r="D38" s="19"/>
      <c r="E38" s="19"/>
      <c r="F38" s="19"/>
      <c r="G38" s="19"/>
      <c r="H38" s="19"/>
      <c r="I38" s="19"/>
      <c r="J38" s="19"/>
      <c r="K38" s="19"/>
      <c r="L38" s="6"/>
    </row>
    <row r="39" spans="2:12" ht="12.75" hidden="1" customHeight="1" x14ac:dyDescent="0.25">
      <c r="B39" s="4"/>
      <c r="C39" s="16"/>
      <c r="D39" s="15"/>
      <c r="E39" s="15"/>
      <c r="F39" s="15"/>
      <c r="G39" s="15"/>
      <c r="H39" s="15"/>
      <c r="I39" s="15"/>
      <c r="J39" s="8"/>
      <c r="K39" s="5"/>
      <c r="L39" s="6"/>
    </row>
    <row r="40" spans="2:12" ht="12.75" hidden="1" customHeight="1" x14ac:dyDescent="0.25">
      <c r="B40" s="4"/>
      <c r="C40" s="14" t="s">
        <v>15</v>
      </c>
      <c r="D40" s="15"/>
      <c r="E40" s="15"/>
      <c r="F40" s="15"/>
      <c r="G40" s="15"/>
      <c r="H40" s="15"/>
      <c r="I40" s="15"/>
      <c r="J40" s="8"/>
      <c r="K40" s="5"/>
      <c r="L40" s="6"/>
    </row>
    <row r="41" spans="2:12" ht="12.75" hidden="1" customHeight="1" x14ac:dyDescent="0.25">
      <c r="B41" s="4"/>
      <c r="C41" s="16" t="s">
        <v>5</v>
      </c>
      <c r="D41" s="8">
        <f t="shared" ref="D41:I45" si="10">+D27/D9</f>
        <v>-1.0886561859299647E-2</v>
      </c>
      <c r="E41" s="8">
        <f t="shared" si="10"/>
        <v>7.462643347785812E-2</v>
      </c>
      <c r="F41" s="8">
        <f t="shared" si="10"/>
        <v>1.6131255151663124E-2</v>
      </c>
      <c r="G41" s="8">
        <f t="shared" si="10"/>
        <v>-0.1961848165992171</v>
      </c>
      <c r="H41" s="8">
        <f t="shared" si="10"/>
        <v>-6.504028080024897E-2</v>
      </c>
      <c r="I41" s="8">
        <f t="shared" si="10"/>
        <v>-0.1661182112164305</v>
      </c>
      <c r="J41" s="8"/>
      <c r="K41" s="8">
        <f>+J27/J9</f>
        <v>-9.6439724609437033E-2</v>
      </c>
      <c r="L41" s="6"/>
    </row>
    <row r="42" spans="2:12" ht="12.75" hidden="1" customHeight="1" x14ac:dyDescent="0.25">
      <c r="B42" s="4"/>
      <c r="C42" s="16" t="s">
        <v>6</v>
      </c>
      <c r="D42" s="8">
        <f>+D28/D10</f>
        <v>-0.22918893493287823</v>
      </c>
      <c r="E42" s="8">
        <f t="shared" si="10"/>
        <v>-8.443392504577768E-2</v>
      </c>
      <c r="F42" s="8">
        <f t="shared" si="10"/>
        <v>-0.47894870580942833</v>
      </c>
      <c r="G42" s="8">
        <f t="shared" si="10"/>
        <v>-0.52840282992484089</v>
      </c>
      <c r="H42" s="8">
        <f t="shared" si="10"/>
        <v>-0.60894082692612261</v>
      </c>
      <c r="I42" s="8">
        <f t="shared" si="10"/>
        <v>-0.62083628553200521</v>
      </c>
      <c r="J42" s="8"/>
      <c r="K42" s="8">
        <f>+J28/J10</f>
        <v>-0.4892765145039602</v>
      </c>
      <c r="L42" s="6"/>
    </row>
    <row r="43" spans="2:12" ht="7.5" hidden="1" customHeight="1" x14ac:dyDescent="0.25">
      <c r="B43" s="9"/>
      <c r="C43" s="18"/>
      <c r="D43" s="11" t="s">
        <v>3</v>
      </c>
      <c r="E43" s="11" t="s">
        <v>3</v>
      </c>
      <c r="F43" s="11" t="s">
        <v>3</v>
      </c>
      <c r="G43" s="11" t="s">
        <v>3</v>
      </c>
      <c r="H43" s="11" t="s">
        <v>3</v>
      </c>
      <c r="I43" s="11" t="s">
        <v>3</v>
      </c>
      <c r="J43" s="12"/>
      <c r="K43" s="11" t="s">
        <v>3</v>
      </c>
      <c r="L43" s="13"/>
    </row>
    <row r="44" spans="2:12" ht="12.75" hidden="1" customHeight="1" x14ac:dyDescent="0.25">
      <c r="B44" s="4"/>
      <c r="C44" s="16" t="s">
        <v>7</v>
      </c>
      <c r="D44" s="8">
        <f>+D30/D12</f>
        <v>-0.23758041727456414</v>
      </c>
      <c r="E44" s="8">
        <f t="shared" si="10"/>
        <v>-1.6108494258622669E-2</v>
      </c>
      <c r="F44" s="8">
        <f t="shared" si="10"/>
        <v>-0.4705434944357359</v>
      </c>
      <c r="G44" s="8">
        <f t="shared" si="10"/>
        <v>-0.62092303424474571</v>
      </c>
      <c r="H44" s="8">
        <f t="shared" si="10"/>
        <v>-0.63437542535236069</v>
      </c>
      <c r="I44" s="8">
        <f t="shared" si="10"/>
        <v>-0.68382228353760599</v>
      </c>
      <c r="J44" s="8"/>
      <c r="K44" s="8">
        <f>+J30/J12</f>
        <v>-0.53853054679677004</v>
      </c>
      <c r="L44" s="6"/>
    </row>
    <row r="45" spans="2:12" ht="12.75" hidden="1" customHeight="1" x14ac:dyDescent="0.25">
      <c r="B45" s="4"/>
      <c r="C45" s="16" t="s">
        <v>8</v>
      </c>
      <c r="D45" s="8">
        <f>+D31/D13</f>
        <v>0.18212507708941542</v>
      </c>
      <c r="E45" s="8">
        <f t="shared" si="10"/>
        <v>0.33292317094148677</v>
      </c>
      <c r="F45" s="8">
        <f t="shared" si="10"/>
        <v>-0.20992436804565687</v>
      </c>
      <c r="G45" s="8">
        <f t="shared" si="10"/>
        <v>-9.6424864437104255E-2</v>
      </c>
      <c r="H45" s="8">
        <f t="shared" si="10"/>
        <v>7.5528909133458791E-2</v>
      </c>
      <c r="I45" s="8">
        <f t="shared" si="10"/>
        <v>-1.1696514421842542E-2</v>
      </c>
      <c r="J45" s="8"/>
      <c r="K45" s="8">
        <f>+J31/J13</f>
        <v>3.0689166659720438E-2</v>
      </c>
      <c r="L45" s="6"/>
    </row>
    <row r="46" spans="2:12" ht="7.5" hidden="1" customHeight="1" x14ac:dyDescent="0.25">
      <c r="B46" s="9"/>
      <c r="C46" s="18"/>
      <c r="D46" s="11" t="s">
        <v>3</v>
      </c>
      <c r="E46" s="11" t="s">
        <v>3</v>
      </c>
      <c r="F46" s="11" t="s">
        <v>3</v>
      </c>
      <c r="G46" s="11" t="s">
        <v>3</v>
      </c>
      <c r="H46" s="11" t="s">
        <v>3</v>
      </c>
      <c r="I46" s="11" t="s">
        <v>3</v>
      </c>
      <c r="J46" s="12"/>
      <c r="K46" s="11" t="s">
        <v>3</v>
      </c>
      <c r="L46" s="13"/>
    </row>
    <row r="47" spans="2:12" ht="12.75" hidden="1" customHeight="1" x14ac:dyDescent="0.25">
      <c r="B47" s="4"/>
      <c r="C47" s="16" t="s">
        <v>9</v>
      </c>
      <c r="D47" s="8">
        <f t="shared" ref="D47:I47" si="11">+D33/D15</f>
        <v>-0.36845142391443475</v>
      </c>
      <c r="E47" s="8">
        <f t="shared" si="11"/>
        <v>-9.3931823332051134E-2</v>
      </c>
      <c r="F47" s="8">
        <f t="shared" si="11"/>
        <v>-0.50346342614578854</v>
      </c>
      <c r="G47" s="8">
        <f t="shared" si="11"/>
        <v>-0.65183558760726024</v>
      </c>
      <c r="H47" s="8">
        <f t="shared" si="11"/>
        <v>-0.69468214371432679</v>
      </c>
      <c r="I47" s="8">
        <f t="shared" si="11"/>
        <v>-0.7728578261856166</v>
      </c>
      <c r="J47" s="8"/>
      <c r="K47" s="8">
        <f>+J33/J15</f>
        <v>-0.60291999782918637</v>
      </c>
      <c r="L47" s="6"/>
    </row>
    <row r="48" spans="2:12" ht="6.75" hidden="1" customHeight="1" x14ac:dyDescent="0.25">
      <c r="B48" s="4"/>
      <c r="C48" s="20"/>
      <c r="D48" s="8"/>
      <c r="E48" s="8"/>
      <c r="F48" s="8"/>
      <c r="G48" s="8"/>
      <c r="H48" s="8"/>
      <c r="I48" s="8"/>
      <c r="J48" s="8"/>
      <c r="K48" s="8"/>
      <c r="L48" s="6"/>
    </row>
    <row r="49" spans="2:12" ht="5.25" hidden="1" customHeight="1" x14ac:dyDescent="0.25">
      <c r="B49" s="4"/>
      <c r="C49" s="21"/>
      <c r="D49" s="8"/>
      <c r="E49" s="8"/>
      <c r="F49" s="8"/>
      <c r="G49" s="8"/>
      <c r="H49" s="8"/>
      <c r="I49" s="8"/>
      <c r="J49" s="8"/>
      <c r="K49" s="8"/>
      <c r="L49" s="6"/>
    </row>
    <row r="50" spans="2:12" ht="6.75" customHeight="1" x14ac:dyDescent="0.25"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4"/>
    </row>
    <row r="52" spans="2:12" x14ac:dyDescent="0.25">
      <c r="C52" s="47" t="s">
        <v>25</v>
      </c>
      <c r="D52" s="48"/>
      <c r="E52" s="48"/>
      <c r="F52" s="48"/>
      <c r="G52" s="48"/>
      <c r="H52" s="48"/>
      <c r="I52" s="48"/>
      <c r="J52" s="49"/>
    </row>
    <row r="53" spans="2:12" x14ac:dyDescent="0.25">
      <c r="C53" s="35" t="s">
        <v>24</v>
      </c>
      <c r="D53" s="36">
        <v>2007</v>
      </c>
      <c r="E53" s="36">
        <v>2008</v>
      </c>
      <c r="F53" s="37">
        <v>2009</v>
      </c>
      <c r="G53" s="36">
        <v>2010</v>
      </c>
      <c r="H53" s="37">
        <v>2011</v>
      </c>
      <c r="I53" s="36">
        <v>2012</v>
      </c>
      <c r="J53" s="38" t="s">
        <v>2</v>
      </c>
    </row>
    <row r="54" spans="2:12" x14ac:dyDescent="0.25">
      <c r="C54" s="28" t="s">
        <v>16</v>
      </c>
      <c r="D54" s="33">
        <f>(D$27*D$10)/1000000</f>
        <v>-0.15840060482365428</v>
      </c>
      <c r="E54" s="33">
        <f>(E$27*E$10)/1000000</f>
        <v>1.5022260259892279</v>
      </c>
      <c r="F54" s="29">
        <f>(F$27*F$10)/1000000</f>
        <v>0.66119020028930853</v>
      </c>
      <c r="G54" s="33">
        <f>(G$27*G$10)/1000000</f>
        <v>-14.322920279308002</v>
      </c>
      <c r="H54" s="29">
        <f>(H$27*H$10)/1000000</f>
        <v>-3.7184212058301673</v>
      </c>
      <c r="I54" s="33">
        <f>(I$27*I$10)/1000000</f>
        <v>-7.0739078089590786</v>
      </c>
      <c r="J54" s="30">
        <f>SUM(D54:I54)</f>
        <v>-23.110233672642366</v>
      </c>
    </row>
    <row r="55" spans="2:12" x14ac:dyDescent="0.25">
      <c r="C55" s="28"/>
      <c r="D55" s="33"/>
      <c r="E55" s="33"/>
      <c r="F55" s="29"/>
      <c r="G55" s="33"/>
      <c r="H55" s="29"/>
      <c r="I55" s="33"/>
      <c r="J55" s="30"/>
    </row>
    <row r="56" spans="2:12" x14ac:dyDescent="0.25">
      <c r="C56" s="28" t="s">
        <v>17</v>
      </c>
      <c r="D56" s="33">
        <f>(D28*D18)/1000000</f>
        <v>-3.298419121819419</v>
      </c>
      <c r="E56" s="33">
        <f>(E28*E18)/1000000</f>
        <v>-1.8264891347438617</v>
      </c>
      <c r="F56" s="29">
        <f>(F28*F18)/1000000</f>
        <v>-19.94789445273052</v>
      </c>
      <c r="G56" s="33">
        <f>(G28*G18)/1000000</f>
        <v>-31.00898293949092</v>
      </c>
      <c r="H56" s="29">
        <f>(H28*H18)/1000000</f>
        <v>-32.549488542780892</v>
      </c>
      <c r="I56" s="33">
        <f>(I28*I18)/1000000</f>
        <v>-22.04569175833057</v>
      </c>
      <c r="J56" s="30">
        <f>SUM(D56:I56)</f>
        <v>-110.67696594989619</v>
      </c>
    </row>
    <row r="57" spans="2:12" x14ac:dyDescent="0.25">
      <c r="C57" s="31"/>
      <c r="D57" s="34"/>
      <c r="E57" s="34"/>
      <c r="F57" s="32"/>
      <c r="G57" s="34"/>
      <c r="H57" s="32"/>
      <c r="I57" s="34"/>
      <c r="J57" s="30"/>
    </row>
    <row r="58" spans="2:12" x14ac:dyDescent="0.25">
      <c r="C58" s="39" t="s">
        <v>18</v>
      </c>
      <c r="D58" s="40">
        <f>SUM(D54:D56)</f>
        <v>-3.4568197266430731</v>
      </c>
      <c r="E58" s="40">
        <f>SUM(E54:E56)</f>
        <v>-0.32426310875463371</v>
      </c>
      <c r="F58" s="41">
        <f>SUM(F54:F56)</f>
        <v>-19.286704252441211</v>
      </c>
      <c r="G58" s="40">
        <f>SUM(G54:G56)</f>
        <v>-45.331903218798921</v>
      </c>
      <c r="H58" s="41">
        <f>SUM(H54:H56)</f>
        <v>-36.267909748611061</v>
      </c>
      <c r="I58" s="40">
        <f>SUM(I54:I56)</f>
        <v>-29.119599567289647</v>
      </c>
      <c r="J58" s="42">
        <f>SUM(D58:I58)</f>
        <v>-133.78719962253854</v>
      </c>
    </row>
    <row r="59" spans="2:12" x14ac:dyDescent="0.25">
      <c r="C59" s="25"/>
      <c r="D59" s="25"/>
      <c r="E59" s="25"/>
      <c r="F59" s="25"/>
      <c r="G59" s="25"/>
      <c r="H59" s="25"/>
      <c r="I59" s="25"/>
      <c r="J59" s="26"/>
    </row>
    <row r="60" spans="2:12" x14ac:dyDescent="0.25">
      <c r="C60" s="36" t="s">
        <v>19</v>
      </c>
      <c r="D60" s="43"/>
    </row>
    <row r="61" spans="2:12" x14ac:dyDescent="0.25">
      <c r="C61" s="43" t="s">
        <v>20</v>
      </c>
      <c r="D61" s="44">
        <f>J56/J36</f>
        <v>0.73072793524101243</v>
      </c>
    </row>
    <row r="62" spans="2:12" x14ac:dyDescent="0.25">
      <c r="C62" s="43" t="s">
        <v>21</v>
      </c>
      <c r="D62" s="44">
        <f>J54/J36</f>
        <v>0.15258182395596395</v>
      </c>
    </row>
    <row r="63" spans="2:12" x14ac:dyDescent="0.25">
      <c r="C63" s="43" t="s">
        <v>22</v>
      </c>
      <c r="D63" s="44">
        <f>(-J31)/J36</f>
        <v>5.1154171362089006E-3</v>
      </c>
    </row>
    <row r="64" spans="2:12" x14ac:dyDescent="0.25">
      <c r="C64" s="43" t="s">
        <v>23</v>
      </c>
      <c r="D64" s="44">
        <f>J34/J36</f>
        <v>0.11157482366681466</v>
      </c>
    </row>
    <row r="65" spans="3:4" x14ac:dyDescent="0.25">
      <c r="C65" s="45" t="s">
        <v>2</v>
      </c>
      <c r="D65" s="44">
        <f>SUM(D61:D64)</f>
        <v>1</v>
      </c>
    </row>
  </sheetData>
  <mergeCells count="2">
    <mergeCell ref="C52:J52"/>
    <mergeCell ref="A1:L1"/>
  </mergeCells>
  <pageMargins left="0.7" right="0.7" top="0.75" bottom="0.75" header="0.3" footer="0.3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2014-10-10T20:48:53+00:00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99A19CE-E9E5-4D47-B186-D2BC6945DCF7}"/>
</file>

<file path=customXml/itemProps2.xml><?xml version="1.0" encoding="utf-8"?>
<ds:datastoreItem xmlns:ds="http://schemas.openxmlformats.org/officeDocument/2006/customXml" ds:itemID="{20423EB3-5534-4977-8242-9A2F486D3A50}"/>
</file>

<file path=customXml/itemProps3.xml><?xml version="1.0" encoding="utf-8"?>
<ds:datastoreItem xmlns:ds="http://schemas.openxmlformats.org/officeDocument/2006/customXml" ds:itemID="{900C6105-E0BB-4FB0-B22D-E6810EB23F21}"/>
</file>

<file path=customXml/itemProps4.xml><?xml version="1.0" encoding="utf-8"?>
<ds:datastoreItem xmlns:ds="http://schemas.openxmlformats.org/officeDocument/2006/customXml" ds:itemID="{D092D468-A55A-46DC-ADD0-60226CEEDB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Wind Variation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Analysis of Wind Value Variation</dc:title>
  <dc:creator>Jeremy Twitchell</dc:creator>
  <cp:lastModifiedBy>Jeremy Twitchell</cp:lastModifiedBy>
  <cp:lastPrinted>2014-10-09T21:51:30Z</cp:lastPrinted>
  <dcterms:created xsi:type="dcterms:W3CDTF">2014-10-08T14:42:21Z</dcterms:created>
  <dcterms:modified xsi:type="dcterms:W3CDTF">2014-10-09T21:51:34Z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