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17\2017 HYDRO ONE ACQUISITION\03 - Testimony\Ehrbar\"/>
    </mc:Choice>
  </mc:AlternateContent>
  <bookViews>
    <workbookView xWindow="0" yWindow="0" windowWidth="25200" windowHeight="12570" activeTab="1"/>
  </bookViews>
  <sheets>
    <sheet name="Exhibit No. PDE-3 p. 1" sheetId="2" r:id="rId1"/>
    <sheet name="Exhibit No. PDE-3 p. 2" sheetId="4" r:id="rId2"/>
  </sheets>
  <definedNames>
    <definedName name="_xlnm.Print_Area" localSheetId="1">'Exhibit No. PDE-3 p. 2'!$A$1:$I$51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D19" i="4" l="1"/>
  <c r="C11" i="2" l="1"/>
  <c r="C10" i="2"/>
  <c r="H9" i="4" l="1"/>
  <c r="F9" i="4"/>
  <c r="E9" i="4"/>
  <c r="C47" i="4" l="1"/>
  <c r="I37" i="4"/>
  <c r="C37" i="4" s="1"/>
  <c r="F39" i="4" s="1"/>
  <c r="C35" i="4"/>
  <c r="C21" i="4"/>
  <c r="C11" i="4"/>
  <c r="H13" i="4" s="1"/>
  <c r="C9" i="4"/>
  <c r="G13" i="4" l="1"/>
  <c r="I13" i="4"/>
  <c r="E13" i="4"/>
  <c r="G39" i="4"/>
  <c r="F13" i="4"/>
  <c r="D39" i="4"/>
  <c r="H39" i="4"/>
  <c r="E39" i="4"/>
  <c r="I39" i="4"/>
  <c r="D13" i="4"/>
  <c r="C13" i="4" l="1"/>
  <c r="C39" i="4"/>
  <c r="B23" i="2" l="1"/>
  <c r="B18" i="2"/>
  <c r="B13" i="2" l="1"/>
  <c r="C16" i="2" l="1"/>
  <c r="C22" i="2"/>
  <c r="B29" i="2" s="1"/>
  <c r="B30" i="2"/>
  <c r="C17" i="2" l="1"/>
  <c r="B27" i="2" s="1"/>
  <c r="C21" i="2"/>
  <c r="B26" i="2"/>
  <c r="C15" i="4" l="1"/>
  <c r="D17" i="4" s="1"/>
  <c r="C18" i="2"/>
  <c r="C23" i="2"/>
  <c r="B28" i="2"/>
  <c r="B31" i="2" s="1"/>
  <c r="I17" i="4" l="1"/>
  <c r="I23" i="4" s="1"/>
  <c r="I25" i="4" s="1"/>
  <c r="H17" i="4"/>
  <c r="H23" i="4" s="1"/>
  <c r="H25" i="4" s="1"/>
  <c r="F17" i="4"/>
  <c r="F19" i="4" s="1"/>
  <c r="G17" i="4"/>
  <c r="G23" i="4" s="1"/>
  <c r="G25" i="4" s="1"/>
  <c r="E17" i="4"/>
  <c r="E23" i="4" s="1"/>
  <c r="E25" i="4" s="1"/>
  <c r="C41" i="4"/>
  <c r="D23" i="4"/>
  <c r="H19" i="4" l="1"/>
  <c r="I19" i="4"/>
  <c r="C17" i="4"/>
  <c r="E19" i="4"/>
  <c r="F23" i="4"/>
  <c r="F25" i="4" s="1"/>
  <c r="G19" i="4"/>
  <c r="F43" i="4"/>
  <c r="E43" i="4"/>
  <c r="D43" i="4"/>
  <c r="I43" i="4"/>
  <c r="H43" i="4"/>
  <c r="G43" i="4"/>
  <c r="D25" i="4"/>
  <c r="C23" i="4" l="1"/>
  <c r="C25" i="4" s="1"/>
  <c r="I49" i="4"/>
  <c r="I51" i="4" s="1"/>
  <c r="I45" i="4"/>
  <c r="D49" i="4"/>
  <c r="D45" i="4"/>
  <c r="C43" i="4"/>
  <c r="G49" i="4"/>
  <c r="G51" i="4" s="1"/>
  <c r="G45" i="4"/>
  <c r="E45" i="4"/>
  <c r="E49" i="4"/>
  <c r="E51" i="4" s="1"/>
  <c r="H49" i="4"/>
  <c r="H51" i="4" s="1"/>
  <c r="H45" i="4"/>
  <c r="F45" i="4"/>
  <c r="F49" i="4"/>
  <c r="F51" i="4" s="1"/>
  <c r="C49" i="4" l="1"/>
  <c r="C51" i="4" s="1"/>
  <c r="D51" i="4"/>
</calcChain>
</file>

<file path=xl/sharedStrings.xml><?xml version="1.0" encoding="utf-8"?>
<sst xmlns="http://schemas.openxmlformats.org/spreadsheetml/2006/main" count="80" uniqueCount="62">
  <si>
    <t>WA Electric</t>
  </si>
  <si>
    <t>ID Electric</t>
  </si>
  <si>
    <t>WA Natural Gas</t>
  </si>
  <si>
    <t>ID Natural Gas</t>
  </si>
  <si>
    <t>OR Natural Gas</t>
  </si>
  <si>
    <t>Total</t>
  </si>
  <si>
    <t>WA, OR, ID Operations</t>
  </si>
  <si>
    <t>1. Spread based on Factor 7 - Allocation of Common Costs for all Services and Jurisdictions</t>
  </si>
  <si>
    <t>Factor 7</t>
  </si>
  <si>
    <t>Rate Credit</t>
  </si>
  <si>
    <t>Derivation of Rate Credit Applicable to Services and Jurisdictions</t>
  </si>
  <si>
    <t>Electric Operations</t>
  </si>
  <si>
    <t>Natural Gas Operations (WA &amp; ID)</t>
  </si>
  <si>
    <t>Natural Gas Operations (Oregon)</t>
  </si>
  <si>
    <t>Natural Gas Operations (WA &amp; ID) (Gas Factor 4)</t>
  </si>
  <si>
    <t>Washington Electric</t>
  </si>
  <si>
    <t>Idaho Electric</t>
  </si>
  <si>
    <t>Washington Natural Gas</t>
  </si>
  <si>
    <t>Idaho Natural Gas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</si>
  <si>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</si>
  <si>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</si>
  <si>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</si>
  <si>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</si>
  <si>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</si>
  <si>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</si>
  <si>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</si>
  <si>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Source</t>
  </si>
  <si>
    <t>TOTAL</t>
  </si>
  <si>
    <t>SCHEDULE 1,2</t>
  </si>
  <si>
    <t>SCH. 11,12</t>
  </si>
  <si>
    <t>SCH. 21,22</t>
  </si>
  <si>
    <t>SCHEDULE 25</t>
  </si>
  <si>
    <t>SCH. 30, 31, 32</t>
  </si>
  <si>
    <t>Forecast</t>
  </si>
  <si>
    <t>UE-150204</t>
  </si>
  <si>
    <t>Base Revenue</t>
  </si>
  <si>
    <t>Percentage of Current Base Volumetric Revenue</t>
  </si>
  <si>
    <t xml:space="preserve">Revenue Requirement </t>
  </si>
  <si>
    <t>Revenue Spread Based on Current Allocation</t>
  </si>
  <si>
    <t>Proposed Rates</t>
  </si>
  <si>
    <t>Present Billed Revenue</t>
  </si>
  <si>
    <t>Proposed Billed Revenue</t>
  </si>
  <si>
    <t>Overall Billed Percentage Increase &lt;Decrease&gt;</t>
  </si>
  <si>
    <t>GEN SERVICE</t>
  </si>
  <si>
    <t>LRG GEN SVC</t>
  </si>
  <si>
    <t>EX LRG GEN SVC</t>
  </si>
  <si>
    <t>INTERRUPTIBLE</t>
  </si>
  <si>
    <t>TRANSPORT</t>
  </si>
  <si>
    <t>SCH. 111&amp;112</t>
  </si>
  <si>
    <t>SCH. 121&amp;122</t>
  </si>
  <si>
    <t>SCH. 131&amp;132</t>
  </si>
  <si>
    <t>SCHEDULE 146</t>
  </si>
  <si>
    <t>SCHEDULE 148</t>
  </si>
  <si>
    <t>UG-150205</t>
  </si>
  <si>
    <t>Revenue Requirement</t>
  </si>
  <si>
    <t>Nov 2018 - Oct 2019</t>
  </si>
  <si>
    <t>Rate Credit - Rate Spread/Rate Design</t>
  </si>
  <si>
    <t>SCHEDULE 101&amp;102</t>
  </si>
  <si>
    <t>SCH. 41-48</t>
  </si>
  <si>
    <t>Electric Operations (Electric Factor 4)</t>
  </si>
  <si>
    <t>Total Annual Forecasted kWh's (Nov 2018 - Oct 2019)</t>
  </si>
  <si>
    <t>Total Annual Forecasted Therms (Nov 2018 - Oct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</si>
</sst>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0.00%;\ \(0.00%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6" fontId="2" fillId="0" borderId="6" xfId="0" applyNumberFormat="1" applyFont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7" xfId="4" applyFont="1" applyBorder="1" applyAlignment="1">
      <alignment horizontal="left"/>
    </xf>
    <xf numFmtId="0" fontId="6" fillId="0" borderId="7" xfId="4" applyFont="1" applyBorder="1" applyAlignment="1">
      <alignment horizontal="center"/>
    </xf>
    <xf numFmtId="0" fontId="6" fillId="0" borderId="0" xfId="4" applyFont="1"/>
    <xf numFmtId="37" fontId="6" fillId="0" borderId="8" xfId="4" applyNumberFormat="1" applyFont="1" applyBorder="1"/>
    <xf numFmtId="0" fontId="6" fillId="0" borderId="0" xfId="4" applyFont="1" applyFill="1"/>
    <xf numFmtId="37" fontId="6" fillId="0" borderId="0" xfId="4" applyNumberFormat="1" applyFont="1"/>
    <xf numFmtId="43" fontId="0" fillId="0" borderId="0" xfId="2" applyFont="1"/>
    <xf numFmtId="0" fontId="0" fillId="0" borderId="0" xfId="0" applyFont="1" applyFill="1"/>
    <xf numFmtId="0" fontId="0" fillId="0" borderId="0" xfId="0" applyFont="1"/>
    <xf numFmtId="165" fontId="0" fillId="0" borderId="0" xfId="0" applyNumberFormat="1" applyFont="1"/>
    <xf numFmtId="165" fontId="6" fillId="0" borderId="0" xfId="3" applyNumberFormat="1" applyFont="1" applyFill="1"/>
    <xf numFmtId="10" fontId="0" fillId="0" borderId="0" xfId="0" applyNumberFormat="1" applyFont="1"/>
    <xf numFmtId="10" fontId="0" fillId="0" borderId="0" xfId="1" applyNumberFormat="1" applyFont="1"/>
    <xf numFmtId="166" fontId="7" fillId="0" borderId="0" xfId="3" applyNumberFormat="1" applyFont="1"/>
    <xf numFmtId="165" fontId="0" fillId="0" borderId="0" xfId="0" applyNumberFormat="1"/>
    <xf numFmtId="167" fontId="0" fillId="0" borderId="0" xfId="1" applyNumberFormat="1" applyFont="1"/>
    <xf numFmtId="0" fontId="8" fillId="0" borderId="0" xfId="4" applyFont="1" applyAlignment="1">
      <alignment horizontal="center"/>
    </xf>
    <xf numFmtId="0" fontId="8" fillId="0" borderId="0" xfId="5" applyFont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0" fillId="0" borderId="0" xfId="0" applyFill="1"/>
    <xf numFmtId="165" fontId="0" fillId="0" borderId="0" xfId="0" applyNumberFormat="1" applyFont="1" applyFill="1"/>
    <xf numFmtId="165" fontId="6" fillId="0" borderId="0" xfId="0" applyNumberFormat="1" applyFont="1" applyFill="1"/>
    <xf numFmtId="166" fontId="7" fillId="0" borderId="0" xfId="0" applyNumberFormat="1" applyFont="1"/>
    <xf numFmtId="165" fontId="0" fillId="0" borderId="0" xfId="3" applyNumberFormat="1" applyFont="1"/>
    <xf numFmtId="165" fontId="0" fillId="0" borderId="0" xfId="3" applyNumberFormat="1" applyFont="1" applyFill="1"/>
    <xf numFmtId="37" fontId="6" fillId="0" borderId="0" xfId="4" applyNumberFormat="1" applyFont="1" applyFill="1"/>
    <xf numFmtId="6" fontId="3" fillId="0" borderId="0" xfId="0" applyNumberFormat="1" applyFont="1" applyFill="1" applyAlignment="1">
      <alignment horizontal="center"/>
    </xf>
  </cellXfs>
  <cellStyles count="6">
    <cellStyle name="Comma" xfId="2" builtinId="3"/>
    <cellStyle name="Currency" xfId="3" builtinId="4"/>
    <cellStyle name="Normal" xfId="0" builtinId="0"/>
    <cellStyle name="Normal 2" xfId="4"/>
    <cellStyle name="Normal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31"/>
  <sheetViews>
    <sheetView zoomScale="115" zoomScaleNormal="115" workbookViewId="0">
      <selection activeCell="E21" sqref="E21"/>
    </sheetView>
  </sheetViews>
  <sheetFormatPr defaultRowHeight="16.5" x14ac:dyDescent="0.25"/>
  <cols>
    <col min="1" max="1" width="36.7109375" style="1" customWidth="1"/>
    <col min="2" max="2" width="21.85546875" style="1" customWidth="1"/>
    <col min="3" max="3" width="18.5703125" style="4" customWidth="1"/>
    <col min="4" max="4" width="16.42578125" style="1" customWidth="1"/>
    <col min="5" max="5" width="29.7109375" style="1" bestFit="1" customWidth="1"/>
    <col min="6" max="6" width="26.42578125" style="1" bestFit="1" customWidth="1"/>
    <col min="7" max="16384" width="9.140625" style="1"/>
  </cols>
  <sheetData>
    <row r="1" spans="1:3" x14ac:dyDescent="0.25">
      <c r="A1" s="3" t="s">
        <v>10</v>
      </c>
    </row>
    <row r="4" spans="1:3" x14ac:dyDescent="0.25">
      <c r="A4" s="3" t="s">
        <v>9</v>
      </c>
      <c r="B4" s="45">
        <v>2650000</v>
      </c>
    </row>
    <row r="5" spans="1:3" x14ac:dyDescent="0.25">
      <c r="A5" s="3"/>
      <c r="B5" s="45"/>
    </row>
    <row r="6" spans="1:3" x14ac:dyDescent="0.25">
      <c r="A6" s="1" t="s">
        <v>6</v>
      </c>
    </row>
    <row r="7" spans="1:3" x14ac:dyDescent="0.25">
      <c r="A7" s="1" t="s">
        <v>7</v>
      </c>
    </row>
    <row r="9" spans="1:3" x14ac:dyDescent="0.25">
      <c r="A9" s="3" t="s">
        <v>8</v>
      </c>
    </row>
    <row r="10" spans="1:3" x14ac:dyDescent="0.25">
      <c r="A10" s="1" t="s">
        <v>11</v>
      </c>
      <c r="B10" s="13">
        <v>0.70328000000000002</v>
      </c>
      <c r="C10" s="5">
        <f>B10*$B$4</f>
        <v>1863692</v>
      </c>
    </row>
    <row r="11" spans="1:3" x14ac:dyDescent="0.25">
      <c r="A11" s="1" t="s">
        <v>12</v>
      </c>
      <c r="B11" s="13">
        <v>0.20444999999999999</v>
      </c>
      <c r="C11" s="5">
        <f t="shared" ref="C11:C12" si="0">B11*$B$4</f>
        <v>541792.5</v>
      </c>
    </row>
    <row r="12" spans="1:3" x14ac:dyDescent="0.25">
      <c r="A12" s="1" t="s">
        <v>13</v>
      </c>
      <c r="B12" s="13">
        <v>9.2270000000000005E-2</v>
      </c>
      <c r="C12" s="5">
        <f>B12*$B$4-1</f>
        <v>244514.5</v>
      </c>
    </row>
    <row r="13" spans="1:3" x14ac:dyDescent="0.25">
      <c r="A13" s="3" t="s">
        <v>5</v>
      </c>
      <c r="B13" s="14">
        <f>SUM(B10:B12)</f>
        <v>1</v>
      </c>
      <c r="C13" s="6">
        <f>SUM(C10:C12)+1</f>
        <v>2650000</v>
      </c>
    </row>
    <row r="15" spans="1:3" x14ac:dyDescent="0.25">
      <c r="A15" s="3" t="s">
        <v>59</v>
      </c>
      <c r="C15" s="5"/>
    </row>
    <row r="16" spans="1:3" x14ac:dyDescent="0.25">
      <c r="A16" s="1" t="s">
        <v>15</v>
      </c>
      <c r="B16" s="13">
        <v>0.68269999999999997</v>
      </c>
      <c r="C16" s="5">
        <f>ROUND(B16*$C$10,0)</f>
        <v>1272343</v>
      </c>
    </row>
    <row r="17" spans="1:4" x14ac:dyDescent="0.25">
      <c r="A17" s="1" t="s">
        <v>16</v>
      </c>
      <c r="B17" s="13">
        <v>0.31730000000000003</v>
      </c>
      <c r="C17" s="5">
        <f>ROUND(B17*$C$10,0)</f>
        <v>591349</v>
      </c>
    </row>
    <row r="18" spans="1:4" x14ac:dyDescent="0.25">
      <c r="A18" s="1" t="s">
        <v>5</v>
      </c>
      <c r="B18" s="13">
        <f>SUM(B16:B17)</f>
        <v>1</v>
      </c>
      <c r="C18" s="6">
        <f>SUM(C16:C17)</f>
        <v>1863692</v>
      </c>
    </row>
    <row r="19" spans="1:4" x14ac:dyDescent="0.25">
      <c r="B19" s="4"/>
      <c r="C19" s="6"/>
    </row>
    <row r="20" spans="1:4" x14ac:dyDescent="0.25">
      <c r="A20" s="3" t="s">
        <v>14</v>
      </c>
      <c r="B20" s="4"/>
      <c r="C20" s="5"/>
    </row>
    <row r="21" spans="1:4" x14ac:dyDescent="0.25">
      <c r="A21" s="1" t="s">
        <v>17</v>
      </c>
      <c r="B21" s="13">
        <v>0.70286999999999999</v>
      </c>
      <c r="C21" s="5">
        <f>ROUND(B21*$C$11,0)</f>
        <v>380810</v>
      </c>
    </row>
    <row r="22" spans="1:4" x14ac:dyDescent="0.25">
      <c r="A22" s="1" t="s">
        <v>18</v>
      </c>
      <c r="B22" s="13">
        <v>0.29713000000000001</v>
      </c>
      <c r="C22" s="5">
        <f>ROUND(B22*$C$11,0)</f>
        <v>160983</v>
      </c>
    </row>
    <row r="23" spans="1:4" x14ac:dyDescent="0.25">
      <c r="A23" s="1" t="s">
        <v>5</v>
      </c>
      <c r="B23" s="13">
        <f>SUM(B21:B22)</f>
        <v>1</v>
      </c>
      <c r="C23" s="6">
        <f>SUM(C21:C22)</f>
        <v>541793</v>
      </c>
    </row>
    <row r="24" spans="1:4" ht="17.25" thickBot="1" x14ac:dyDescent="0.3"/>
    <row r="25" spans="1:4" x14ac:dyDescent="0.25">
      <c r="A25" s="7"/>
      <c r="B25" s="8" t="s">
        <v>5</v>
      </c>
    </row>
    <row r="26" spans="1:4" x14ac:dyDescent="0.25">
      <c r="A26" s="9" t="s">
        <v>0</v>
      </c>
      <c r="B26" s="11">
        <f>C16</f>
        <v>1272343</v>
      </c>
      <c r="C26" s="5"/>
      <c r="D26" s="2"/>
    </row>
    <row r="27" spans="1:4" x14ac:dyDescent="0.25">
      <c r="A27" s="9" t="s">
        <v>1</v>
      </c>
      <c r="B27" s="11">
        <f>C17</f>
        <v>591349</v>
      </c>
      <c r="C27" s="5"/>
      <c r="D27" s="2"/>
    </row>
    <row r="28" spans="1:4" x14ac:dyDescent="0.25">
      <c r="A28" s="9" t="s">
        <v>2</v>
      </c>
      <c r="B28" s="11">
        <f>C21</f>
        <v>380810</v>
      </c>
      <c r="C28" s="5"/>
      <c r="D28" s="2"/>
    </row>
    <row r="29" spans="1:4" x14ac:dyDescent="0.25">
      <c r="A29" s="9" t="s">
        <v>3</v>
      </c>
      <c r="B29" s="11">
        <f>C22</f>
        <v>160983</v>
      </c>
      <c r="C29" s="5"/>
      <c r="D29" s="2"/>
    </row>
    <row r="30" spans="1:4" x14ac:dyDescent="0.25">
      <c r="A30" s="9" t="s">
        <v>4</v>
      </c>
      <c r="B30" s="11">
        <f>C12</f>
        <v>244514.5</v>
      </c>
      <c r="C30" s="5"/>
      <c r="D30" s="2"/>
    </row>
    <row r="31" spans="1:4" ht="17.25" thickBot="1" x14ac:dyDescent="0.3">
      <c r="A31" s="10"/>
      <c r="B31" s="12">
        <f>SUM(B26:B30)</f>
        <v>2649999.5</v>
      </c>
      <c r="C31" s="5"/>
    </row>
  </sheetData>
  <pageMargins left="0.7" right="0.7" top="0.75" bottom="0.75" header="0.3" footer="0.3"/>
  <pageSetup scale="97" orientation="portrait" r:id="rId1"/>
  <headerFooter>
    <oddHeader>&amp;RExh. PDE-3</oddHeader>
    <oddFooter>&amp;RPage 1 of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F23" sqref="F23"/>
    </sheetView>
  </sheetViews>
  <sheetFormatPr defaultRowHeight="15" x14ac:dyDescent="0.25"/>
  <cols>
    <col min="1" max="1" width="12" bestFit="1" customWidth="1"/>
    <col min="2" max="2" width="48.140625" bestFit="1" customWidth="1"/>
    <col min="3" max="3" width="13.5703125" bestFit="1" customWidth="1"/>
    <col min="4" max="4" width="15.28515625" bestFit="1" customWidth="1"/>
    <col min="5" max="5" width="14" bestFit="1" customWidth="1"/>
    <col min="6" max="6" width="13.5703125" bestFit="1" customWidth="1"/>
    <col min="7" max="7" width="13.85546875" bestFit="1" customWidth="1"/>
    <col min="8" max="8" width="13.5703125" bestFit="1" customWidth="1"/>
    <col min="9" max="10" width="13.7109375" bestFit="1" customWidth="1"/>
  </cols>
  <sheetData>
    <row r="1" spans="1:11" ht="16.5" x14ac:dyDescent="0.25">
      <c r="A1" s="3" t="s">
        <v>56</v>
      </c>
    </row>
    <row r="2" spans="1:11" ht="16.5" x14ac:dyDescent="0.25">
      <c r="A2" s="3"/>
    </row>
    <row r="4" spans="1:11" ht="18.75" x14ac:dyDescent="0.3">
      <c r="A4" s="15" t="s">
        <v>0</v>
      </c>
    </row>
    <row r="6" spans="1:11" x14ac:dyDescent="0.25">
      <c r="A6" s="16"/>
      <c r="B6" s="17"/>
      <c r="C6" s="17" t="s">
        <v>19</v>
      </c>
      <c r="D6" s="17" t="s">
        <v>20</v>
      </c>
      <c r="E6" s="17" t="s">
        <v>21</v>
      </c>
      <c r="F6" s="17" t="s">
        <v>22</v>
      </c>
      <c r="G6" s="17" t="s">
        <v>23</v>
      </c>
      <c r="H6" s="17" t="s">
        <v>24</v>
      </c>
      <c r="I6" s="17" t="s">
        <v>25</v>
      </c>
    </row>
    <row r="7" spans="1:11" x14ac:dyDescent="0.25">
      <c r="A7" s="18" t="s">
        <v>26</v>
      </c>
      <c r="B7" s="19"/>
      <c r="C7" s="19" t="s">
        <v>27</v>
      </c>
      <c r="D7" s="19" t="s">
        <v>28</v>
      </c>
      <c r="E7" s="19" t="s">
        <v>29</v>
      </c>
      <c r="F7" s="19" t="s">
        <v>30</v>
      </c>
      <c r="G7" s="19" t="s">
        <v>31</v>
      </c>
      <c r="H7" s="19" t="s">
        <v>32</v>
      </c>
      <c r="I7" s="19" t="s">
        <v>58</v>
      </c>
    </row>
    <row r="8" spans="1:11" x14ac:dyDescent="0.25">
      <c r="A8" s="20"/>
      <c r="B8" s="20"/>
      <c r="C8" s="21"/>
      <c r="D8" s="21"/>
      <c r="E8" s="21"/>
      <c r="F8" s="21"/>
      <c r="G8" s="21"/>
      <c r="H8" s="21"/>
      <c r="I8" s="21"/>
    </row>
    <row r="9" spans="1:11" x14ac:dyDescent="0.25">
      <c r="A9" s="22" t="s">
        <v>33</v>
      </c>
      <c r="B9" s="20" t="s">
        <v>60</v>
      </c>
      <c r="C9" s="23">
        <f>SUM(D9:I9)</f>
        <v>5774281494</v>
      </c>
      <c r="D9" s="44">
        <v>2483929220</v>
      </c>
      <c r="E9" s="44">
        <f>569583067+60830719</f>
        <v>630413786</v>
      </c>
      <c r="F9" s="44">
        <f>1378008624+32382129</f>
        <v>1410390753</v>
      </c>
      <c r="G9" s="44">
        <v>1102526676</v>
      </c>
      <c r="H9" s="44">
        <f>121087025+8690569</f>
        <v>129777594</v>
      </c>
      <c r="I9" s="44">
        <v>17243465</v>
      </c>
      <c r="K9" s="24" t="s">
        <v>55</v>
      </c>
    </row>
    <row r="10" spans="1:11" x14ac:dyDescent="0.25">
      <c r="A10" s="25"/>
      <c r="B10" s="26"/>
      <c r="C10" s="26"/>
      <c r="D10" s="26"/>
      <c r="E10" s="26"/>
      <c r="F10" s="26"/>
      <c r="G10" s="26"/>
      <c r="H10" s="26"/>
      <c r="I10" s="26"/>
    </row>
    <row r="11" spans="1:11" x14ac:dyDescent="0.25">
      <c r="A11" s="22" t="s">
        <v>34</v>
      </c>
      <c r="B11" s="26" t="s">
        <v>35</v>
      </c>
      <c r="C11" s="27">
        <f>SUM(D11:I11)</f>
        <v>491872000</v>
      </c>
      <c r="D11" s="28">
        <v>211363000</v>
      </c>
      <c r="E11" s="28">
        <v>70145000</v>
      </c>
      <c r="F11" s="28">
        <v>128034000</v>
      </c>
      <c r="G11" s="28">
        <v>64138000</v>
      </c>
      <c r="H11" s="28">
        <v>11284000</v>
      </c>
      <c r="I11" s="28">
        <v>6908000</v>
      </c>
    </row>
    <row r="12" spans="1:11" x14ac:dyDescent="0.25">
      <c r="A12" s="26"/>
      <c r="B12" s="26"/>
      <c r="C12" s="27"/>
      <c r="D12" s="27"/>
      <c r="E12" s="27"/>
      <c r="F12" s="27"/>
    </row>
    <row r="13" spans="1:11" x14ac:dyDescent="0.25">
      <c r="A13" s="26"/>
      <c r="B13" s="26" t="s">
        <v>36</v>
      </c>
      <c r="C13" s="29">
        <f>SUM(D13:I13)</f>
        <v>1</v>
      </c>
      <c r="D13" s="30">
        <f t="shared" ref="D13:I13" si="0">D11/$C$11</f>
        <v>0.4297113883286709</v>
      </c>
      <c r="E13" s="30">
        <f t="shared" si="0"/>
        <v>0.14260823954199467</v>
      </c>
      <c r="F13" s="30">
        <f t="shared" si="0"/>
        <v>0.26029942749333163</v>
      </c>
      <c r="G13" s="30">
        <f t="shared" si="0"/>
        <v>0.13039571270574457</v>
      </c>
      <c r="H13" s="30">
        <f t="shared" si="0"/>
        <v>2.2940927721033115E-2</v>
      </c>
      <c r="I13" s="30">
        <f t="shared" si="0"/>
        <v>1.4044304209225164E-2</v>
      </c>
    </row>
    <row r="14" spans="1:11" x14ac:dyDescent="0.25">
      <c r="A14" s="26"/>
      <c r="B14" s="26"/>
      <c r="C14" s="29"/>
      <c r="D14" s="30"/>
      <c r="E14" s="30"/>
      <c r="F14" s="30"/>
      <c r="G14" s="30"/>
      <c r="H14" s="30"/>
      <c r="I14" s="30"/>
    </row>
    <row r="15" spans="1:11" x14ac:dyDescent="0.25">
      <c r="A15" s="26"/>
      <c r="B15" s="26" t="s">
        <v>37</v>
      </c>
      <c r="C15" s="28">
        <f>-'Exhibit No. PDE-3 p. 1'!B26</f>
        <v>-1272343</v>
      </c>
      <c r="D15" s="26"/>
      <c r="E15" s="26"/>
      <c r="F15" s="26"/>
      <c r="G15" s="26"/>
      <c r="H15" s="26"/>
      <c r="I15" s="26"/>
    </row>
    <row r="16" spans="1:11" x14ac:dyDescent="0.25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s="26"/>
      <c r="B17" s="26" t="s">
        <v>38</v>
      </c>
      <c r="C17" s="27">
        <f>SUM(D17:I17)</f>
        <v>-1272343</v>
      </c>
      <c r="D17" s="27">
        <f t="shared" ref="D17:I17" si="1">$C$15*D13</f>
        <v>-546740.27696026606</v>
      </c>
      <c r="E17" s="27">
        <f t="shared" si="1"/>
        <v>-181446.59532358011</v>
      </c>
      <c r="F17" s="27">
        <f t="shared" si="1"/>
        <v>-331190.15447514807</v>
      </c>
      <c r="G17" s="27">
        <f t="shared" si="1"/>
        <v>-165908.07229116515</v>
      </c>
      <c r="H17" s="27">
        <f t="shared" si="1"/>
        <v>-29188.728799362438</v>
      </c>
      <c r="I17" s="27">
        <f t="shared" si="1"/>
        <v>-17869.172150478171</v>
      </c>
    </row>
    <row r="18" spans="1:9" x14ac:dyDescent="0.25">
      <c r="A18" s="26"/>
      <c r="B18" s="26"/>
      <c r="C18" s="27"/>
      <c r="D18" s="27"/>
      <c r="E18" s="27"/>
      <c r="F18" s="27"/>
      <c r="G18" s="27"/>
      <c r="H18" s="27"/>
      <c r="I18" s="27"/>
    </row>
    <row r="19" spans="1:9" x14ac:dyDescent="0.25">
      <c r="A19" s="26"/>
      <c r="B19" s="26" t="s">
        <v>39</v>
      </c>
      <c r="C19" s="26"/>
      <c r="D19" s="31">
        <f>D17/D9</f>
        <v>-2.2011105330942805E-4</v>
      </c>
      <c r="E19" s="31">
        <f t="shared" ref="D19:I19" si="2">E17/E9</f>
        <v>-2.8782142674078529E-4</v>
      </c>
      <c r="F19" s="31">
        <f t="shared" si="2"/>
        <v>-2.3482155833103938E-4</v>
      </c>
      <c r="G19" s="31">
        <f t="shared" si="2"/>
        <v>-1.5047987128355447E-4</v>
      </c>
      <c r="H19" s="31">
        <f t="shared" si="2"/>
        <v>-2.2491346849412572E-4</v>
      </c>
      <c r="I19" s="31">
        <f t="shared" si="2"/>
        <v>-1.0362866251346914E-3</v>
      </c>
    </row>
    <row r="20" spans="1:9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x14ac:dyDescent="0.25">
      <c r="A21" s="22"/>
      <c r="B21" t="s">
        <v>40</v>
      </c>
      <c r="C21" s="28">
        <f>SUM(D21:I21)</f>
        <v>515561000</v>
      </c>
      <c r="D21" s="28">
        <v>223399000</v>
      </c>
      <c r="E21" s="28">
        <v>76257000</v>
      </c>
      <c r="F21" s="28">
        <v>130500000</v>
      </c>
      <c r="G21" s="28">
        <v>66995000</v>
      </c>
      <c r="H21" s="28">
        <v>11192000</v>
      </c>
      <c r="I21" s="28">
        <v>7218000</v>
      </c>
    </row>
    <row r="23" spans="1:9" x14ac:dyDescent="0.25">
      <c r="B23" t="s">
        <v>41</v>
      </c>
      <c r="C23" s="32">
        <f>SUM(D23:I23)</f>
        <v>514288657</v>
      </c>
      <c r="D23" s="32">
        <f t="shared" ref="D23:I23" si="3">D17+D21</f>
        <v>222852259.72303975</v>
      </c>
      <c r="E23" s="32">
        <f t="shared" si="3"/>
        <v>76075553.404676422</v>
      </c>
      <c r="F23" s="32">
        <f t="shared" si="3"/>
        <v>130168809.84552485</v>
      </c>
      <c r="G23" s="32">
        <f t="shared" si="3"/>
        <v>66829091.927708834</v>
      </c>
      <c r="H23" s="32">
        <f t="shared" si="3"/>
        <v>11162811.271200638</v>
      </c>
      <c r="I23" s="32">
        <f t="shared" si="3"/>
        <v>7200130.8278495222</v>
      </c>
    </row>
    <row r="25" spans="1:9" x14ac:dyDescent="0.25">
      <c r="B25" t="s">
        <v>42</v>
      </c>
      <c r="C25" s="33">
        <f t="shared" ref="C25:I25" si="4">C23/C21-1</f>
        <v>-2.4678806193642044E-3</v>
      </c>
      <c r="D25" s="33">
        <f t="shared" si="4"/>
        <v>-2.4473711921729757E-3</v>
      </c>
      <c r="E25" s="33">
        <f t="shared" si="4"/>
        <v>-2.3794090421020986E-3</v>
      </c>
      <c r="F25" s="33">
        <f t="shared" si="4"/>
        <v>-2.5378555898478705E-3</v>
      </c>
      <c r="G25" s="33">
        <f t="shared" si="4"/>
        <v>-2.4764246927556632E-3</v>
      </c>
      <c r="H25" s="33">
        <f t="shared" si="4"/>
        <v>-2.6079993566263671E-3</v>
      </c>
      <c r="I25" s="33">
        <f t="shared" si="4"/>
        <v>-2.4756403644330405E-3</v>
      </c>
    </row>
    <row r="30" spans="1:9" ht="18.75" x14ac:dyDescent="0.3">
      <c r="A30" s="15" t="s">
        <v>2</v>
      </c>
    </row>
    <row r="32" spans="1:9" x14ac:dyDescent="0.25">
      <c r="A32" s="16"/>
      <c r="B32" s="34"/>
      <c r="C32" s="34" t="s">
        <v>19</v>
      </c>
      <c r="D32" s="34" t="s">
        <v>43</v>
      </c>
      <c r="E32" s="34" t="s">
        <v>44</v>
      </c>
      <c r="F32" s="34" t="s">
        <v>45</v>
      </c>
      <c r="G32" s="34" t="s">
        <v>46</v>
      </c>
      <c r="H32" s="35" t="s">
        <v>47</v>
      </c>
      <c r="I32" s="35" t="s">
        <v>47</v>
      </c>
    </row>
    <row r="33" spans="1:12" x14ac:dyDescent="0.25">
      <c r="A33" s="16" t="s">
        <v>26</v>
      </c>
      <c r="B33" s="36"/>
      <c r="C33" s="36" t="s">
        <v>27</v>
      </c>
      <c r="D33" s="36" t="s">
        <v>57</v>
      </c>
      <c r="E33" s="36" t="s">
        <v>48</v>
      </c>
      <c r="F33" s="36" t="s">
        <v>49</v>
      </c>
      <c r="G33" s="36" t="s">
        <v>50</v>
      </c>
      <c r="H33" s="37" t="s">
        <v>51</v>
      </c>
      <c r="I33" s="37" t="s">
        <v>52</v>
      </c>
    </row>
    <row r="34" spans="1:12" x14ac:dyDescent="0.25">
      <c r="A34" s="20"/>
      <c r="B34" s="20"/>
      <c r="C34" s="21"/>
      <c r="D34" s="21"/>
      <c r="E34" s="21"/>
      <c r="F34" s="21"/>
      <c r="G34" s="21"/>
      <c r="H34" s="21"/>
      <c r="I34" s="21"/>
    </row>
    <row r="35" spans="1:12" x14ac:dyDescent="0.25">
      <c r="A35" s="22" t="s">
        <v>33</v>
      </c>
      <c r="B35" s="20" t="s">
        <v>61</v>
      </c>
      <c r="C35" s="23">
        <f>SUM(D35:I35)</f>
        <v>267559867</v>
      </c>
      <c r="D35" s="44">
        <v>125712844</v>
      </c>
      <c r="E35" s="44">
        <v>53473363</v>
      </c>
      <c r="F35" s="44">
        <v>4516635</v>
      </c>
      <c r="G35" s="44">
        <v>939035</v>
      </c>
      <c r="H35" s="44">
        <v>34358343</v>
      </c>
      <c r="I35" s="44">
        <v>48559647</v>
      </c>
      <c r="L35" s="24" t="s">
        <v>55</v>
      </c>
    </row>
    <row r="36" spans="1:12" x14ac:dyDescent="0.25">
      <c r="A36" s="26"/>
      <c r="B36" s="26"/>
      <c r="C36" s="27"/>
      <c r="D36" s="27"/>
      <c r="E36" s="27"/>
      <c r="F36" s="27"/>
      <c r="G36" s="27"/>
      <c r="H36" s="38"/>
      <c r="I36" s="38"/>
    </row>
    <row r="37" spans="1:12" x14ac:dyDescent="0.25">
      <c r="A37" s="26" t="s">
        <v>53</v>
      </c>
      <c r="B37" s="26" t="s">
        <v>35</v>
      </c>
      <c r="C37" s="27">
        <f>SUM(D37:I37)</f>
        <v>155775000</v>
      </c>
      <c r="D37" s="39">
        <v>115352000</v>
      </c>
      <c r="E37" s="39">
        <v>33345000</v>
      </c>
      <c r="F37" s="39">
        <v>3537000</v>
      </c>
      <c r="G37" s="39">
        <v>606000</v>
      </c>
      <c r="H37" s="39">
        <v>2935000</v>
      </c>
      <c r="I37" s="39">
        <f>1607000-1607000</f>
        <v>0</v>
      </c>
    </row>
    <row r="38" spans="1:12" x14ac:dyDescent="0.25">
      <c r="A38" s="26"/>
      <c r="B38" s="26"/>
      <c r="C38" s="27"/>
      <c r="D38" s="27"/>
      <c r="E38" s="27"/>
      <c r="F38" s="27"/>
      <c r="G38" s="27"/>
    </row>
    <row r="39" spans="1:12" x14ac:dyDescent="0.25">
      <c r="A39" s="26"/>
      <c r="B39" s="26" t="s">
        <v>36</v>
      </c>
      <c r="C39" s="30">
        <f>SUM(D39:H39)</f>
        <v>1</v>
      </c>
      <c r="D39" s="30">
        <f t="shared" ref="D39:I39" si="5">D37/$C$37</f>
        <v>0.74050393195313757</v>
      </c>
      <c r="E39" s="30">
        <f t="shared" si="5"/>
        <v>0.21405873856523833</v>
      </c>
      <c r="F39" s="30">
        <f t="shared" si="5"/>
        <v>2.2705825710158882E-2</v>
      </c>
      <c r="G39" s="30">
        <f t="shared" si="5"/>
        <v>3.8902262879152625E-3</v>
      </c>
      <c r="H39" s="30">
        <f t="shared" si="5"/>
        <v>1.8841277483549992E-2</v>
      </c>
      <c r="I39" s="30">
        <f t="shared" si="5"/>
        <v>0</v>
      </c>
    </row>
    <row r="40" spans="1:12" x14ac:dyDescent="0.25">
      <c r="A40" s="26"/>
      <c r="B40" s="26"/>
      <c r="C40" s="27"/>
      <c r="D40" s="27"/>
      <c r="E40" s="27"/>
      <c r="F40" s="27"/>
      <c r="G40" s="27"/>
    </row>
    <row r="41" spans="1:12" x14ac:dyDescent="0.25">
      <c r="A41" s="26"/>
      <c r="B41" s="26" t="s">
        <v>54</v>
      </c>
      <c r="C41" s="40">
        <f>-'Exhibit No. PDE-3 p. 1'!B28</f>
        <v>-380810</v>
      </c>
      <c r="D41" s="27"/>
      <c r="E41" s="27"/>
      <c r="F41" s="27"/>
      <c r="G41" s="27"/>
    </row>
    <row r="42" spans="1:12" x14ac:dyDescent="0.25">
      <c r="A42" s="26"/>
      <c r="B42" s="26"/>
      <c r="C42" s="27"/>
      <c r="D42" s="27"/>
      <c r="E42" s="27"/>
      <c r="F42" s="27"/>
      <c r="G42" s="27"/>
    </row>
    <row r="43" spans="1:12" x14ac:dyDescent="0.25">
      <c r="A43" s="26"/>
      <c r="B43" s="26" t="s">
        <v>38</v>
      </c>
      <c r="C43" s="27">
        <f>SUM(D43:H43)</f>
        <v>-380810</v>
      </c>
      <c r="D43" s="27">
        <f t="shared" ref="D43:I43" si="6">$C$41*D39</f>
        <v>-281991.30232707434</v>
      </c>
      <c r="E43" s="27">
        <f t="shared" si="6"/>
        <v>-81515.708233028403</v>
      </c>
      <c r="F43" s="27">
        <f t="shared" si="6"/>
        <v>-8646.6054886856036</v>
      </c>
      <c r="G43" s="27">
        <f t="shared" si="6"/>
        <v>-1481.4370727010112</v>
      </c>
      <c r="H43" s="27">
        <f t="shared" si="6"/>
        <v>-7174.9468785106719</v>
      </c>
      <c r="I43" s="27">
        <f t="shared" si="6"/>
        <v>0</v>
      </c>
    </row>
    <row r="44" spans="1:12" x14ac:dyDescent="0.25">
      <c r="A44" s="26"/>
      <c r="B44" s="26"/>
      <c r="C44" s="27"/>
      <c r="D44" s="27"/>
      <c r="E44" s="27"/>
      <c r="F44" s="27"/>
      <c r="G44" s="27"/>
    </row>
    <row r="45" spans="1:12" x14ac:dyDescent="0.25">
      <c r="A45" s="26"/>
      <c r="B45" s="26" t="s">
        <v>39</v>
      </c>
      <c r="C45" s="27"/>
      <c r="D45" s="41">
        <f t="shared" ref="D45:I45" si="7">D43/D35</f>
        <v>-2.2431383568657023E-3</v>
      </c>
      <c r="E45" s="41">
        <f t="shared" si="7"/>
        <v>-1.5244170865600581E-3</v>
      </c>
      <c r="F45" s="41">
        <f t="shared" si="7"/>
        <v>-1.9143910209006491E-3</v>
      </c>
      <c r="G45" s="41">
        <f t="shared" si="7"/>
        <v>-1.5776164601969162E-3</v>
      </c>
      <c r="H45" s="41">
        <f t="shared" si="7"/>
        <v>-2.0882691806501473E-4</v>
      </c>
      <c r="I45" s="41">
        <f t="shared" si="7"/>
        <v>0</v>
      </c>
    </row>
    <row r="46" spans="1:12" x14ac:dyDescent="0.25">
      <c r="A46" s="26"/>
      <c r="B46" s="26"/>
      <c r="C46" s="27"/>
      <c r="D46" s="27"/>
      <c r="E46" s="27"/>
      <c r="F46" s="27"/>
      <c r="G46" s="27"/>
    </row>
    <row r="47" spans="1:12" x14ac:dyDescent="0.25">
      <c r="A47" s="26"/>
      <c r="B47" t="s">
        <v>40</v>
      </c>
      <c r="C47" s="42">
        <f>SUM(D47:I47)</f>
        <v>150134000</v>
      </c>
      <c r="D47" s="43">
        <v>110176000</v>
      </c>
      <c r="E47" s="43">
        <v>32279000</v>
      </c>
      <c r="F47" s="43">
        <v>2585000</v>
      </c>
      <c r="G47" s="43">
        <v>512000</v>
      </c>
      <c r="H47" s="43">
        <v>2970000</v>
      </c>
      <c r="I47" s="43">
        <v>1612000</v>
      </c>
    </row>
    <row r="48" spans="1:12" x14ac:dyDescent="0.25">
      <c r="A48" s="26"/>
      <c r="B48" s="26"/>
      <c r="C48" s="27"/>
      <c r="D48" s="27"/>
      <c r="E48" s="27"/>
      <c r="F48" s="27"/>
      <c r="G48" s="27"/>
    </row>
    <row r="49" spans="1:9" x14ac:dyDescent="0.25">
      <c r="A49" s="26"/>
      <c r="B49" s="26" t="s">
        <v>41</v>
      </c>
      <c r="C49" s="27">
        <f>SUM(D49:I49)</f>
        <v>149753190</v>
      </c>
      <c r="D49" s="27">
        <f t="shared" ref="D49:I49" si="8">D47+D43</f>
        <v>109894008.69767292</v>
      </c>
      <c r="E49" s="27">
        <f t="shared" si="8"/>
        <v>32197484.291766971</v>
      </c>
      <c r="F49" s="27">
        <f t="shared" si="8"/>
        <v>2576353.3945113146</v>
      </c>
      <c r="G49" s="27">
        <f t="shared" si="8"/>
        <v>510518.562927299</v>
      </c>
      <c r="H49" s="27">
        <f t="shared" si="8"/>
        <v>2962825.0531214895</v>
      </c>
      <c r="I49" s="27">
        <f t="shared" si="8"/>
        <v>1612000</v>
      </c>
    </row>
    <row r="50" spans="1:9" x14ac:dyDescent="0.25">
      <c r="A50" s="26"/>
      <c r="B50" s="26"/>
      <c r="C50" s="27"/>
      <c r="D50" s="27"/>
      <c r="E50" s="27"/>
      <c r="F50" s="27"/>
      <c r="G50" s="27"/>
    </row>
    <row r="51" spans="1:9" x14ac:dyDescent="0.25">
      <c r="A51" s="26"/>
      <c r="B51" s="26" t="s">
        <v>42</v>
      </c>
      <c r="C51" s="30">
        <f t="shared" ref="C51:I51" si="9">C49/C47-1</f>
        <v>-2.5364674224359618E-3</v>
      </c>
      <c r="D51" s="30">
        <f t="shared" si="9"/>
        <v>-2.5594621544354768E-3</v>
      </c>
      <c r="E51" s="30">
        <f t="shared" si="9"/>
        <v>-2.525348004369099E-3</v>
      </c>
      <c r="F51" s="30">
        <f t="shared" si="9"/>
        <v>-3.3449150826636576E-3</v>
      </c>
      <c r="G51" s="30">
        <f t="shared" si="9"/>
        <v>-2.893431782619138E-3</v>
      </c>
      <c r="H51" s="30">
        <f t="shared" si="9"/>
        <v>-2.4158070298014866E-3</v>
      </c>
      <c r="I51" s="30">
        <f t="shared" si="9"/>
        <v>0</v>
      </c>
    </row>
  </sheetData>
  <pageMargins left="0.7" right="0.7" top="0.75" bottom="0.75" header="0.3" footer="0.3"/>
  <pageSetup scale="67" orientation="landscape" r:id="rId1"/>
  <headerFooter>
    <oddHeader>&amp;RExh. PDE-3</oddHeader>
    <oddFooter>&amp;RPage 2 of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15EC678A7F1A4EA78256160E68E386" ma:contentTypeVersion="104" ma:contentTypeDescription="" ma:contentTypeScope="" ma:versionID="f41f2f197e4233624e1b41212c2d757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501</IndustryCode>
    <CaseStatus xmlns="dc463f71-b30c-4ab2-9473-d307f9d35888">Closed</CaseStatus>
    <OpenedDate xmlns="dc463f71-b30c-4ab2-9473-d307f9d35888">2017-09-14T07:00:00+00:00</OpenedDate>
    <Date1 xmlns="dc463f71-b30c-4ab2-9473-d307f9d35888">2017-09-14T07:00:00+00:00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170970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F9CB50B-1D8D-4C49-8989-30949B9B747B}"/>
</file>

<file path=customXml/itemProps2.xml><?xml version="1.0" encoding="utf-8"?>
<ds:datastoreItem xmlns:ds="http://schemas.openxmlformats.org/officeDocument/2006/customXml" ds:itemID="{D82698DC-6B19-4146-9AC7-CBF11F994633}"/>
</file>

<file path=customXml/itemProps3.xml><?xml version="1.0" encoding="utf-8"?>
<ds:datastoreItem xmlns:ds="http://schemas.openxmlformats.org/officeDocument/2006/customXml" ds:itemID="{13C776D8-0A5D-4623-BE98-F2C0BBC64FD7}"/>
</file>

<file path=customXml/itemProps4.xml><?xml version="1.0" encoding="utf-8"?>
<ds:datastoreItem xmlns:ds="http://schemas.openxmlformats.org/officeDocument/2006/customXml" ds:itemID="{6D03160F-C019-4885-BDA8-8B6F027A7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No. PDE-3 p. 1</vt:lpstr>
      <vt:lpstr>Exhibit No. PDE-3 p. 2</vt:lpstr>
      <vt:lpstr>'Exhibit No. PDE-3 p. 2'!Print_Area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Ehrbar</dc:creator>
  <cp:lastModifiedBy>Joe Miller</cp:lastModifiedBy>
  <cp:lastPrinted>2017-08-30T21:11:28Z</cp:lastPrinted>
  <dcterms:created xsi:type="dcterms:W3CDTF">2017-07-21T20:50:36Z</dcterms:created>
  <dcterms:modified xsi:type="dcterms:W3CDTF">2017-09-07T19:49:25Z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0x0101006E56B4D1795A2E4DB2F0B01679ED314A00F715EC678A7F1A4EA78256160E68E386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