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0" yWindow="195" windowWidth="17835" windowHeight="11040" activeTab="2"/>
  </bookViews>
  <sheets>
    <sheet name="10-2015" sheetId="4" r:id="rId1"/>
    <sheet name="11-2015" sheetId="5" r:id="rId2"/>
    <sheet name="12-2015" sheetId="6" r:id="rId3"/>
    <sheet name="12 ME 12-2015" sheetId="7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1">'[3]INPUT TAB'!#REF!</definedName>
    <definedName name="RdSch_CY" localSheetId="3">'[3]INPUT TAB'!#REF!</definedName>
    <definedName name="RdSch_CY" localSheetId="2">'[3]INPUT TAB'!#REF!</definedName>
    <definedName name="RdSch_CY">'[3]INPUT TAB'!#REF!</definedName>
    <definedName name="RdSch_PY" localSheetId="1">'[3]INPUT TAB'!#REF!</definedName>
    <definedName name="RdSch_PY" localSheetId="3">'[3]INPUT TAB'!#REF!</definedName>
    <definedName name="RdSch_PY" localSheetId="2">'[3]INPUT TAB'!#REF!</definedName>
    <definedName name="RdSch_PY">'[3]INPUT TAB'!#REF!</definedName>
    <definedName name="RdSch_PY2" localSheetId="1">'[3]INPUT TAB'!#REF!</definedName>
    <definedName name="RdSch_PY2" localSheetId="3">'[3]INPUT TAB'!#REF!</definedName>
    <definedName name="RdSch_PY2" localSheetId="2">'[3]INPUT TAB'!#REF!</definedName>
    <definedName name="RdSch_PY2">'[3]INPUT TAB'!#REF!</definedName>
    <definedName name="Therm_upload" localSheetId="1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H56" i="7" l="1"/>
  <c r="L56" i="7"/>
  <c r="F55" i="7"/>
  <c r="H52" i="7"/>
  <c r="F52" i="7"/>
  <c r="L51" i="7"/>
  <c r="H50" i="7"/>
  <c r="F50" i="7"/>
  <c r="L49" i="7"/>
  <c r="D54" i="7"/>
  <c r="F48" i="7"/>
  <c r="L26" i="7"/>
  <c r="L25" i="7"/>
  <c r="N25" i="7"/>
  <c r="F25" i="7"/>
  <c r="L24" i="7"/>
  <c r="L23" i="7"/>
  <c r="L27" i="7" s="1"/>
  <c r="J27" i="7"/>
  <c r="D27" i="7"/>
  <c r="B27" i="7"/>
  <c r="Q19" i="7"/>
  <c r="R19" i="7"/>
  <c r="P19" i="7"/>
  <c r="Q18" i="7"/>
  <c r="R18" i="7"/>
  <c r="P18" i="7"/>
  <c r="R15" i="7"/>
  <c r="P15" i="7"/>
  <c r="R14" i="7"/>
  <c r="P14" i="7"/>
  <c r="R13" i="7"/>
  <c r="P13" i="7"/>
  <c r="R12" i="7"/>
  <c r="P12" i="7"/>
  <c r="R11" i="7"/>
  <c r="D17" i="7"/>
  <c r="P11" i="7"/>
  <c r="H55" i="6"/>
  <c r="L55" i="6"/>
  <c r="F54" i="6"/>
  <c r="H51" i="6"/>
  <c r="F51" i="6"/>
  <c r="L50" i="6"/>
  <c r="H49" i="6"/>
  <c r="F49" i="6"/>
  <c r="L48" i="6"/>
  <c r="D53" i="6"/>
  <c r="F47" i="6"/>
  <c r="L25" i="6"/>
  <c r="L24" i="6"/>
  <c r="N24" i="6"/>
  <c r="F24" i="6"/>
  <c r="L23" i="6"/>
  <c r="L22" i="6"/>
  <c r="L26" i="6" s="1"/>
  <c r="J26" i="6"/>
  <c r="D26" i="6"/>
  <c r="B26" i="6"/>
  <c r="Q18" i="6"/>
  <c r="R18" i="6"/>
  <c r="P18" i="6"/>
  <c r="Q17" i="6"/>
  <c r="R17" i="6"/>
  <c r="P17" i="6"/>
  <c r="Q14" i="6"/>
  <c r="R14" i="6"/>
  <c r="P14" i="6"/>
  <c r="Q13" i="6"/>
  <c r="R13" i="6"/>
  <c r="P13" i="6"/>
  <c r="Q12" i="6"/>
  <c r="R12" i="6"/>
  <c r="P12" i="6"/>
  <c r="Q11" i="6"/>
  <c r="R11" i="6"/>
  <c r="P11" i="6"/>
  <c r="Q10" i="6"/>
  <c r="R10" i="6"/>
  <c r="D16" i="6"/>
  <c r="P10" i="6"/>
  <c r="N26" i="7" l="1"/>
  <c r="D58" i="7"/>
  <c r="Q17" i="7"/>
  <c r="N49" i="7"/>
  <c r="N51" i="7"/>
  <c r="D21" i="7"/>
  <c r="N27" i="7"/>
  <c r="N24" i="7"/>
  <c r="H25" i="7"/>
  <c r="H55" i="7"/>
  <c r="N56" i="7"/>
  <c r="F11" i="7"/>
  <c r="Q11" i="7"/>
  <c r="F12" i="7"/>
  <c r="H12" i="7" s="1"/>
  <c r="Q12" i="7"/>
  <c r="F13" i="7"/>
  <c r="H13" i="7" s="1"/>
  <c r="Q13" i="7"/>
  <c r="F14" i="7"/>
  <c r="H14" i="7" s="1"/>
  <c r="Q14" i="7"/>
  <c r="F15" i="7"/>
  <c r="H15" i="7" s="1"/>
  <c r="Q15" i="7"/>
  <c r="B17" i="7"/>
  <c r="B21" i="7" s="1"/>
  <c r="B29" i="7" s="1"/>
  <c r="J17" i="7"/>
  <c r="F18" i="7"/>
  <c r="H18" i="7" s="1"/>
  <c r="F19" i="7"/>
  <c r="H19" i="7" s="1"/>
  <c r="H23" i="7"/>
  <c r="F24" i="7"/>
  <c r="H24" i="7" s="1"/>
  <c r="F26" i="7"/>
  <c r="H26" i="7" s="1"/>
  <c r="H48" i="7"/>
  <c r="L48" i="7"/>
  <c r="F49" i="7"/>
  <c r="F54" i="7" s="1"/>
  <c r="L50" i="7"/>
  <c r="N50" i="7" s="1"/>
  <c r="F51" i="7"/>
  <c r="H51" i="7" s="1"/>
  <c r="L52" i="7"/>
  <c r="N52" i="7" s="1"/>
  <c r="B54" i="7"/>
  <c r="J54" i="7"/>
  <c r="L55" i="7"/>
  <c r="N55" i="7" s="1"/>
  <c r="F56" i="7"/>
  <c r="H11" i="7"/>
  <c r="L11" i="7"/>
  <c r="L12" i="7"/>
  <c r="N12" i="7" s="1"/>
  <c r="L13" i="7"/>
  <c r="N13" i="7" s="1"/>
  <c r="L14" i="7"/>
  <c r="N14" i="7" s="1"/>
  <c r="L15" i="7"/>
  <c r="N15" i="7" s="1"/>
  <c r="L18" i="7"/>
  <c r="N18" i="7" s="1"/>
  <c r="L19" i="7"/>
  <c r="N19" i="7" s="1"/>
  <c r="F23" i="7"/>
  <c r="F27" i="7" s="1"/>
  <c r="N23" i="7"/>
  <c r="D20" i="6"/>
  <c r="D28" i="6"/>
  <c r="N25" i="6"/>
  <c r="D57" i="6"/>
  <c r="Q16" i="6"/>
  <c r="N48" i="6"/>
  <c r="N50" i="6"/>
  <c r="N26" i="6"/>
  <c r="N23" i="6"/>
  <c r="H24" i="6"/>
  <c r="H54" i="6"/>
  <c r="N55" i="6"/>
  <c r="F10" i="6"/>
  <c r="F11" i="6"/>
  <c r="H11" i="6" s="1"/>
  <c r="F12" i="6"/>
  <c r="H12" i="6" s="1"/>
  <c r="F13" i="6"/>
  <c r="H13" i="6" s="1"/>
  <c r="F14" i="6"/>
  <c r="H14" i="6" s="1"/>
  <c r="B16" i="6"/>
  <c r="B20" i="6" s="1"/>
  <c r="B28" i="6" s="1"/>
  <c r="J16" i="6"/>
  <c r="F17" i="6"/>
  <c r="H17" i="6" s="1"/>
  <c r="F18" i="6"/>
  <c r="H18" i="6" s="1"/>
  <c r="H22" i="6"/>
  <c r="F23" i="6"/>
  <c r="H23" i="6" s="1"/>
  <c r="F25" i="6"/>
  <c r="H25" i="6" s="1"/>
  <c r="H47" i="6"/>
  <c r="L47" i="6"/>
  <c r="F48" i="6"/>
  <c r="F53" i="6" s="1"/>
  <c r="L49" i="6"/>
  <c r="N49" i="6" s="1"/>
  <c r="F50" i="6"/>
  <c r="H50" i="6" s="1"/>
  <c r="L51" i="6"/>
  <c r="N51" i="6" s="1"/>
  <c r="B53" i="6"/>
  <c r="J53" i="6"/>
  <c r="L54" i="6"/>
  <c r="N54" i="6" s="1"/>
  <c r="F55" i="6"/>
  <c r="H10" i="6"/>
  <c r="L10" i="6"/>
  <c r="L11" i="6"/>
  <c r="N11" i="6" s="1"/>
  <c r="L12" i="6"/>
  <c r="N12" i="6" s="1"/>
  <c r="L13" i="6"/>
  <c r="N13" i="6" s="1"/>
  <c r="L14" i="6"/>
  <c r="N14" i="6" s="1"/>
  <c r="L17" i="6"/>
  <c r="N17" i="6" s="1"/>
  <c r="L18" i="6"/>
  <c r="N18" i="6" s="1"/>
  <c r="F22" i="6"/>
  <c r="F26" i="6" s="1"/>
  <c r="H26" i="6" s="1"/>
  <c r="N22" i="6"/>
  <c r="F58" i="7" l="1"/>
  <c r="H54" i="7"/>
  <c r="B58" i="7"/>
  <c r="P17" i="7"/>
  <c r="J21" i="7"/>
  <c r="F17" i="7"/>
  <c r="H49" i="7"/>
  <c r="H27" i="7"/>
  <c r="H58" i="7"/>
  <c r="L17" i="7"/>
  <c r="L21" i="7" s="1"/>
  <c r="L29" i="7" s="1"/>
  <c r="J58" i="7"/>
  <c r="R17" i="7"/>
  <c r="L54" i="7"/>
  <c r="L58" i="7" s="1"/>
  <c r="N11" i="7"/>
  <c r="N48" i="7"/>
  <c r="D29" i="7"/>
  <c r="F57" i="6"/>
  <c r="H53" i="6"/>
  <c r="L16" i="6"/>
  <c r="L20" i="6" s="1"/>
  <c r="L28" i="6" s="1"/>
  <c r="J57" i="6"/>
  <c r="R16" i="6"/>
  <c r="N53" i="6"/>
  <c r="L53" i="6"/>
  <c r="L57" i="6" s="1"/>
  <c r="F16" i="6"/>
  <c r="H48" i="6"/>
  <c r="B57" i="6"/>
  <c r="P16" i="6"/>
  <c r="J20" i="6"/>
  <c r="N16" i="6"/>
  <c r="N10" i="6"/>
  <c r="N47" i="6"/>
  <c r="H57" i="6"/>
  <c r="N54" i="7" l="1"/>
  <c r="N58" i="7"/>
  <c r="F21" i="7"/>
  <c r="H17" i="7"/>
  <c r="N21" i="7"/>
  <c r="J29" i="7"/>
  <c r="N29" i="7" s="1"/>
  <c r="N17" i="7"/>
  <c r="F20" i="6"/>
  <c r="H16" i="6"/>
  <c r="N57" i="6"/>
  <c r="N20" i="6"/>
  <c r="J28" i="6"/>
  <c r="N28" i="6" s="1"/>
  <c r="F29" i="7" l="1"/>
  <c r="H29" i="7" s="1"/>
  <c r="H21" i="7"/>
  <c r="H20" i="6"/>
  <c r="F28" i="6"/>
  <c r="H28" i="6" s="1"/>
  <c r="H56" i="5" l="1"/>
  <c r="L56" i="5"/>
  <c r="L55" i="5"/>
  <c r="N55" i="5"/>
  <c r="F55" i="5"/>
  <c r="L52" i="5"/>
  <c r="N52" i="5"/>
  <c r="F52" i="5"/>
  <c r="L50" i="5"/>
  <c r="F50" i="5"/>
  <c r="H50" i="5" s="1"/>
  <c r="L48" i="5"/>
  <c r="D54" i="5"/>
  <c r="F48" i="5"/>
  <c r="L26" i="5"/>
  <c r="N26" i="5" s="1"/>
  <c r="L25" i="5"/>
  <c r="N25" i="5"/>
  <c r="L24" i="5"/>
  <c r="N24" i="5" s="1"/>
  <c r="L23" i="5"/>
  <c r="L27" i="5" s="1"/>
  <c r="J27" i="5"/>
  <c r="D27" i="5"/>
  <c r="Q19" i="5"/>
  <c r="Q18" i="5"/>
  <c r="R18" i="5"/>
  <c r="Q17" i="5"/>
  <c r="J17" i="5"/>
  <c r="J21" i="5" s="1"/>
  <c r="Q15" i="5"/>
  <c r="R15" i="5"/>
  <c r="Q14" i="5"/>
  <c r="L14" i="5"/>
  <c r="N14" i="5" s="1"/>
  <c r="Q13" i="5"/>
  <c r="R13" i="5"/>
  <c r="Q12" i="5"/>
  <c r="L12" i="5"/>
  <c r="N12" i="5" s="1"/>
  <c r="Q11" i="5"/>
  <c r="R11" i="5"/>
  <c r="D17" i="5"/>
  <c r="P11" i="5" l="1"/>
  <c r="L11" i="5"/>
  <c r="F11" i="5"/>
  <c r="F12" i="5"/>
  <c r="P13" i="5"/>
  <c r="L13" i="5"/>
  <c r="N13" i="5" s="1"/>
  <c r="F13" i="5"/>
  <c r="H13" i="5" s="1"/>
  <c r="F14" i="5"/>
  <c r="P15" i="5"/>
  <c r="L15" i="5"/>
  <c r="N15" i="5" s="1"/>
  <c r="F15" i="5"/>
  <c r="H15" i="5" s="1"/>
  <c r="B17" i="5"/>
  <c r="B21" i="5" s="1"/>
  <c r="H18" i="5"/>
  <c r="N27" i="5"/>
  <c r="F24" i="5"/>
  <c r="F26" i="5"/>
  <c r="H26" i="5" s="1"/>
  <c r="J29" i="5"/>
  <c r="H48" i="5"/>
  <c r="L54" i="5"/>
  <c r="L58" i="5" s="1"/>
  <c r="R12" i="5"/>
  <c r="J54" i="5"/>
  <c r="H51" i="5"/>
  <c r="R19" i="5"/>
  <c r="D21" i="5"/>
  <c r="H12" i="5"/>
  <c r="H14" i="5"/>
  <c r="P18" i="5"/>
  <c r="L18" i="5"/>
  <c r="F18" i="5"/>
  <c r="N18" i="5"/>
  <c r="L19" i="5"/>
  <c r="N19" i="5" s="1"/>
  <c r="F19" i="5"/>
  <c r="H19" i="5" s="1"/>
  <c r="B27" i="5"/>
  <c r="B29" i="5" s="1"/>
  <c r="H23" i="5"/>
  <c r="H24" i="5"/>
  <c r="F25" i="5"/>
  <c r="H25" i="5" s="1"/>
  <c r="D58" i="5"/>
  <c r="N48" i="5"/>
  <c r="L49" i="5"/>
  <c r="P12" i="5"/>
  <c r="B54" i="5"/>
  <c r="F49" i="5"/>
  <c r="H49" i="5" s="1"/>
  <c r="N49" i="5"/>
  <c r="N50" i="5"/>
  <c r="L51" i="5"/>
  <c r="P14" i="5"/>
  <c r="F51" i="5"/>
  <c r="R14" i="5"/>
  <c r="H52" i="5"/>
  <c r="H55" i="5"/>
  <c r="N51" i="5"/>
  <c r="F56" i="5"/>
  <c r="N56" i="5"/>
  <c r="H11" i="5"/>
  <c r="P19" i="5"/>
  <c r="F23" i="5"/>
  <c r="F27" i="5" s="1"/>
  <c r="N23" i="5"/>
  <c r="F54" i="5" l="1"/>
  <c r="F17" i="5"/>
  <c r="H27" i="5"/>
  <c r="B58" i="5"/>
  <c r="P17" i="5"/>
  <c r="J58" i="5"/>
  <c r="N58" i="5" s="1"/>
  <c r="R17" i="5"/>
  <c r="N54" i="5"/>
  <c r="L17" i="5"/>
  <c r="N11" i="5"/>
  <c r="D29" i="5"/>
  <c r="L21" i="5" l="1"/>
  <c r="N17" i="5"/>
  <c r="F58" i="5"/>
  <c r="H58" i="5" s="1"/>
  <c r="H54" i="5"/>
  <c r="F21" i="5"/>
  <c r="H17" i="5"/>
  <c r="H21" i="5" l="1"/>
  <c r="F29" i="5"/>
  <c r="H29" i="5" s="1"/>
  <c r="L29" i="5"/>
  <c r="N29" i="5" s="1"/>
  <c r="N21" i="5"/>
  <c r="H56" i="4" l="1"/>
  <c r="L56" i="4"/>
  <c r="F55" i="4"/>
  <c r="H52" i="4"/>
  <c r="F52" i="4"/>
  <c r="L51" i="4"/>
  <c r="H50" i="4"/>
  <c r="F50" i="4"/>
  <c r="L49" i="4"/>
  <c r="D54" i="4"/>
  <c r="F48" i="4"/>
  <c r="L26" i="4"/>
  <c r="L25" i="4"/>
  <c r="N25" i="4"/>
  <c r="F25" i="4"/>
  <c r="L24" i="4"/>
  <c r="L23" i="4"/>
  <c r="L27" i="4" s="1"/>
  <c r="J27" i="4"/>
  <c r="D27" i="4"/>
  <c r="B27" i="4"/>
  <c r="Q19" i="4"/>
  <c r="R19" i="4"/>
  <c r="P19" i="4"/>
  <c r="Q18" i="4"/>
  <c r="R18" i="4"/>
  <c r="P18" i="4"/>
  <c r="Q15" i="4"/>
  <c r="R15" i="4"/>
  <c r="P15" i="4"/>
  <c r="Q14" i="4"/>
  <c r="R14" i="4"/>
  <c r="P14" i="4"/>
  <c r="Q13" i="4"/>
  <c r="R13" i="4"/>
  <c r="P13" i="4"/>
  <c r="Q12" i="4"/>
  <c r="R12" i="4"/>
  <c r="P12" i="4"/>
  <c r="Q11" i="4"/>
  <c r="R11" i="4"/>
  <c r="D17" i="4"/>
  <c r="P11" i="4"/>
  <c r="D58" i="4" l="1"/>
  <c r="Q17" i="4"/>
  <c r="N49" i="4"/>
  <c r="D21" i="4"/>
  <c r="D29" i="4" s="1"/>
  <c r="N26" i="4"/>
  <c r="N51" i="4"/>
  <c r="N27" i="4"/>
  <c r="N24" i="4"/>
  <c r="H25" i="4"/>
  <c r="H55" i="4"/>
  <c r="N56" i="4"/>
  <c r="F11" i="4"/>
  <c r="F12" i="4"/>
  <c r="H12" i="4" s="1"/>
  <c r="F13" i="4"/>
  <c r="H13" i="4" s="1"/>
  <c r="F14" i="4"/>
  <c r="H14" i="4" s="1"/>
  <c r="F15" i="4"/>
  <c r="H15" i="4" s="1"/>
  <c r="B17" i="4"/>
  <c r="B21" i="4" s="1"/>
  <c r="B29" i="4" s="1"/>
  <c r="J17" i="4"/>
  <c r="F18" i="4"/>
  <c r="H18" i="4" s="1"/>
  <c r="F19" i="4"/>
  <c r="H19" i="4" s="1"/>
  <c r="H23" i="4"/>
  <c r="F24" i="4"/>
  <c r="H24" i="4" s="1"/>
  <c r="F26" i="4"/>
  <c r="H26" i="4" s="1"/>
  <c r="H48" i="4"/>
  <c r="L48" i="4"/>
  <c r="F49" i="4"/>
  <c r="F54" i="4" s="1"/>
  <c r="L50" i="4"/>
  <c r="N50" i="4" s="1"/>
  <c r="F51" i="4"/>
  <c r="H51" i="4" s="1"/>
  <c r="L52" i="4"/>
  <c r="N52" i="4" s="1"/>
  <c r="B54" i="4"/>
  <c r="J54" i="4"/>
  <c r="L55" i="4"/>
  <c r="N55" i="4" s="1"/>
  <c r="F56" i="4"/>
  <c r="H11" i="4"/>
  <c r="L11" i="4"/>
  <c r="L12" i="4"/>
  <c r="N12" i="4" s="1"/>
  <c r="L13" i="4"/>
  <c r="N13" i="4" s="1"/>
  <c r="L14" i="4"/>
  <c r="N14" i="4" s="1"/>
  <c r="L15" i="4"/>
  <c r="N15" i="4" s="1"/>
  <c r="L18" i="4"/>
  <c r="N18" i="4" s="1"/>
  <c r="L19" i="4"/>
  <c r="N19" i="4" s="1"/>
  <c r="F23" i="4"/>
  <c r="F27" i="4" s="1"/>
  <c r="N23" i="4"/>
  <c r="F58" i="4" l="1"/>
  <c r="H54" i="4"/>
  <c r="L17" i="4"/>
  <c r="L21" i="4" s="1"/>
  <c r="L29" i="4" s="1"/>
  <c r="J58" i="4"/>
  <c r="R17" i="4"/>
  <c r="L54" i="4"/>
  <c r="L58" i="4" s="1"/>
  <c r="F17" i="4"/>
  <c r="H49" i="4"/>
  <c r="B58" i="4"/>
  <c r="P17" i="4"/>
  <c r="J21" i="4"/>
  <c r="N17" i="4"/>
  <c r="N11" i="4"/>
  <c r="N48" i="4"/>
  <c r="H27" i="4"/>
  <c r="H58" i="4"/>
  <c r="N21" i="4" l="1"/>
  <c r="J29" i="4"/>
  <c r="N29" i="4" s="1"/>
  <c r="F21" i="4"/>
  <c r="H17" i="4"/>
  <c r="N54" i="4"/>
  <c r="N58" i="4"/>
  <c r="F29" i="4" l="1"/>
  <c r="H29" i="4" s="1"/>
  <c r="H21" i="4"/>
</calcChain>
</file>

<file path=xl/sharedStrings.xml><?xml version="1.0" encoding="utf-8"?>
<sst xmlns="http://schemas.openxmlformats.org/spreadsheetml/2006/main" count="300" uniqueCount="48">
  <si>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</si>
  <si>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</si>
  <si>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</si>
  <si>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</si>
  <si>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</si>
  <si>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</si>
  <si>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</si>
  <si>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</si>
  <si>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</si>
  <si>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</si>
  <si>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</si>
  <si>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</si>
  <si>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</si>
  <si>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</si>
  <si>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</si>
  <si>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</si>
  <si>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</si>
  <si>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</si>
  <si>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</si>
  <si>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</si>
  <si>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</si>
  <si>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</si>
  <si>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</si>
  <si>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</si>
  <si>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</si>
  <si>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</si>
  <si>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</si>
  <si>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</si>
  <si>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</si>
  <si>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</si>
  <si>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</si>
  <si>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</si>
  <si>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</si>
  <si>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</si>
  <si>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</si>
  <si>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</si>
  <si>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</si>
  <si>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</si>
  <si>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</si>
  <si>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</si>
  <si>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</si>
  <si>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Budget Electric Revenues and KWHs are coming from 5 year plan (2013-2018) and are based on 2013 loads.</t>
  </si>
  <si>
    <t>* Note: Sch. 141 Expedited Rate Filing and Sch. 142 Decoupling Riders were included in this report starting in July 2015</t>
  </si>
  <si>
    <t>MONTH OF OCTOBER 2015</t>
  </si>
  <si>
    <t>VARIANCE FROM 2014</t>
  </si>
  <si>
    <t>MONTH OF NOVEMBER 2015</t>
  </si>
  <si>
    <t>MONTH OF DECEMBER 2015</t>
  </si>
  <si>
    <t>YEAR-TO-DATE DECEMBER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</si>
</sst>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4">
    <xf numFmtId="0" fontId="0" fillId="0" borderId="0"/>
    <xf numFmtId="39" fontId="1" fillId="0" borderId="0"/>
    <xf numFmtId="0" fontId="3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9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6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6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6" fillId="31" borderId="5" applyNumberFormat="0" applyProtection="0">
      <alignment horizontal="left" vertical="center" indent="1"/>
    </xf>
    <xf numFmtId="0" fontId="6" fillId="31" borderId="5" applyNumberFormat="0" applyProtection="0">
      <alignment horizontal="left" vertical="top" indent="1"/>
    </xf>
    <xf numFmtId="0" fontId="6" fillId="19" borderId="5" applyNumberFormat="0" applyProtection="0">
      <alignment horizontal="left" vertical="center" indent="1"/>
    </xf>
    <xf numFmtId="0" fontId="6" fillId="19" borderId="5" applyNumberFormat="0" applyProtection="0">
      <alignment horizontal="left" vertical="top" indent="1"/>
    </xf>
    <xf numFmtId="0" fontId="6" fillId="32" borderId="5" applyNumberFormat="0" applyProtection="0">
      <alignment horizontal="left" vertical="center" indent="1"/>
    </xf>
    <xf numFmtId="0" fontId="6" fillId="32" borderId="5" applyNumberFormat="0" applyProtection="0">
      <alignment horizontal="left" vertical="top" indent="1"/>
    </xf>
    <xf numFmtId="0" fontId="6" fillId="30" borderId="5" applyNumberFormat="0" applyProtection="0">
      <alignment horizontal="left" vertical="center" indent="1"/>
    </xf>
    <xf numFmtId="0" fontId="6" fillId="30" borderId="5" applyNumberFormat="0" applyProtection="0">
      <alignment horizontal="left" vertical="top" indent="1"/>
    </xf>
    <xf numFmtId="0" fontId="6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8">
    <xf numFmtId="0" fontId="0" fillId="0" borderId="0" xfId="0"/>
    <xf numFmtId="39" fontId="2" fillId="0" borderId="0" xfId="1" applyFont="1" applyFill="1" applyAlignment="1" applyProtection="1">
      <alignment horizontal="centerContinuous"/>
    </xf>
    <xf numFmtId="0" fontId="3" fillId="0" borderId="0" xfId="2" applyFill="1" applyProtection="1"/>
    <xf numFmtId="39" fontId="2" fillId="0" borderId="0" xfId="1" applyFont="1" applyFill="1" applyBorder="1" applyAlignment="1" applyProtection="1">
      <alignment horizontal="centerContinuous"/>
    </xf>
    <xf numFmtId="14" fontId="2" fillId="0" borderId="0" xfId="1" applyNumberFormat="1" applyFont="1" applyFill="1" applyAlignment="1" applyProtection="1">
      <alignment horizontal="centerContinuous"/>
    </xf>
    <xf numFmtId="39" fontId="4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>
      <alignment horizontal="centerContinuous"/>
    </xf>
    <xf numFmtId="39" fontId="5" fillId="0" borderId="0" xfId="1" applyFont="1" applyFill="1" applyAlignment="1" applyProtection="1"/>
    <xf numFmtId="39" fontId="6" fillId="0" borderId="0" xfId="1" applyFont="1" applyFill="1" applyAlignment="1" applyProtection="1"/>
    <xf numFmtId="39" fontId="6" fillId="0" borderId="0" xfId="1" applyFont="1" applyFill="1" applyProtection="1"/>
    <xf numFmtId="39" fontId="5" fillId="0" borderId="0" xfId="1" applyNumberFormat="1" applyFont="1" applyFill="1" applyProtection="1"/>
    <xf numFmtId="39" fontId="6" fillId="0" borderId="0" xfId="1" applyNumberFormat="1" applyFont="1" applyFill="1" applyProtection="1"/>
    <xf numFmtId="43" fontId="6" fillId="0" borderId="1" xfId="1" applyNumberFormat="1" applyFont="1" applyFill="1" applyBorder="1" applyAlignment="1" applyProtection="1">
      <alignment horizontal="centerContinuous"/>
    </xf>
    <xf numFmtId="39" fontId="6" fillId="0" borderId="0" xfId="1" applyNumberFormat="1" applyFont="1" applyFill="1" applyBorder="1" applyProtection="1"/>
    <xf numFmtId="39" fontId="6" fillId="0" borderId="1" xfId="1" applyNumberFormat="1" applyFont="1" applyFill="1" applyBorder="1" applyAlignment="1" applyProtection="1">
      <alignment horizontal="centerContinuous"/>
    </xf>
    <xf numFmtId="39" fontId="6" fillId="0" borderId="1" xfId="1" applyFont="1" applyFill="1" applyBorder="1" applyAlignment="1" applyProtection="1">
      <alignment horizontal="centerContinuous"/>
    </xf>
    <xf numFmtId="39" fontId="6" fillId="0" borderId="0" xfId="1" applyNumberFormat="1" applyFont="1" applyFill="1" applyAlignment="1" applyProtection="1">
      <alignment horizontal="left"/>
    </xf>
    <xf numFmtId="39" fontId="6" fillId="0" borderId="0" xfId="1" applyNumberFormat="1" applyFont="1" applyFill="1" applyAlignment="1" applyProtection="1">
      <alignment horizontal="center"/>
    </xf>
    <xf numFmtId="39" fontId="6" fillId="0" borderId="0" xfId="1" quotePrefix="1" applyFont="1" applyFill="1" applyAlignment="1" applyProtection="1">
      <alignment horizontal="center"/>
    </xf>
    <xf numFmtId="39" fontId="6" fillId="0" borderId="0" xfId="1" applyFont="1" applyFill="1" applyAlignment="1" applyProtection="1">
      <alignment horizontal="center"/>
    </xf>
    <xf numFmtId="39" fontId="6" fillId="0" borderId="0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Border="1" applyAlignment="1" applyProtection="1">
      <alignment horizontal="left"/>
    </xf>
    <xf numFmtId="39" fontId="6" fillId="0" borderId="0" xfId="1" applyFont="1" applyFill="1" applyBorder="1" applyProtection="1"/>
    <xf numFmtId="39" fontId="6" fillId="0" borderId="0" xfId="1" applyFont="1" applyFill="1" applyBorder="1" applyAlignment="1" applyProtection="1">
      <alignment horizontal="center"/>
    </xf>
    <xf numFmtId="39" fontId="5" fillId="0" borderId="0" xfId="1" applyNumberFormat="1" applyFont="1" applyFill="1" applyAlignment="1" applyProtection="1">
      <alignment horizontal="left"/>
    </xf>
    <xf numFmtId="0" fontId="6" fillId="0" borderId="1" xfId="1" quotePrefix="1" applyNumberFormat="1" applyFont="1" applyFill="1" applyBorder="1" applyAlignment="1" applyProtection="1">
      <alignment horizontal="center"/>
    </xf>
    <xf numFmtId="39" fontId="6" fillId="0" borderId="1" xfId="1" applyNumberFormat="1" applyFont="1" applyFill="1" applyBorder="1" applyAlignment="1" applyProtection="1">
      <alignment horizontal="center"/>
    </xf>
    <xf numFmtId="39" fontId="6" fillId="0" borderId="1" xfId="1" applyFont="1" applyFill="1" applyBorder="1" applyAlignment="1" applyProtection="1">
      <alignment horizontal="center"/>
    </xf>
    <xf numFmtId="39" fontId="7" fillId="0" borderId="0" xfId="1" applyNumberFormat="1" applyFont="1" applyFill="1" applyProtection="1"/>
    <xf numFmtId="39" fontId="7" fillId="0" borderId="0" xfId="1" applyNumberFormat="1" applyFont="1" applyFill="1" applyAlignment="1" applyProtection="1">
      <alignment horizontal="fill"/>
    </xf>
    <xf numFmtId="39" fontId="7" fillId="0" borderId="0" xfId="1" applyFont="1" applyFill="1" applyAlignment="1" applyProtection="1">
      <alignment horizontal="fill"/>
    </xf>
    <xf numFmtId="39" fontId="7" fillId="0" borderId="0" xfId="1" applyFont="1" applyFill="1" applyProtection="1"/>
    <xf numFmtId="39" fontId="7" fillId="0" borderId="0" xfId="1" applyNumberFormat="1" applyFont="1" applyFill="1" applyAlignment="1" applyProtection="1">
      <alignment horizontal="left"/>
    </xf>
    <xf numFmtId="44" fontId="7" fillId="0" borderId="0" xfId="1" applyNumberFormat="1" applyFont="1" applyFill="1" applyAlignment="1" applyProtection="1">
      <alignment horizontal="right"/>
    </xf>
    <xf numFmtId="7" fontId="7" fillId="0" borderId="0" xfId="1" applyNumberFormat="1" applyFont="1" applyFill="1" applyAlignment="1" applyProtection="1">
      <alignment horizontal="right"/>
    </xf>
    <xf numFmtId="164" fontId="7" fillId="0" borderId="0" xfId="1" applyNumberFormat="1" applyFont="1" applyFill="1" applyAlignment="1" applyProtection="1">
      <alignment horizontal="right"/>
    </xf>
    <xf numFmtId="39" fontId="7" fillId="0" borderId="0" xfId="1" applyNumberFormat="1" applyFont="1" applyFill="1" applyAlignment="1" applyProtection="1">
      <alignment horizontal="right"/>
    </xf>
    <xf numFmtId="10" fontId="7" fillId="0" borderId="0" xfId="1" applyNumberFormat="1" applyFont="1" applyFill="1" applyAlignment="1" applyProtection="1">
      <alignment horizontal="right"/>
    </xf>
    <xf numFmtId="166" fontId="7" fillId="0" borderId="0" xfId="3" applyNumberFormat="1" applyFont="1" applyFill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43" fontId="7" fillId="0" borderId="0" xfId="1" applyNumberFormat="1" applyFont="1" applyFill="1" applyAlignment="1" applyProtection="1">
      <alignment horizontal="right"/>
    </xf>
    <xf numFmtId="168" fontId="7" fillId="0" borderId="0" xfId="4" applyNumberFormat="1" applyFont="1" applyFill="1" applyAlignment="1" applyProtection="1">
      <alignment horizontal="right"/>
    </xf>
    <xf numFmtId="168" fontId="7" fillId="0" borderId="0" xfId="4" applyNumberFormat="1" applyFont="1" applyFill="1" applyBorder="1" applyAlignment="1" applyProtection="1">
      <alignment horizontal="right"/>
    </xf>
    <xf numFmtId="43" fontId="7" fillId="0" borderId="0" xfId="1" applyNumberFormat="1" applyFont="1" applyFill="1" applyBorder="1" applyAlignment="1" applyProtection="1">
      <alignment horizontal="right"/>
    </xf>
    <xf numFmtId="10" fontId="7" fillId="0" borderId="0" xfId="1" applyNumberFormat="1" applyFont="1" applyFill="1" applyBorder="1" applyAlignment="1" applyProtection="1">
      <alignment horizontal="right"/>
    </xf>
    <xf numFmtId="43" fontId="7" fillId="0" borderId="2" xfId="1" applyNumberFormat="1" applyFont="1" applyFill="1" applyBorder="1" applyAlignment="1" applyProtection="1">
      <alignment horizontal="right"/>
    </xf>
    <xf numFmtId="39" fontId="7" fillId="0" borderId="2" xfId="1" applyFont="1" applyFill="1" applyBorder="1" applyAlignment="1" applyProtection="1">
      <alignment horizontal="right"/>
    </xf>
    <xf numFmtId="169" fontId="7" fillId="0" borderId="2" xfId="1" applyNumberFormat="1" applyFont="1" applyFill="1" applyBorder="1" applyAlignment="1" applyProtection="1">
      <alignment horizontal="right"/>
    </xf>
    <xf numFmtId="39" fontId="7" fillId="0" borderId="0" xfId="1" applyNumberFormat="1" applyFont="1" applyFill="1" applyAlignment="1" applyProtection="1">
      <alignment horizontal="left" indent="1"/>
    </xf>
    <xf numFmtId="43" fontId="7" fillId="0" borderId="1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right"/>
    </xf>
    <xf numFmtId="168" fontId="7" fillId="0" borderId="1" xfId="4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43" fontId="6" fillId="0" borderId="0" xfId="1" applyNumberFormat="1" applyFont="1" applyFill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39" fontId="7" fillId="0" borderId="0" xfId="1" applyFont="1" applyFill="1" applyBorder="1" applyAlignment="1" applyProtection="1">
      <alignment horizontal="left" indent="1"/>
    </xf>
    <xf numFmtId="164" fontId="7" fillId="0" borderId="0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right"/>
    </xf>
    <xf numFmtId="39" fontId="7" fillId="0" borderId="0" xfId="1" applyFont="1" applyFill="1" applyBorder="1" applyAlignment="1" applyProtection="1">
      <alignment horizontal="left"/>
    </xf>
    <xf numFmtId="39" fontId="7" fillId="0" borderId="0" xfId="1" applyFont="1" applyFill="1" applyBorder="1" applyAlignment="1" applyProtection="1">
      <alignment horizontal="right"/>
    </xf>
    <xf numFmtId="44" fontId="7" fillId="0" borderId="0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left" indent="1"/>
    </xf>
    <xf numFmtId="44" fontId="7" fillId="0" borderId="3" xfId="1" applyNumberFormat="1" applyFont="1" applyFill="1" applyBorder="1" applyAlignment="1" applyProtection="1">
      <alignment horizontal="right"/>
    </xf>
    <xf numFmtId="164" fontId="7" fillId="0" borderId="3" xfId="1" applyNumberFormat="1" applyFont="1" applyFill="1" applyBorder="1" applyAlignment="1" applyProtection="1">
      <alignment horizontal="right"/>
    </xf>
    <xf numFmtId="39" fontId="7" fillId="0" borderId="0" xfId="1" applyFont="1" applyFill="1" applyAlignment="1" applyProtection="1">
      <alignment horizontal="left"/>
    </xf>
    <xf numFmtId="170" fontId="7" fillId="0" borderId="0" xfId="1" applyNumberFormat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43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Border="1" applyAlignment="1" applyProtection="1">
      <alignment horizontal="right"/>
    </xf>
    <xf numFmtId="167" fontId="0" fillId="0" borderId="0" xfId="4" applyFont="1" applyFill="1" applyProtection="1"/>
    <xf numFmtId="43" fontId="7" fillId="0" borderId="0" xfId="1" applyNumberFormat="1" applyFont="1" applyFill="1" applyProtection="1"/>
    <xf numFmtId="44" fontId="7" fillId="0" borderId="0" xfId="1" applyNumberFormat="1" applyFont="1" applyFill="1" applyProtection="1"/>
    <xf numFmtId="43" fontId="3" fillId="0" borderId="0" xfId="2" applyNumberFormat="1" applyFill="1" applyProtection="1"/>
    <xf numFmtId="39" fontId="7" fillId="0" borderId="0" xfId="5" applyFont="1" applyFill="1" applyAlignment="1" applyProtection="1">
      <alignment horizontal="left"/>
    </xf>
    <xf numFmtId="44" fontId="8" fillId="0" borderId="0" xfId="1" applyNumberFormat="1" applyFont="1" applyFill="1" applyProtection="1"/>
    <xf numFmtId="44" fontId="6" fillId="0" borderId="0" xfId="1" applyNumberFormat="1" applyFont="1" applyFill="1" applyProtection="1"/>
    <xf numFmtId="43" fontId="6" fillId="0" borderId="0" xfId="1" applyNumberFormat="1" applyFont="1" applyFill="1" applyProtection="1"/>
    <xf numFmtId="44" fontId="6" fillId="0" borderId="1" xfId="1" applyNumberFormat="1" applyFont="1" applyFill="1" applyBorder="1" applyAlignment="1" applyProtection="1">
      <alignment horizontal="centerContinuous"/>
    </xf>
    <xf numFmtId="44" fontId="6" fillId="0" borderId="0" xfId="1" applyNumberFormat="1" applyFont="1" applyFill="1" applyAlignment="1" applyProtection="1">
      <alignment horizontal="center"/>
    </xf>
    <xf numFmtId="44" fontId="6" fillId="0" borderId="0" xfId="1" applyNumberFormat="1" applyFont="1" applyFill="1" applyAlignment="1" applyProtection="1">
      <alignment horizontal="left"/>
    </xf>
    <xf numFmtId="39" fontId="6" fillId="0" borderId="0" xfId="1" applyNumberFormat="1" applyFont="1" applyFill="1" applyAlignment="1" applyProtection="1">
      <alignment horizontal="fill"/>
    </xf>
    <xf numFmtId="44" fontId="6" fillId="0" borderId="1" xfId="1" quotePrefix="1" applyNumberFormat="1" applyFont="1" applyFill="1" applyBorder="1" applyAlignment="1" applyProtection="1">
      <alignment horizontal="center"/>
    </xf>
    <xf numFmtId="43" fontId="6" fillId="0" borderId="1" xfId="1" applyNumberFormat="1" applyFont="1" applyFill="1" applyBorder="1" applyAlignment="1" applyProtection="1">
      <alignment horizontal="center"/>
    </xf>
    <xf numFmtId="44" fontId="7" fillId="0" borderId="0" xfId="1" applyNumberFormat="1" applyFont="1" applyFill="1" applyAlignment="1" applyProtection="1">
      <alignment horizontal="fill"/>
    </xf>
    <xf numFmtId="43" fontId="7" fillId="0" borderId="0" xfId="1" applyNumberFormat="1" applyFont="1" applyFill="1" applyAlignment="1" applyProtection="1">
      <alignment horizontal="fill"/>
    </xf>
    <xf numFmtId="171" fontId="7" fillId="0" borderId="0" xfId="1" applyNumberFormat="1" applyFont="1" applyFill="1" applyAlignment="1" applyProtection="1">
      <alignment horizontal="right"/>
    </xf>
    <xf numFmtId="10" fontId="7" fillId="0" borderId="0" xfId="1" applyNumberFormat="1" applyFont="1" applyFill="1" applyProtection="1"/>
    <xf numFmtId="165" fontId="7" fillId="0" borderId="0" xfId="3" applyFont="1" applyFill="1" applyProtection="1"/>
    <xf numFmtId="171" fontId="7" fillId="0" borderId="0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Border="1" applyAlignment="1" applyProtection="1">
      <alignment horizontal="right"/>
    </xf>
    <xf numFmtId="171" fontId="6" fillId="0" borderId="2" xfId="1" applyNumberFormat="1" applyFont="1" applyFill="1" applyBorder="1" applyAlignment="1" applyProtection="1">
      <alignment horizontal="right"/>
    </xf>
    <xf numFmtId="171" fontId="6" fillId="0" borderId="0" xfId="1" applyNumberFormat="1" applyFont="1" applyFill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171" fontId="7" fillId="0" borderId="1" xfId="1" applyNumberFormat="1" applyFont="1" applyFill="1" applyBorder="1" applyAlignment="1" applyProtection="1">
      <alignment horizontal="right"/>
    </xf>
    <xf numFmtId="171" fontId="7" fillId="0" borderId="2" xfId="1" applyNumberFormat="1" applyFont="1" applyFill="1" applyBorder="1" applyAlignment="1" applyProtection="1">
      <alignment horizontal="right"/>
    </xf>
    <xf numFmtId="41" fontId="7" fillId="0" borderId="2" xfId="1" applyNumberFormat="1" applyFont="1" applyFill="1" applyBorder="1" applyAlignment="1" applyProtection="1">
      <alignment horizontal="right"/>
    </xf>
    <xf numFmtId="171" fontId="7" fillId="0" borderId="3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fill"/>
    </xf>
    <xf numFmtId="41" fontId="6" fillId="0" borderId="0" xfId="1" applyNumberFormat="1" applyFont="1" applyFill="1" applyProtection="1"/>
    <xf numFmtId="41" fontId="6" fillId="0" borderId="0" xfId="1" applyNumberFormat="1" applyFont="1" applyFill="1" applyAlignment="1" applyProtection="1">
      <alignment horizontal="left"/>
    </xf>
    <xf numFmtId="9" fontId="0" fillId="0" borderId="0" xfId="102" applyFont="1" applyFill="1" applyProtection="1"/>
    <xf numFmtId="9" fontId="0" fillId="0" borderId="0" xfId="103" applyFont="1" applyFill="1" applyProtection="1"/>
    <xf numFmtId="44" fontId="6" fillId="0" borderId="1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Alignment="1" applyProtection="1">
      <alignment wrapText="1"/>
    </xf>
    <xf numFmtId="0" fontId="3" fillId="0" borderId="0" xfId="2" applyAlignment="1">
      <alignment wrapText="1"/>
    </xf>
    <xf numFmtId="0" fontId="3" fillId="0" borderId="0" xfId="2" applyFill="1" applyAlignment="1">
      <alignment wrapText="1"/>
    </xf>
  </cellXfs>
  <cellStyles count="104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3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2"/>
    <cellStyle name="Normal_Monthly" xfId="1"/>
    <cellStyle name="Normal_Year To Date" xfId="5"/>
    <cellStyle name="Percent [2]" xfId="31"/>
    <cellStyle name="Percent 2" xfId="102"/>
    <cellStyle name="Percent 3" xfId="103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B18" sqref="B18"/>
      <selection pane="topRight" activeCell="B18" sqref="B18"/>
      <selection pane="bottomLeft" activeCell="B18" sqref="B18"/>
      <selection pane="bottomRight" activeCell="F36" sqref="F36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43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82256187.579999998</v>
      </c>
      <c r="C11" s="33"/>
      <c r="D11" s="33">
        <v>83716000</v>
      </c>
      <c r="E11" s="33"/>
      <c r="F11" s="33">
        <f>B11-D11</f>
        <v>-1459812.4200000018</v>
      </c>
      <c r="G11" s="34"/>
      <c r="H11" s="35">
        <f>IF(D11=0,"n/a",IF(AND(F11/D11&lt;1,F11/D11&gt;-1),F11/D11,"n/a"))</f>
        <v>-1.7437675235319434E-2</v>
      </c>
      <c r="I11" s="36"/>
      <c r="J11" s="33">
        <v>71907189.629999995</v>
      </c>
      <c r="K11" s="33"/>
      <c r="L11" s="33">
        <f>B11-J11</f>
        <v>10348997.950000003</v>
      </c>
      <c r="M11" s="36"/>
      <c r="N11" s="35">
        <f>IF(J11=0,"n/a",IF(AND(L11/J11&lt;1,L11/J11&gt;-1),L11/J11,"n/a"))</f>
        <v>0.14392160232170101</v>
      </c>
      <c r="O11" s="37"/>
      <c r="P11" s="38">
        <f>IF(B48=0,"n/a",B11/B48)</f>
        <v>0.1097668013772848</v>
      </c>
      <c r="Q11" s="39">
        <f>IF(D48=0,"n/a",D11/D48)</f>
        <v>0.10848749133367459</v>
      </c>
      <c r="R11" s="39">
        <f>IF(J48=0,"n/a",J11/J48)</f>
        <v>9.719325949183194E-2</v>
      </c>
    </row>
    <row r="12" spans="1:18" x14ac:dyDescent="0.2">
      <c r="A12" s="32" t="s">
        <v>13</v>
      </c>
      <c r="B12" s="40">
        <v>73314878.290000007</v>
      </c>
      <c r="C12" s="40"/>
      <c r="D12" s="40">
        <v>81497000</v>
      </c>
      <c r="E12" s="40"/>
      <c r="F12" s="40">
        <f>B12-D12</f>
        <v>-8182121.7099999934</v>
      </c>
      <c r="G12" s="40"/>
      <c r="H12" s="35">
        <f>IF(D12=0,"n/a",IF(AND(F12/D12&lt;1,F12/D12&gt;-1),F12/D12,"n/a"))</f>
        <v>-0.10039782703657796</v>
      </c>
      <c r="I12" s="40"/>
      <c r="J12" s="40">
        <v>72185104.349999994</v>
      </c>
      <c r="K12" s="40"/>
      <c r="L12" s="40">
        <f>B12-J12</f>
        <v>1129773.9400000125</v>
      </c>
      <c r="M12" s="40"/>
      <c r="N12" s="35">
        <f>IF(J12=0,"n/a",IF(AND(L12/J12&lt;1,L12/J12&gt;-1),L12/J12,"n/a"))</f>
        <v>1.5651067490629909E-2</v>
      </c>
      <c r="O12" s="37"/>
      <c r="P12" s="41">
        <f>IF(B49=0,"n/a",B12/B49)</f>
        <v>0.1017068602082763</v>
      </c>
      <c r="Q12" s="42">
        <f>IF(D49=0,"n/a",D12/D49)</f>
        <v>9.923688289738529E-2</v>
      </c>
      <c r="R12" s="42">
        <f>IF(J49=0,"n/a",J12/J49)</f>
        <v>9.8253749926676612E-2</v>
      </c>
    </row>
    <row r="13" spans="1:18" x14ac:dyDescent="0.2">
      <c r="A13" s="32" t="s">
        <v>14</v>
      </c>
      <c r="B13" s="40">
        <v>10115133.73</v>
      </c>
      <c r="C13" s="40"/>
      <c r="D13" s="40">
        <v>9962000</v>
      </c>
      <c r="E13" s="40"/>
      <c r="F13" s="40">
        <f>B13-D13</f>
        <v>153133.73000000045</v>
      </c>
      <c r="G13" s="40"/>
      <c r="H13" s="35">
        <f>IF(D13=0,"n/a",IF(AND(F13/D13&lt;1,F13/D13&gt;-1),F13/D13,"n/a"))</f>
        <v>1.5371785785986794E-2</v>
      </c>
      <c r="I13" s="40"/>
      <c r="J13" s="40">
        <v>9943599.4800000004</v>
      </c>
      <c r="K13" s="40"/>
      <c r="L13" s="40">
        <f>B13-J13</f>
        <v>171534.25</v>
      </c>
      <c r="M13" s="40"/>
      <c r="N13" s="35">
        <f>IF(J13=0,"n/a",IF(AND(L13/J13&lt;1,L13/J13&gt;-1),L13/J13,"n/a"))</f>
        <v>1.725071995759829E-2</v>
      </c>
      <c r="O13" s="37"/>
      <c r="P13" s="41">
        <f>IF(B50=0,"n/a",B13/B50)</f>
        <v>9.8142145741878586E-2</v>
      </c>
      <c r="Q13" s="42">
        <f>IF(D50=0,"n/a",D13/D50)</f>
        <v>9.5462603612668298E-2</v>
      </c>
      <c r="R13" s="42">
        <f>IF(J50=0,"n/a",J13/J50)</f>
        <v>9.6996220051702858E-2</v>
      </c>
    </row>
    <row r="14" spans="1:18" x14ac:dyDescent="0.2">
      <c r="A14" s="32" t="s">
        <v>15</v>
      </c>
      <c r="B14" s="40">
        <v>1621586.09</v>
      </c>
      <c r="C14" s="40"/>
      <c r="D14" s="40">
        <v>1603000</v>
      </c>
      <c r="E14" s="40"/>
      <c r="F14" s="40">
        <f>B14-D14</f>
        <v>18586.090000000084</v>
      </c>
      <c r="G14" s="40"/>
      <c r="H14" s="35">
        <f>IF(D14=0,"n/a",IF(AND(F14/D14&lt;1,F14/D14&gt;-1),F14/D14,"n/a"))</f>
        <v>1.1594566437928935E-2</v>
      </c>
      <c r="I14" s="40"/>
      <c r="J14" s="40">
        <v>3180539.4</v>
      </c>
      <c r="K14" s="40"/>
      <c r="L14" s="40">
        <f>B14-J14</f>
        <v>-1558953.3099999998</v>
      </c>
      <c r="M14" s="40"/>
      <c r="N14" s="35">
        <f>IF(J14=0,"n/a",IF(AND(L14/J14&lt;1,L14/J14&gt;-1),L14/J14,"n/a"))</f>
        <v>-0.49015374876349588</v>
      </c>
      <c r="O14" s="37"/>
      <c r="P14" s="41">
        <f>IF(B51=0,"n/a",B14/B51)</f>
        <v>0.2231467841090963</v>
      </c>
      <c r="Q14" s="42">
        <f>IF(D51=0,"n/a",D14/D51)</f>
        <v>0.19133444736213895</v>
      </c>
      <c r="R14" s="42">
        <f>IF(J51=0,"n/a",J14/J51)</f>
        <v>0.22883126011309673</v>
      </c>
    </row>
    <row r="15" spans="1:18" x14ac:dyDescent="0.2">
      <c r="A15" s="32" t="s">
        <v>16</v>
      </c>
      <c r="B15" s="40">
        <v>21791.48</v>
      </c>
      <c r="C15" s="43"/>
      <c r="D15" s="40">
        <v>26000</v>
      </c>
      <c r="E15" s="43"/>
      <c r="F15" s="40">
        <f>B15-D15</f>
        <v>-4208.5200000000004</v>
      </c>
      <c r="G15" s="43"/>
      <c r="H15" s="35">
        <f>IF(D15=0,"n/a",IF(AND(F15/D15&lt;1,F15/D15&gt;-1),F15/D15,"n/a"))</f>
        <v>-0.16186615384615385</v>
      </c>
      <c r="I15" s="43"/>
      <c r="J15" s="40">
        <v>21510.45</v>
      </c>
      <c r="K15" s="40"/>
      <c r="L15" s="40">
        <f>B15-J15</f>
        <v>281.02999999999884</v>
      </c>
      <c r="M15" s="43"/>
      <c r="N15" s="35">
        <f>IF(J15=0,"n/a",IF(AND(L15/J15&lt;1,L15/J15&gt;-1),L15/J15,"n/a"))</f>
        <v>1.3064812684067457E-2</v>
      </c>
      <c r="O15" s="44"/>
      <c r="P15" s="41">
        <f>IF(B52=0,"n/a",B15/B52)</f>
        <v>4.8516074450084601E-2</v>
      </c>
      <c r="Q15" s="42">
        <f>IF(D52=0,"n/a",D15/D52)</f>
        <v>6.0889929742388757E-2</v>
      </c>
      <c r="R15" s="42">
        <f>IF(J52=0,"n/a",J15/J52)</f>
        <v>5.0108204435333585E-2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167329577.16999999</v>
      </c>
      <c r="C17" s="40"/>
      <c r="D17" s="49">
        <f>SUM(D11:D16)</f>
        <v>176804000</v>
      </c>
      <c r="E17" s="40"/>
      <c r="F17" s="49">
        <f>SUM(F11:F16)</f>
        <v>-9474422.8299999945</v>
      </c>
      <c r="G17" s="50"/>
      <c r="H17" s="51">
        <f>IF(D17=0,"n/a",IF(AND(F17/D17&lt;1,F17/D17&gt;-1),F17/D17,"n/a"))</f>
        <v>-5.3587152044071371E-2</v>
      </c>
      <c r="I17" s="50"/>
      <c r="J17" s="49">
        <f>SUM(J11:J16)</f>
        <v>157237943.30999997</v>
      </c>
      <c r="K17" s="40"/>
      <c r="L17" s="49">
        <f>SUM(L11:L16)</f>
        <v>10091633.860000014</v>
      </c>
      <c r="M17" s="50"/>
      <c r="N17" s="51">
        <f>IF(J17=0,"n/a",IF(AND(L17/J17&lt;1,L17/J17&gt;-1),L17/J17,"n/a"))</f>
        <v>6.4180652885442627E-2</v>
      </c>
      <c r="O17" s="37"/>
      <c r="P17" s="52">
        <f>IF(B54=0,"n/a",B17/B54)</f>
        <v>0.1058378519219445</v>
      </c>
      <c r="Q17" s="52">
        <f>IF(D54=0,"n/a",D17/D54)</f>
        <v>0.10363281053091856</v>
      </c>
      <c r="R17" s="52">
        <f>IF(J54=0,"n/a",J17/J54)</f>
        <v>9.8807194554591568E-2</v>
      </c>
    </row>
    <row r="18" spans="1:18" x14ac:dyDescent="0.2">
      <c r="A18" s="32" t="s">
        <v>19</v>
      </c>
      <c r="B18" s="40">
        <v>906905.19</v>
      </c>
      <c r="C18" s="40"/>
      <c r="D18" s="40">
        <v>416000</v>
      </c>
      <c r="E18" s="40"/>
      <c r="F18" s="40">
        <f>B18-D18</f>
        <v>490905.18999999994</v>
      </c>
      <c r="G18" s="40"/>
      <c r="H18" s="35" t="str">
        <f>IF(D18=0,"n/a",IF(AND(F18/D18&lt;1,F18/D18&gt;-1),F18/D18,"n/a"))</f>
        <v>n/a</v>
      </c>
      <c r="I18" s="40"/>
      <c r="J18" s="40">
        <v>881568.85</v>
      </c>
      <c r="K18" s="40"/>
      <c r="L18" s="40">
        <f>B18-J18</f>
        <v>25336.339999999967</v>
      </c>
      <c r="M18" s="40"/>
      <c r="N18" s="35">
        <f>IF(J18=0,"n/a",IF(AND(L18/J18&lt;1,L18/J18&gt;-1),L18/J18,"n/a"))</f>
        <v>2.8740058136128527E-2</v>
      </c>
      <c r="O18" s="44"/>
      <c r="P18" s="42">
        <f>IF(B55=0,"n/a",B18/B55)</f>
        <v>5.0991874883871352E-3</v>
      </c>
      <c r="Q18" s="42">
        <f>IF(D55=0,"n/a",D18/D55)</f>
        <v>2.3664734425931089E-3</v>
      </c>
      <c r="R18" s="42">
        <f>IF(J55=0,"n/a",J18/J55)</f>
        <v>4.9270158722478094E-3</v>
      </c>
    </row>
    <row r="19" spans="1:18" ht="12.75" customHeight="1" x14ac:dyDescent="0.2">
      <c r="A19" s="32" t="s">
        <v>20</v>
      </c>
      <c r="B19" s="40">
        <v>4372393.51</v>
      </c>
      <c r="C19" s="43"/>
      <c r="D19" s="40">
        <v>1685000</v>
      </c>
      <c r="E19" s="43"/>
      <c r="F19" s="40">
        <f>B19-D19</f>
        <v>2687393.51</v>
      </c>
      <c r="G19" s="43"/>
      <c r="H19" s="35" t="str">
        <f>IF(D19=0,"n/a",IF(AND(F19/D19&lt;1,F19/D19&gt;-1),F19/D19,"n/a"))</f>
        <v>n/a</v>
      </c>
      <c r="I19" s="43"/>
      <c r="J19" s="40">
        <v>2914577.26</v>
      </c>
      <c r="K19" s="40"/>
      <c r="L19" s="40">
        <f>B19-J19</f>
        <v>1457816.25</v>
      </c>
      <c r="M19" s="43"/>
      <c r="N19" s="35">
        <f>IF(J19=0,"n/a",IF(AND(L19/J19&lt;1,L19/J19&gt;-1),L19/J19,"n/a"))</f>
        <v>0.50018102796835795</v>
      </c>
      <c r="O19" s="37"/>
      <c r="P19" s="52">
        <f>IF(B56=0,"n/a",B19/B56)</f>
        <v>2.4975401044165693E-2</v>
      </c>
      <c r="Q19" s="52" t="str">
        <f>IF(D56=0,"n/a",D19/D56)</f>
        <v>n/a</v>
      </c>
      <c r="R19" s="52">
        <f>IF(J56=0,"n/a",J19/J56)</f>
        <v>3.0110513450969045E-2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172608875.86999997</v>
      </c>
      <c r="C21" s="40"/>
      <c r="D21" s="40">
        <f>SUM(D17:D19)</f>
        <v>178905000</v>
      </c>
      <c r="E21" s="40"/>
      <c r="F21" s="40">
        <f>SUM(F17:F19)</f>
        <v>-6296124.1299999952</v>
      </c>
      <c r="G21" s="40"/>
      <c r="H21" s="57">
        <f>IF(D21=0,"n/a",IF(AND(F21/D21&lt;1,F21/D21&gt;-1),F21/D21,"n/a"))</f>
        <v>-3.5192555434448422E-2</v>
      </c>
      <c r="I21" s="40"/>
      <c r="J21" s="40">
        <f>SUM(J17:J19)</f>
        <v>161034089.41999996</v>
      </c>
      <c r="K21" s="40"/>
      <c r="L21" s="40">
        <f>SUM(L17:L19)</f>
        <v>11574786.450000014</v>
      </c>
      <c r="M21" s="40"/>
      <c r="N21" s="57">
        <f>IF(J21=0,"n/a",IF(AND(L21/J21&lt;1,L21/J21&gt;-1),L21/J21,"n/a"))</f>
        <v>7.1877864442797035E-2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-1539443.19</v>
      </c>
      <c r="C23" s="40"/>
      <c r="D23" s="40">
        <v>0</v>
      </c>
      <c r="E23" s="40"/>
      <c r="F23" s="40">
        <f>B23-D23</f>
        <v>-1539443.19</v>
      </c>
      <c r="G23" s="40"/>
      <c r="H23" s="35" t="str">
        <f>IF(D23=0,"n/a",IF(AND(F23/D23&lt;1,F23/D23&gt;-1),F23/D23,"n/a"))</f>
        <v>n/a</v>
      </c>
      <c r="I23" s="40"/>
      <c r="J23" s="40">
        <v>-36435.53</v>
      </c>
      <c r="K23" s="40"/>
      <c r="L23" s="40">
        <f>B23-J23</f>
        <v>-1503007.66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1484348.67</v>
      </c>
      <c r="C24" s="40"/>
      <c r="D24" s="40">
        <v>1748000</v>
      </c>
      <c r="E24" s="40"/>
      <c r="F24" s="40">
        <f>B24-D24</f>
        <v>-263651.33000000007</v>
      </c>
      <c r="G24" s="40"/>
      <c r="H24" s="35">
        <f>IF(D24=0,"n/a",IF(AND(F24/D24&lt;1,F24/D24&gt;-1),F24/D24,"n/a"))</f>
        <v>-0.15083028032036619</v>
      </c>
      <c r="I24" s="40"/>
      <c r="J24" s="40">
        <v>2223404.38</v>
      </c>
      <c r="K24" s="40"/>
      <c r="L24" s="40">
        <f>B24-J24</f>
        <v>-739055.71</v>
      </c>
      <c r="M24" s="40"/>
      <c r="N24" s="35">
        <f>IF(J24=0,"n/a",IF(AND(L24/J24&lt;1,L24/J24&gt;-1),L24/J24,"n/a"))</f>
        <v>-0.3323982432741272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-2134281.27</v>
      </c>
      <c r="C25" s="40"/>
      <c r="D25" s="40">
        <v>-6151000</v>
      </c>
      <c r="E25" s="40"/>
      <c r="F25" s="40">
        <f>B25-D25</f>
        <v>4016718.73</v>
      </c>
      <c r="G25" s="40"/>
      <c r="H25" s="35">
        <f>IF(D25=0,"n/a",IF(AND(F25/D25&lt;1,F25/D25&gt;-1),F25/D25,"n/a"))</f>
        <v>-0.65301881482685742</v>
      </c>
      <c r="I25" s="40"/>
      <c r="J25" s="40">
        <v>1055260.22</v>
      </c>
      <c r="K25" s="40"/>
      <c r="L25" s="40">
        <f>B25-J25</f>
        <v>-3189541.49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859897.46</v>
      </c>
      <c r="C26" s="43"/>
      <c r="D26" s="49">
        <v>-304000</v>
      </c>
      <c r="E26" s="43"/>
      <c r="F26" s="49">
        <f>B26-D26</f>
        <v>1163897.46</v>
      </c>
      <c r="G26" s="43"/>
      <c r="H26" s="51" t="str">
        <f>IF(D26=0,"n/a",IF(AND(F26/D26&lt;1,F26/D26&gt;-1),F26/D26,"n/a"))</f>
        <v>n/a</v>
      </c>
      <c r="I26" s="43"/>
      <c r="J26" s="49">
        <v>1353329.18</v>
      </c>
      <c r="K26" s="40"/>
      <c r="L26" s="49">
        <f>B26-J26</f>
        <v>-493431.72</v>
      </c>
      <c r="M26" s="43"/>
      <c r="N26" s="51">
        <f>IF(J26=0,"n/a",IF(AND(L26/J26&lt;1,L26/J26&gt;-1),L26/J26,"n/a"))</f>
        <v>-0.36460583817456738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-1329478.33</v>
      </c>
      <c r="C27" s="40"/>
      <c r="D27" s="49">
        <f>SUM(D23:D26)</f>
        <v>-4707000</v>
      </c>
      <c r="E27" s="40"/>
      <c r="F27" s="49">
        <f>SUM(F23:F26)</f>
        <v>3377521.67</v>
      </c>
      <c r="G27" s="40"/>
      <c r="H27" s="51">
        <f>IF(D27=0,"n/a",IF(AND(F27/D27&lt;1,F27/D27&gt;-1),F27/D27,"n/a"))</f>
        <v>-0.71755293605268744</v>
      </c>
      <c r="I27" s="40"/>
      <c r="J27" s="49">
        <f>SUM(J23:J26)</f>
        <v>4595558.25</v>
      </c>
      <c r="K27" s="40"/>
      <c r="L27" s="49">
        <f>SUM(L23:L26)</f>
        <v>-5925036.5800000001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171279397.53999996</v>
      </c>
      <c r="C29" s="33"/>
      <c r="D29" s="63">
        <f>+D27+D21</f>
        <v>174198000</v>
      </c>
      <c r="E29" s="33"/>
      <c r="F29" s="63">
        <f>+F27+F21</f>
        <v>-2918602.4599999953</v>
      </c>
      <c r="G29" s="40"/>
      <c r="H29" s="64">
        <f>IF(D29=0,"n/a",IF(AND(F29/D29&lt;1,F29/D29&gt;-1),F29/D29,"n/a"))</f>
        <v>-1.6754511877289036E-2</v>
      </c>
      <c r="I29" s="40"/>
      <c r="J29" s="63">
        <f>+J27+J21</f>
        <v>165629647.66999996</v>
      </c>
      <c r="K29" s="33"/>
      <c r="L29" s="63">
        <f>+L27+L21</f>
        <v>5649749.8700000141</v>
      </c>
      <c r="M29" s="40"/>
      <c r="N29" s="64">
        <f>IF(J29=0,"n/a",IF(AND(L29/J29&lt;1,L29/J29&gt;-1),L29/J29,"n/a"))</f>
        <v>3.4110740133050092E-2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6304958.3899999997</v>
      </c>
      <c r="C32" s="33"/>
      <c r="D32" s="33">
        <v>6230295</v>
      </c>
      <c r="E32" s="33"/>
      <c r="F32" s="33"/>
      <c r="G32" s="40"/>
      <c r="H32" s="40"/>
      <c r="I32" s="40"/>
      <c r="J32" s="33">
        <v>5817814.1900000004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-5301114.09</v>
      </c>
      <c r="C33" s="40"/>
      <c r="D33" s="40">
        <v>-7733868</v>
      </c>
      <c r="E33" s="40"/>
      <c r="F33" s="40"/>
      <c r="G33" s="40"/>
      <c r="H33" s="40"/>
      <c r="I33" s="40"/>
      <c r="J33" s="40">
        <v>-11762916.460000001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8199439.2000000002</v>
      </c>
      <c r="C34" s="40"/>
      <c r="D34" s="40">
        <v>7806612</v>
      </c>
      <c r="E34" s="71"/>
      <c r="F34" s="40"/>
      <c r="G34" s="71"/>
      <c r="H34" s="71"/>
      <c r="I34" s="71"/>
      <c r="J34" s="40">
        <v>7906314.0300000003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-4044139.9</v>
      </c>
      <c r="C35" s="40"/>
      <c r="D35" s="40">
        <v>-4819603</v>
      </c>
      <c r="E35" s="40"/>
      <c r="F35" s="40"/>
      <c r="G35" s="40"/>
      <c r="H35" s="40"/>
      <c r="I35" s="40"/>
      <c r="J35" s="40">
        <v>-4354086.1100000003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1322065.8500000001</v>
      </c>
      <c r="C36" s="40"/>
      <c r="D36" s="40">
        <v>1238034</v>
      </c>
      <c r="E36" s="40"/>
      <c r="F36" s="40"/>
      <c r="G36" s="40"/>
      <c r="H36" s="40"/>
      <c r="I36" s="40"/>
      <c r="J36" s="40">
        <v>1227920.8600000001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-468115.13</v>
      </c>
      <c r="C37" s="40"/>
      <c r="D37" s="40">
        <v>-479804</v>
      </c>
      <c r="E37" s="40"/>
      <c r="F37" s="40"/>
      <c r="G37" s="40"/>
      <c r="H37" s="40"/>
      <c r="I37" s="40"/>
      <c r="J37" s="40">
        <v>-453923.34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-248063.65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-268268.92</v>
      </c>
      <c r="C39" s="40"/>
      <c r="D39" s="40">
        <v>0</v>
      </c>
      <c r="E39" s="40"/>
      <c r="F39" s="40"/>
      <c r="G39" s="40"/>
      <c r="H39" s="40"/>
      <c r="I39" s="40"/>
      <c r="J39" s="40">
        <v>-1255517.8899999999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4365101.13</v>
      </c>
      <c r="C40" s="40"/>
      <c r="D40" s="40">
        <v>4163196</v>
      </c>
      <c r="E40" s="40"/>
      <c r="F40" s="40"/>
      <c r="G40" s="40"/>
      <c r="H40" s="40"/>
      <c r="I40" s="40"/>
      <c r="J40" s="40">
        <v>3760886.9679999999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1807297.04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6110283.5599999996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86">
        <v>749372183.10000002</v>
      </c>
      <c r="C48" s="86"/>
      <c r="D48" s="86">
        <v>771665000</v>
      </c>
      <c r="E48" s="86"/>
      <c r="F48" s="86">
        <f>B48-D48</f>
        <v>-22292816.899999976</v>
      </c>
      <c r="G48" s="50"/>
      <c r="H48" s="57">
        <f>IF(D48=0,"n/a",IF(AND(F48/D48&lt;1,F48/D48&gt;-1),F48/D48,"n/a"))</f>
        <v>-2.8889241963805507E-2</v>
      </c>
      <c r="I48" s="50"/>
      <c r="J48" s="86">
        <v>739837206.88</v>
      </c>
      <c r="K48" s="86"/>
      <c r="L48" s="86">
        <f>+B48-J48</f>
        <v>9534976.2200000286</v>
      </c>
      <c r="M48" s="50"/>
      <c r="N48" s="57">
        <f>IF(J48=0,"n/a",IF(AND(L48/J48&lt;1,L48/J48&gt;-1),L48/J48,"n/a"))</f>
        <v>1.2887938226586895E-2</v>
      </c>
      <c r="O48" s="87"/>
      <c r="P48" s="28"/>
      <c r="Q48" s="31"/>
      <c r="R48" s="31"/>
    </row>
    <row r="49" spans="1:18" x14ac:dyDescent="0.2">
      <c r="A49" s="32" t="s">
        <v>13</v>
      </c>
      <c r="B49" s="86">
        <v>720844966.995</v>
      </c>
      <c r="C49" s="86"/>
      <c r="D49" s="86">
        <v>821237000</v>
      </c>
      <c r="E49" s="86"/>
      <c r="F49" s="86">
        <f>B49-D49</f>
        <v>-100392033.005</v>
      </c>
      <c r="G49" s="50"/>
      <c r="H49" s="57">
        <f>IF(D49=0,"n/a",IF(AND(F49/D49&lt;1,F49/D49&gt;-1),F49/D49,"n/a"))</f>
        <v>-0.12224489764221534</v>
      </c>
      <c r="I49" s="50"/>
      <c r="J49" s="86">
        <v>734680400.53299999</v>
      </c>
      <c r="K49" s="86"/>
      <c r="L49" s="86">
        <f>+B49-J49</f>
        <v>-13835433.537999988</v>
      </c>
      <c r="M49" s="50"/>
      <c r="N49" s="57">
        <f>IF(J49=0,"n/a",IF(AND(L49/J49&lt;1,L49/J49&gt;-1),L49/J49,"n/a"))</f>
        <v>-1.8831907762834808E-2</v>
      </c>
      <c r="O49" s="87"/>
      <c r="P49" s="28"/>
      <c r="Q49" s="31"/>
      <c r="R49" s="31"/>
    </row>
    <row r="50" spans="1:18" ht="12.75" customHeight="1" x14ac:dyDescent="0.2">
      <c r="A50" s="32" t="s">
        <v>14</v>
      </c>
      <c r="B50" s="86">
        <v>103066156.273</v>
      </c>
      <c r="C50" s="86"/>
      <c r="D50" s="86">
        <v>104355000</v>
      </c>
      <c r="E50" s="86"/>
      <c r="F50" s="86">
        <f>B50-D50</f>
        <v>-1288843.7269999981</v>
      </c>
      <c r="G50" s="50"/>
      <c r="H50" s="57">
        <f>IF(D50=0,"n/a",IF(AND(F50/D50&lt;1,F50/D50&gt;-1),F50/D50,"n/a"))</f>
        <v>-1.2350569948732673E-2</v>
      </c>
      <c r="I50" s="50"/>
      <c r="J50" s="86">
        <v>102515329.71799999</v>
      </c>
      <c r="K50" s="86"/>
      <c r="L50" s="86">
        <f>+B50-J50</f>
        <v>550826.55500000715</v>
      </c>
      <c r="M50" s="50"/>
      <c r="N50" s="57">
        <f>IF(J50=0,"n/a",IF(AND(L50/J50&lt;1,L50/J50&gt;-1),L50/J50,"n/a"))</f>
        <v>5.3731140163644341E-3</v>
      </c>
      <c r="O50" s="87"/>
      <c r="P50" s="28"/>
      <c r="Q50" s="31"/>
      <c r="R50" s="31"/>
    </row>
    <row r="51" spans="1:18" x14ac:dyDescent="0.2">
      <c r="A51" s="32" t="s">
        <v>15</v>
      </c>
      <c r="B51" s="86">
        <v>7266903.2470000004</v>
      </c>
      <c r="C51" s="86"/>
      <c r="D51" s="86">
        <v>8378000</v>
      </c>
      <c r="E51" s="86"/>
      <c r="F51" s="86">
        <f>B51-D51</f>
        <v>-1111096.7529999996</v>
      </c>
      <c r="G51" s="50"/>
      <c r="H51" s="57">
        <f>IF(D51=0,"n/a",IF(AND(F51/D51&lt;1,F51/D51&gt;-1),F51/D51,"n/a"))</f>
        <v>-0.13262076306994505</v>
      </c>
      <c r="I51" s="50"/>
      <c r="J51" s="86">
        <v>13899059.937999999</v>
      </c>
      <c r="K51" s="86"/>
      <c r="L51" s="86">
        <f>+B51-J51</f>
        <v>-6632156.6909999987</v>
      </c>
      <c r="M51" s="50"/>
      <c r="N51" s="57">
        <f>IF(J51=0,"n/a",IF(AND(L51/J51&lt;1,L51/J51&gt;-1),L51/J51,"n/a"))</f>
        <v>-0.47716584578987942</v>
      </c>
      <c r="O51" s="87"/>
      <c r="P51" s="88"/>
      <c r="Q51" s="31"/>
      <c r="R51" s="31"/>
    </row>
    <row r="52" spans="1:18" x14ac:dyDescent="0.2">
      <c r="A52" s="32" t="s">
        <v>16</v>
      </c>
      <c r="B52" s="86">
        <v>449160</v>
      </c>
      <c r="C52" s="89"/>
      <c r="D52" s="86">
        <v>427000</v>
      </c>
      <c r="E52" s="89"/>
      <c r="F52" s="86">
        <f>B52-D52</f>
        <v>22160</v>
      </c>
      <c r="G52" s="90"/>
      <c r="H52" s="57">
        <f>IF(D52=0,"n/a",IF(AND(F52/D52&lt;1,F52/D52&gt;-1),F52/D52,"n/a"))</f>
        <v>5.1896955503512879E-2</v>
      </c>
      <c r="I52" s="90"/>
      <c r="J52" s="86">
        <v>429280</v>
      </c>
      <c r="K52" s="89"/>
      <c r="L52" s="86">
        <f>+B52-J52</f>
        <v>19880</v>
      </c>
      <c r="M52" s="90"/>
      <c r="N52" s="57">
        <f>IF(J52=0,"n/a",IF(AND(L52/J52&lt;1,L52/J52&gt;-1),L52/J52,"n/a"))</f>
        <v>4.6310100633619081E-2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92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1580999369.615</v>
      </c>
      <c r="C54" s="86"/>
      <c r="D54" s="95">
        <f>SUM(D48:D53)</f>
        <v>1706062000</v>
      </c>
      <c r="E54" s="86"/>
      <c r="F54" s="95">
        <f>SUM(F48:F53)</f>
        <v>-125062630.38499998</v>
      </c>
      <c r="G54" s="50"/>
      <c r="H54" s="51">
        <f>IF(D54=0,"n/a",IF(AND(F54/D54&lt;1,F54/D54&gt;-1),F54/D54,"n/a"))</f>
        <v>-7.3304856672852442E-2</v>
      </c>
      <c r="I54" s="50"/>
      <c r="J54" s="95">
        <f>SUM(J48:J53)</f>
        <v>1591361277.069</v>
      </c>
      <c r="K54" s="86"/>
      <c r="L54" s="95">
        <f>SUM(L48:L53)</f>
        <v>-10361907.453999951</v>
      </c>
      <c r="M54" s="50"/>
      <c r="N54" s="51">
        <f>IF(J54=0,"n/a",IF(AND(L54/J54&lt;1,L54/J54&gt;-1),L54/J54,"n/a"))</f>
        <v>-6.511348242106728E-3</v>
      </c>
      <c r="O54" s="87"/>
      <c r="P54" s="28"/>
      <c r="Q54" s="31"/>
      <c r="R54" s="31"/>
    </row>
    <row r="55" spans="1:18" ht="12.75" customHeight="1" x14ac:dyDescent="0.2">
      <c r="A55" s="32" t="s">
        <v>19</v>
      </c>
      <c r="B55" s="86">
        <v>177852881.86899999</v>
      </c>
      <c r="C55" s="89"/>
      <c r="D55" s="86">
        <v>175789000</v>
      </c>
      <c r="E55" s="89"/>
      <c r="F55" s="86">
        <f>B55-D55</f>
        <v>2063881.8689999878</v>
      </c>
      <c r="G55" s="90"/>
      <c r="H55" s="57">
        <f>IF(D55=0,"n/a",IF(AND(F55/D55&lt;1,F55/D55&gt;-1),F55/D55,"n/a"))</f>
        <v>1.1740676999129569E-2</v>
      </c>
      <c r="I55" s="90"/>
      <c r="J55" s="86">
        <v>178925514.52200001</v>
      </c>
      <c r="K55" s="89"/>
      <c r="L55" s="86">
        <f>+B55-J55</f>
        <v>-1072632.6530000269</v>
      </c>
      <c r="M55" s="90"/>
      <c r="N55" s="57">
        <f>IF(J55=0,"n/a",IF(AND(L55/J55&lt;1,L55/J55&gt;-1),L55/J55,"n/a"))</f>
        <v>-5.9948557692600067E-3</v>
      </c>
      <c r="O55" s="87"/>
      <c r="P55" s="28"/>
      <c r="Q55" s="31"/>
      <c r="R55" s="31"/>
    </row>
    <row r="56" spans="1:18" x14ac:dyDescent="0.2">
      <c r="A56" s="32" t="s">
        <v>20</v>
      </c>
      <c r="B56" s="86">
        <v>175068000</v>
      </c>
      <c r="C56" s="89"/>
      <c r="D56" s="86">
        <v>0</v>
      </c>
      <c r="E56" s="89"/>
      <c r="F56" s="86">
        <f>B56-D56</f>
        <v>175068000</v>
      </c>
      <c r="G56" s="90"/>
      <c r="H56" s="57" t="str">
        <f>IF(D56=0,"n/a",IF(AND(F56/D56&lt;1,F56/D56&gt;-1),F56/D56,"n/a"))</f>
        <v>n/a</v>
      </c>
      <c r="I56" s="90"/>
      <c r="J56" s="86">
        <v>96796000</v>
      </c>
      <c r="K56" s="89"/>
      <c r="L56" s="86">
        <f>+B56-J56</f>
        <v>78272000</v>
      </c>
      <c r="M56" s="90"/>
      <c r="N56" s="57">
        <f>IF(J56=0,"n/a",IF(AND(L56/J56&lt;1,L56/J56&gt;-1),L56/J56,"n/a"))</f>
        <v>0.80862845572131081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86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1933920251.484</v>
      </c>
      <c r="C58" s="86"/>
      <c r="D58" s="98">
        <f>SUM(D54:D56)</f>
        <v>1881851000</v>
      </c>
      <c r="E58" s="86"/>
      <c r="F58" s="98">
        <f>SUM(F54:F56)</f>
        <v>52069251.484000012</v>
      </c>
      <c r="G58" s="50"/>
      <c r="H58" s="64">
        <f>IF(D58=0,"n/a",IF(AND(F58/D58&lt;1,F58/D58&gt;-1),F58/D58,"n/a"))</f>
        <v>2.7669168007456495E-2</v>
      </c>
      <c r="I58" s="50"/>
      <c r="J58" s="98">
        <f>SUM(J54:J56)</f>
        <v>1867082791.5910001</v>
      </c>
      <c r="K58" s="86"/>
      <c r="L58" s="98">
        <f>SUM(L54:L56)</f>
        <v>66837459.893000022</v>
      </c>
      <c r="M58" s="50"/>
      <c r="N58" s="64">
        <f>IF(J58=0,"n/a",IF(AND(L58/J58&lt;1,L58/J58&gt;-1),L58/J58,"n/a"))</f>
        <v>3.5797801893961922E-2</v>
      </c>
      <c r="O58" s="87"/>
      <c r="P58" s="31"/>
      <c r="Q58" s="31"/>
      <c r="R58" s="31"/>
    </row>
    <row r="59" spans="1:18" ht="12.75" customHeight="1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xSplit="1" ySplit="10" topLeftCell="B11" activePane="bottomRight" state="frozen"/>
      <selection activeCell="R8" sqref="R8"/>
      <selection pane="topRight" activeCell="R8" sqref="R8"/>
      <selection pane="bottomLeft" activeCell="R8" sqref="R8"/>
      <selection pane="bottomRight" activeCell="S13" sqref="S13:S14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9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9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9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9" ht="13.15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9" ht="13.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9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9" x14ac:dyDescent="0.2">
      <c r="A11" s="32" t="s">
        <v>12</v>
      </c>
      <c r="B11" s="33">
        <v>116083133.79000001</v>
      </c>
      <c r="C11" s="33"/>
      <c r="D11" s="33">
        <v>105062000</v>
      </c>
      <c r="E11" s="33"/>
      <c r="F11" s="33">
        <f>B11-D11</f>
        <v>11021133.790000007</v>
      </c>
      <c r="G11" s="34"/>
      <c r="H11" s="35">
        <f>IF(D11=0,"n/a",IF(AND(F11/D11&lt;1,F11/D11&gt;-1),F11/D11,"n/a"))</f>
        <v>0.10490123726942192</v>
      </c>
      <c r="I11" s="36"/>
      <c r="J11" s="33">
        <v>101006824.64</v>
      </c>
      <c r="K11" s="33"/>
      <c r="L11" s="33">
        <f>B11-J11</f>
        <v>15076309.150000006</v>
      </c>
      <c r="M11" s="36"/>
      <c r="N11" s="35">
        <f>IF(J11=0,"n/a",IF(AND(L11/J11&lt;1,L11/J11&gt;-1),L11/J11,"n/a"))</f>
        <v>0.14926030200170845</v>
      </c>
      <c r="O11" s="37"/>
      <c r="P11" s="38">
        <f>IF(B48=0,"n/a",B11/B48)</f>
        <v>0.10896535899812636</v>
      </c>
      <c r="Q11" s="39">
        <f>IF(D48=0,"n/a",D11/D48)</f>
        <v>0.10798782205064004</v>
      </c>
      <c r="R11" s="39">
        <f>IF(J48=0,"n/a",J11/J48)</f>
        <v>9.6666474723944906E-2</v>
      </c>
    </row>
    <row r="12" spans="1:19" x14ac:dyDescent="0.2">
      <c r="A12" s="32" t="s">
        <v>13</v>
      </c>
      <c r="B12" s="40">
        <v>76882931.629999995</v>
      </c>
      <c r="C12" s="40"/>
      <c r="D12" s="40">
        <v>82198000</v>
      </c>
      <c r="E12" s="40"/>
      <c r="F12" s="40">
        <f>B12-D12</f>
        <v>-5315068.3700000048</v>
      </c>
      <c r="G12" s="40"/>
      <c r="H12" s="35">
        <f>IF(D12=0,"n/a",IF(AND(F12/D12&lt;1,F12/D12&gt;-1),F12/D12,"n/a"))</f>
        <v>-6.4661772427553041E-2</v>
      </c>
      <c r="I12" s="40"/>
      <c r="J12" s="40">
        <v>72091353.439999998</v>
      </c>
      <c r="K12" s="40"/>
      <c r="L12" s="40">
        <f>B12-J12</f>
        <v>4791578.1899999976</v>
      </c>
      <c r="M12" s="40"/>
      <c r="N12" s="35">
        <f>IF(J12=0,"n/a",IF(AND(L12/J12&lt;1,L12/J12&gt;-1),L12/J12,"n/a"))</f>
        <v>6.6465365974685428E-2</v>
      </c>
      <c r="O12" s="37"/>
      <c r="P12" s="41">
        <f>IF(B49=0,"n/a",B12/B49)</f>
        <v>0.10033700130557718</v>
      </c>
      <c r="Q12" s="42">
        <f>IF(D49=0,"n/a",D12/D49)</f>
        <v>9.8963506620000988E-2</v>
      </c>
      <c r="R12" s="42">
        <f>IF(J49=0,"n/a",J12/J49)</f>
        <v>9.9503850897752391E-2</v>
      </c>
    </row>
    <row r="13" spans="1:19" x14ac:dyDescent="0.2">
      <c r="A13" s="32" t="s">
        <v>14</v>
      </c>
      <c r="B13" s="40">
        <v>10255295.75</v>
      </c>
      <c r="C13" s="40"/>
      <c r="D13" s="40">
        <v>9861000</v>
      </c>
      <c r="E13" s="40"/>
      <c r="F13" s="40">
        <f>B13-D13</f>
        <v>394295.75</v>
      </c>
      <c r="G13" s="40"/>
      <c r="H13" s="35">
        <f>IF(D13=0,"n/a",IF(AND(F13/D13&lt;1,F13/D13&gt;-1),F13/D13,"n/a"))</f>
        <v>3.9985371666159619E-2</v>
      </c>
      <c r="I13" s="40"/>
      <c r="J13" s="40">
        <v>8648161.0600000005</v>
      </c>
      <c r="K13" s="40"/>
      <c r="L13" s="40">
        <f>B13-J13</f>
        <v>1607134.6899999995</v>
      </c>
      <c r="M13" s="40"/>
      <c r="N13" s="35">
        <f>IF(J13=0,"n/a",IF(AND(L13/J13&lt;1,L13/J13&gt;-1),L13/J13,"n/a"))</f>
        <v>0.18583542545633389</v>
      </c>
      <c r="O13" s="37"/>
      <c r="P13" s="41">
        <f>IF(B50=0,"n/a",B13/B50)</f>
        <v>9.2030296365119835E-2</v>
      </c>
      <c r="Q13" s="42">
        <f>IF(D50=0,"n/a",D13/D50)</f>
        <v>9.4915874177029999E-2</v>
      </c>
      <c r="R13" s="42">
        <f>IF(J50=0,"n/a",J13/J50)</f>
        <v>9.3000570237593241E-2</v>
      </c>
    </row>
    <row r="14" spans="1:19" ht="15" x14ac:dyDescent="0.25">
      <c r="A14" s="32" t="s">
        <v>15</v>
      </c>
      <c r="B14" s="40">
        <v>1525274.86</v>
      </c>
      <c r="C14" s="40"/>
      <c r="D14" s="40">
        <v>1604000</v>
      </c>
      <c r="E14" s="40"/>
      <c r="F14" s="40">
        <f>B14-D14</f>
        <v>-78725.139999999898</v>
      </c>
      <c r="G14" s="40"/>
      <c r="H14" s="35">
        <f>IF(D14=0,"n/a",IF(AND(F14/D14&lt;1,F14/D14&gt;-1),F14/D14,"n/a"))</f>
        <v>-4.9080511221945074E-2</v>
      </c>
      <c r="I14" s="40"/>
      <c r="J14" s="40">
        <v>689056.26</v>
      </c>
      <c r="K14" s="40"/>
      <c r="L14" s="40">
        <f>B14-J14</f>
        <v>836218.60000000009</v>
      </c>
      <c r="M14" s="40"/>
      <c r="N14" s="35" t="str">
        <f>IF(J14=0,"n/a",IF(AND(L14/J14&lt;1,L14/J14&gt;-1),L14/J14,"n/a"))</f>
        <v>n/a</v>
      </c>
      <c r="O14" s="37"/>
      <c r="P14" s="41">
        <f>IF(B51=0,"n/a",B14/B51)</f>
        <v>0.24971144587560165</v>
      </c>
      <c r="Q14" s="42">
        <f>IF(D51=0,"n/a",D14/D51)</f>
        <v>0.18846199036540948</v>
      </c>
      <c r="R14" s="42">
        <f>IF(J51=0,"n/a",J14/J51)</f>
        <v>0.18689200216218183</v>
      </c>
      <c r="S14" s="102"/>
    </row>
    <row r="15" spans="1:19" x14ac:dyDescent="0.2">
      <c r="A15" s="32" t="s">
        <v>16</v>
      </c>
      <c r="B15" s="40">
        <v>35559.550000000003</v>
      </c>
      <c r="C15" s="43"/>
      <c r="D15" s="40">
        <v>32000</v>
      </c>
      <c r="E15" s="43"/>
      <c r="F15" s="40">
        <f>B15-D15</f>
        <v>3559.5500000000029</v>
      </c>
      <c r="G15" s="43"/>
      <c r="H15" s="35">
        <f>IF(D15=0,"n/a",IF(AND(F15/D15&lt;1,F15/D15&gt;-1),F15/D15,"n/a"))</f>
        <v>0.11123593750000009</v>
      </c>
      <c r="I15" s="43"/>
      <c r="J15" s="40">
        <v>36818.910000000003</v>
      </c>
      <c r="K15" s="40"/>
      <c r="L15" s="40">
        <f>B15-J15</f>
        <v>-1259.3600000000006</v>
      </c>
      <c r="M15" s="43"/>
      <c r="N15" s="35">
        <f>IF(J15=0,"n/a",IF(AND(L15/J15&lt;1,L15/J15&gt;-1),L15/J15,"n/a"))</f>
        <v>-3.420416302383749E-2</v>
      </c>
      <c r="O15" s="44"/>
      <c r="P15" s="41">
        <f>IF(B52=0,"n/a",B15/B52)</f>
        <v>4.8104150320608212E-2</v>
      </c>
      <c r="Q15" s="42">
        <f>IF(D52=0,"n/a",D15/D52)</f>
        <v>5.1612903225806452E-2</v>
      </c>
      <c r="R15" s="42">
        <f>IF(J52=0,"n/a",J15/J52)</f>
        <v>4.9270567926346223E-2</v>
      </c>
    </row>
    <row r="16" spans="1:19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204782195.58000004</v>
      </c>
      <c r="C17" s="40"/>
      <c r="D17" s="49">
        <f>SUM(D11:D16)</f>
        <v>198757000</v>
      </c>
      <c r="E17" s="40"/>
      <c r="F17" s="49">
        <f>SUM(F11:F16)</f>
        <v>6025195.5800000019</v>
      </c>
      <c r="G17" s="50"/>
      <c r="H17" s="51">
        <f>IF(D17=0,"n/a",IF(AND(F17/D17&lt;1,F17/D17&gt;-1),F17/D17,"n/a"))</f>
        <v>3.0314381782779988E-2</v>
      </c>
      <c r="I17" s="50"/>
      <c r="J17" s="49">
        <f>SUM(J11:J16)</f>
        <v>182472214.30999997</v>
      </c>
      <c r="K17" s="40"/>
      <c r="L17" s="49">
        <f>SUM(L11:L16)</f>
        <v>22309981.270000003</v>
      </c>
      <c r="M17" s="50"/>
      <c r="N17" s="51">
        <f>IF(J17=0,"n/a",IF(AND(L17/J17&lt;1,L17/J17&gt;-1),L17/J17,"n/a"))</f>
        <v>0.12226508761546473</v>
      </c>
      <c r="O17" s="37"/>
      <c r="P17" s="52">
        <f>IF(B54=0,"n/a",B17/B54)</f>
        <v>0.10502460127443289</v>
      </c>
      <c r="Q17" s="52">
        <f>IF(D54=0,"n/a",D17/D54)</f>
        <v>0.10370734843085221</v>
      </c>
      <c r="R17" s="52">
        <f>IF(J54=0,"n/a",J17/J54)</f>
        <v>9.7744259778743486E-2</v>
      </c>
    </row>
    <row r="18" spans="1:18" x14ac:dyDescent="0.2">
      <c r="A18" s="32" t="s">
        <v>19</v>
      </c>
      <c r="B18" s="40">
        <v>877650.13</v>
      </c>
      <c r="C18" s="40"/>
      <c r="D18" s="40">
        <v>416000</v>
      </c>
      <c r="E18" s="40"/>
      <c r="F18" s="40">
        <f>B18-D18</f>
        <v>461650.13</v>
      </c>
      <c r="G18" s="40"/>
      <c r="H18" s="35" t="str">
        <f>IF(D18=0,"n/a",IF(AND(F18/D18&lt;1,F18/D18&gt;-1),F18/D18,"n/a"))</f>
        <v>n/a</v>
      </c>
      <c r="I18" s="40"/>
      <c r="J18" s="40">
        <v>683676.63</v>
      </c>
      <c r="K18" s="40"/>
      <c r="L18" s="40">
        <f>B18-J18</f>
        <v>193973.5</v>
      </c>
      <c r="M18" s="40"/>
      <c r="N18" s="35">
        <f>IF(J18=0,"n/a",IF(AND(L18/J18&lt;1,L18/J18&gt;-1),L18/J18,"n/a"))</f>
        <v>0.28372112119731224</v>
      </c>
      <c r="O18" s="44"/>
      <c r="P18" s="42">
        <f>IF(B55=0,"n/a",B18/B55)</f>
        <v>5.1053208255562371E-3</v>
      </c>
      <c r="Q18" s="42">
        <f>IF(D55=0,"n/a",D18/D55)</f>
        <v>2.3665676804223413E-3</v>
      </c>
      <c r="R18" s="42">
        <f>IF(J55=0,"n/a",J18/J55)</f>
        <v>3.9586590247309289E-3</v>
      </c>
    </row>
    <row r="19" spans="1:18" ht="12.75" customHeight="1" x14ac:dyDescent="0.2">
      <c r="A19" s="32" t="s">
        <v>20</v>
      </c>
      <c r="B19" s="40">
        <v>5896527.0899999999</v>
      </c>
      <c r="C19" s="43"/>
      <c r="D19" s="40">
        <v>1685000</v>
      </c>
      <c r="E19" s="43"/>
      <c r="F19" s="40">
        <f>B19-D19</f>
        <v>4211527.09</v>
      </c>
      <c r="G19" s="43"/>
      <c r="H19" s="35" t="str">
        <f>IF(D19=0,"n/a",IF(AND(F19/D19&lt;1,F19/D19&gt;-1),F19/D19,"n/a"))</f>
        <v>n/a</v>
      </c>
      <c r="I19" s="43"/>
      <c r="J19" s="40">
        <v>3969466.39</v>
      </c>
      <c r="K19" s="40"/>
      <c r="L19" s="40">
        <f>B19-J19</f>
        <v>1927060.6999999997</v>
      </c>
      <c r="M19" s="43"/>
      <c r="N19" s="35">
        <f>IF(J19=0,"n/a",IF(AND(L19/J19&lt;1,L19/J19&gt;-1),L19/J19,"n/a"))</f>
        <v>0.48547097031850661</v>
      </c>
      <c r="O19" s="37"/>
      <c r="P19" s="52">
        <f>IF(B56=0,"n/a",B19/B56)</f>
        <v>2.2063381988669955E-2</v>
      </c>
      <c r="Q19" s="52" t="str">
        <f>IF(D56=0,"n/a",D19/D56)</f>
        <v>n/a</v>
      </c>
      <c r="R19" s="52">
        <f>IF(J56=0,"n/a",J19/J56)</f>
        <v>2.8538833776691353E-2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211556372.80000004</v>
      </c>
      <c r="C21" s="40"/>
      <c r="D21" s="40">
        <f>SUM(D17:D19)</f>
        <v>200858000</v>
      </c>
      <c r="E21" s="40"/>
      <c r="F21" s="40">
        <f>SUM(F17:F19)</f>
        <v>10698372.800000001</v>
      </c>
      <c r="G21" s="40"/>
      <c r="H21" s="57">
        <f>IF(D21=0,"n/a",IF(AND(F21/D21&lt;1,F21/D21&gt;-1),F21/D21,"n/a"))</f>
        <v>5.3263364167720484E-2</v>
      </c>
      <c r="I21" s="40"/>
      <c r="J21" s="40">
        <f>SUM(J17:J19)</f>
        <v>187125357.32999995</v>
      </c>
      <c r="K21" s="40"/>
      <c r="L21" s="40">
        <f>SUM(L17:L19)</f>
        <v>24431015.470000003</v>
      </c>
      <c r="M21" s="40"/>
      <c r="N21" s="57">
        <f>IF(J21=0,"n/a",IF(AND(L21/J21&lt;1,L21/J21&gt;-1),L21/J21,"n/a"))</f>
        <v>0.1305596195972272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-1553895.32</v>
      </c>
      <c r="C23" s="40"/>
      <c r="D23" s="40">
        <v>0</v>
      </c>
      <c r="E23" s="40"/>
      <c r="F23" s="40">
        <f>B23-D23</f>
        <v>-1553895.32</v>
      </c>
      <c r="G23" s="40"/>
      <c r="H23" s="35" t="str">
        <f>IF(D23=0,"n/a",IF(AND(F23/D23&lt;1,F23/D23&gt;-1),F23/D23,"n/a"))</f>
        <v>n/a</v>
      </c>
      <c r="I23" s="40"/>
      <c r="J23" s="40">
        <v>-144312.29</v>
      </c>
      <c r="K23" s="40"/>
      <c r="L23" s="40">
        <f>B23-J23</f>
        <v>-1409583.03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1818516.47</v>
      </c>
      <c r="C24" s="40"/>
      <c r="D24" s="40">
        <v>1748000</v>
      </c>
      <c r="E24" s="40"/>
      <c r="F24" s="40">
        <f>B24-D24</f>
        <v>70516.469999999972</v>
      </c>
      <c r="G24" s="40"/>
      <c r="H24" s="35">
        <f>IF(D24=0,"n/a",IF(AND(F24/D24&lt;1,F24/D24&gt;-1),F24/D24,"n/a"))</f>
        <v>4.0341229977116685E-2</v>
      </c>
      <c r="I24" s="40"/>
      <c r="J24" s="40">
        <v>2017580.57</v>
      </c>
      <c r="K24" s="40"/>
      <c r="L24" s="40">
        <f>B24-J24</f>
        <v>-199064.10000000009</v>
      </c>
      <c r="M24" s="40"/>
      <c r="N24" s="35">
        <f>IF(J24=0,"n/a",IF(AND(L24/J24&lt;1,L24/J24&gt;-1),L24/J24,"n/a"))</f>
        <v>-9.8664758651992812E-2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-4881596.7699999996</v>
      </c>
      <c r="C25" s="40"/>
      <c r="D25" s="40">
        <v>-4525000</v>
      </c>
      <c r="E25" s="40"/>
      <c r="F25" s="40">
        <f>B25-D25</f>
        <v>-356596.76999999955</v>
      </c>
      <c r="G25" s="40"/>
      <c r="H25" s="35">
        <f>IF(D25=0,"n/a",IF(AND(F25/D25&lt;1,F25/D25&gt;-1),F25/D25,"n/a"))</f>
        <v>7.8805916022099354E-2</v>
      </c>
      <c r="I25" s="40"/>
      <c r="J25" s="40">
        <v>374957.85</v>
      </c>
      <c r="K25" s="40"/>
      <c r="L25" s="40">
        <f>B25-J25</f>
        <v>-5256554.6199999992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-286249.13</v>
      </c>
      <c r="C26" s="43"/>
      <c r="D26" s="49">
        <v>-525000</v>
      </c>
      <c r="E26" s="43"/>
      <c r="F26" s="49">
        <f>B26-D26</f>
        <v>238750.87</v>
      </c>
      <c r="G26" s="43"/>
      <c r="H26" s="51">
        <f>IF(D26=0,"n/a",IF(AND(F26/D26&lt;1,F26/D26&gt;-1),F26/D26,"n/a"))</f>
        <v>-0.45476356190476191</v>
      </c>
      <c r="I26" s="43"/>
      <c r="J26" s="49">
        <v>166691.04</v>
      </c>
      <c r="K26" s="40"/>
      <c r="L26" s="49">
        <f>B26-J26</f>
        <v>-452940.17000000004</v>
      </c>
      <c r="M26" s="43"/>
      <c r="N26" s="51" t="str">
        <f>IF(J26=0,"n/a",IF(AND(L26/J26&lt;1,L26/J26&gt;-1),L26/J26,"n/a"))</f>
        <v>n/a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-4903224.7499999991</v>
      </c>
      <c r="C27" s="40"/>
      <c r="D27" s="49">
        <f>SUM(D23:D26)</f>
        <v>-3302000</v>
      </c>
      <c r="E27" s="40"/>
      <c r="F27" s="49">
        <f>SUM(F23:F26)</f>
        <v>-1601224.7499999995</v>
      </c>
      <c r="G27" s="40"/>
      <c r="H27" s="51">
        <f>IF(D27=0,"n/a",IF(AND(F27/D27&lt;1,F27/D27&gt;-1),F27/D27,"n/a"))</f>
        <v>0.48492572683222274</v>
      </c>
      <c r="I27" s="40"/>
      <c r="J27" s="49">
        <f>SUM(J23:J26)</f>
        <v>2414917.17</v>
      </c>
      <c r="K27" s="40"/>
      <c r="L27" s="49">
        <f>SUM(L23:L26)</f>
        <v>-7318141.919999999</v>
      </c>
      <c r="M27" s="40"/>
      <c r="N27" s="51" t="str">
        <f>IF(J27=0,"n/a",IF(AND(L27/J27&lt;1,L27/J27&gt;-1),L27/J27,"n/a"))</f>
        <v>n/a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61"/>
      <c r="K28" s="61"/>
      <c r="L28" s="61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206653148.05000004</v>
      </c>
      <c r="C29" s="33"/>
      <c r="D29" s="63">
        <f>+D27+D21</f>
        <v>197556000</v>
      </c>
      <c r="E29" s="33"/>
      <c r="F29" s="63">
        <f>+F27+F21</f>
        <v>9097148.0500000007</v>
      </c>
      <c r="G29" s="40"/>
      <c r="H29" s="64">
        <f>IF(D29=0,"n/a",IF(AND(F29/D29&lt;1,F29/D29&gt;-1),F29/D29,"n/a"))</f>
        <v>4.6048452337565049E-2</v>
      </c>
      <c r="I29" s="40"/>
      <c r="J29" s="63">
        <f>+J27+J21</f>
        <v>189540274.49999994</v>
      </c>
      <c r="K29" s="33"/>
      <c r="L29" s="63">
        <f>+L27+L21</f>
        <v>17112873.550000004</v>
      </c>
      <c r="M29" s="40"/>
      <c r="N29" s="64">
        <f>IF(J29=0,"n/a",IF(AND(L29/J29&lt;1,L29/J29&gt;-1),L29/J29,"n/a"))</f>
        <v>9.0286212759494611E-2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6917456.1799999997</v>
      </c>
      <c r="C32" s="33"/>
      <c r="D32" s="33">
        <v>6906419</v>
      </c>
      <c r="E32" s="33"/>
      <c r="F32" s="33"/>
      <c r="G32" s="40"/>
      <c r="H32" s="40"/>
      <c r="I32" s="40"/>
      <c r="J32" s="33">
        <v>6293237.3899999997</v>
      </c>
      <c r="K32" s="33"/>
      <c r="L32" s="33"/>
      <c r="M32" s="40"/>
      <c r="N32" s="40"/>
      <c r="O32" s="58"/>
      <c r="P32" s="36"/>
      <c r="Q32" s="58"/>
      <c r="R32" s="58"/>
    </row>
    <row r="33" spans="1:20" ht="15" x14ac:dyDescent="0.25">
      <c r="A33" s="32" t="s">
        <v>29</v>
      </c>
      <c r="B33" s="40">
        <v>-7565536.8200000003</v>
      </c>
      <c r="C33" s="40"/>
      <c r="D33" s="40">
        <v>-9975680</v>
      </c>
      <c r="E33" s="40"/>
      <c r="F33" s="40"/>
      <c r="G33" s="40"/>
      <c r="H33" s="40"/>
      <c r="I33" s="40"/>
      <c r="J33" s="40">
        <v>-16493322.24</v>
      </c>
      <c r="K33" s="33"/>
      <c r="L33" s="33"/>
      <c r="M33" s="40"/>
      <c r="N33" s="40"/>
      <c r="O33" s="37"/>
      <c r="P33" s="36"/>
      <c r="Q33" s="58"/>
      <c r="R33" s="58"/>
      <c r="T33" s="70"/>
    </row>
    <row r="34" spans="1:20" ht="15" x14ac:dyDescent="0.25">
      <c r="A34" s="32" t="s">
        <v>30</v>
      </c>
      <c r="B34" s="40">
        <v>10184360.619999999</v>
      </c>
      <c r="C34" s="40"/>
      <c r="D34" s="40">
        <v>8843774</v>
      </c>
      <c r="E34" s="71"/>
      <c r="F34" s="40"/>
      <c r="G34" s="71"/>
      <c r="H34" s="71"/>
      <c r="I34" s="71"/>
      <c r="J34" s="40">
        <v>9401430.9600000009</v>
      </c>
      <c r="K34" s="72"/>
      <c r="L34" s="33"/>
      <c r="M34" s="71"/>
      <c r="N34" s="71"/>
      <c r="O34" s="31"/>
      <c r="P34" s="28"/>
      <c r="Q34" s="31"/>
      <c r="R34" s="31"/>
      <c r="T34" s="70"/>
    </row>
    <row r="35" spans="1:20" x14ac:dyDescent="0.2">
      <c r="A35" s="32" t="s">
        <v>31</v>
      </c>
      <c r="B35" s="40">
        <v>-5023323.28</v>
      </c>
      <c r="C35" s="40"/>
      <c r="D35" s="40">
        <v>-5417952</v>
      </c>
      <c r="E35" s="40"/>
      <c r="F35" s="40"/>
      <c r="G35" s="40"/>
      <c r="H35" s="40"/>
      <c r="I35" s="40"/>
      <c r="J35" s="40">
        <v>-5179306.95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32</v>
      </c>
      <c r="B36" s="40">
        <v>1634489</v>
      </c>
      <c r="C36" s="40"/>
      <c r="D36" s="40">
        <v>1419030</v>
      </c>
      <c r="E36" s="40"/>
      <c r="F36" s="40"/>
      <c r="G36" s="40"/>
      <c r="H36" s="40"/>
      <c r="I36" s="40"/>
      <c r="J36" s="40">
        <v>1470861.91</v>
      </c>
      <c r="K36" s="33"/>
      <c r="L36" s="33"/>
      <c r="M36" s="40"/>
      <c r="N36" s="40"/>
      <c r="O36" s="58"/>
      <c r="P36" s="36"/>
      <c r="Q36" s="58"/>
      <c r="R36" s="58"/>
      <c r="T36" s="73"/>
    </row>
    <row r="37" spans="1:20" x14ac:dyDescent="0.2">
      <c r="A37" s="32" t="s">
        <v>33</v>
      </c>
      <c r="B37" s="40">
        <v>-588761.38</v>
      </c>
      <c r="C37" s="40"/>
      <c r="D37" s="40">
        <v>-570108</v>
      </c>
      <c r="E37" s="40"/>
      <c r="F37" s="40"/>
      <c r="G37" s="40"/>
      <c r="H37" s="40"/>
      <c r="I37" s="40"/>
      <c r="J37" s="40">
        <v>-551120.59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34</v>
      </c>
      <c r="B38" s="40">
        <v>3899.48</v>
      </c>
      <c r="C38" s="40"/>
      <c r="D38" s="40">
        <v>0</v>
      </c>
      <c r="E38" s="40"/>
      <c r="F38" s="40"/>
      <c r="G38" s="40"/>
      <c r="H38" s="40"/>
      <c r="I38" s="40"/>
      <c r="J38" s="40">
        <v>0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35</v>
      </c>
      <c r="B39" s="40">
        <v>-334365.03000000003</v>
      </c>
      <c r="C39" s="40"/>
      <c r="D39" s="40">
        <v>0</v>
      </c>
      <c r="E39" s="40"/>
      <c r="F39" s="40"/>
      <c r="G39" s="40"/>
      <c r="H39" s="40"/>
      <c r="I39" s="40"/>
      <c r="J39" s="40">
        <v>-1494465.78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36</v>
      </c>
      <c r="B40" s="40">
        <v>5471359.0800000001</v>
      </c>
      <c r="C40" s="40"/>
      <c r="D40" s="40">
        <v>4905077</v>
      </c>
      <c r="E40" s="40"/>
      <c r="F40" s="40"/>
      <c r="G40" s="40"/>
      <c r="H40" s="40"/>
      <c r="I40" s="40"/>
      <c r="J40" s="40">
        <v>4464886.5460000001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37</v>
      </c>
      <c r="B41" s="40">
        <v>2370711.25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32" t="s">
        <v>38</v>
      </c>
      <c r="B42" s="40">
        <v>22709774.460000001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20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20" ht="12.75" customHeight="1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20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20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7"/>
      <c r="L46" s="83" t="s">
        <v>9</v>
      </c>
      <c r="M46" s="11"/>
      <c r="N46" s="27" t="s">
        <v>10</v>
      </c>
      <c r="O46" s="17"/>
      <c r="P46" s="11"/>
      <c r="Q46" s="9"/>
      <c r="R46" s="9"/>
    </row>
    <row r="47" spans="1:20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5"/>
      <c r="K47" s="71"/>
      <c r="L47" s="85"/>
      <c r="M47" s="71"/>
      <c r="N47" s="85"/>
      <c r="O47" s="29"/>
      <c r="P47" s="28"/>
      <c r="Q47" s="31"/>
      <c r="R47" s="31"/>
    </row>
    <row r="48" spans="1:20" ht="12.75" customHeight="1" x14ac:dyDescent="0.2">
      <c r="A48" s="32" t="s">
        <v>12</v>
      </c>
      <c r="B48" s="86">
        <v>1065321445.8</v>
      </c>
      <c r="C48" s="86"/>
      <c r="D48" s="86">
        <v>972906000</v>
      </c>
      <c r="E48" s="86"/>
      <c r="F48" s="86">
        <f>B48-D48</f>
        <v>92415445.799999952</v>
      </c>
      <c r="G48" s="50"/>
      <c r="H48" s="57">
        <f>IF(D48=0,"n/a",IF(AND(F48/D48&lt;1,F48/D48&gt;-1),F48/D48,"n/a"))</f>
        <v>9.498907993166858E-2</v>
      </c>
      <c r="I48" s="50"/>
      <c r="J48" s="86">
        <v>1044900260.7</v>
      </c>
      <c r="K48" s="86"/>
      <c r="L48" s="86">
        <f>+B48-J48</f>
        <v>20421185.099999905</v>
      </c>
      <c r="M48" s="50"/>
      <c r="N48" s="57">
        <f>IF(J48=0,"n/a",IF(AND(L48/J48&lt;1,L48/J48&gt;-1),L48/J48,"n/a"))</f>
        <v>1.9543669255397959E-2</v>
      </c>
      <c r="O48" s="87"/>
      <c r="P48" s="28"/>
      <c r="Q48" s="31"/>
      <c r="R48" s="31"/>
    </row>
    <row r="49" spans="1:18" x14ac:dyDescent="0.2">
      <c r="A49" s="32" t="s">
        <v>13</v>
      </c>
      <c r="B49" s="86">
        <v>766247053.72500002</v>
      </c>
      <c r="C49" s="86"/>
      <c r="D49" s="86">
        <v>830589000</v>
      </c>
      <c r="E49" s="86"/>
      <c r="F49" s="86">
        <f>B49-D49</f>
        <v>-64341946.274999976</v>
      </c>
      <c r="G49" s="50"/>
      <c r="H49" s="57">
        <f>IF(D49=0,"n/a",IF(AND(F49/D49&lt;1,F49/D49&gt;-1),F49/D49,"n/a"))</f>
        <v>-7.7465444732593342E-2</v>
      </c>
      <c r="I49" s="50"/>
      <c r="J49" s="86">
        <v>724508175.20700002</v>
      </c>
      <c r="K49" s="86"/>
      <c r="L49" s="86">
        <f>+B49-J49</f>
        <v>41738878.518000007</v>
      </c>
      <c r="M49" s="50"/>
      <c r="N49" s="57">
        <f>IF(J49=0,"n/a",IF(AND(L49/J49&lt;1,L49/J49&gt;-1),L49/J49,"n/a"))</f>
        <v>5.7609948301928747E-2</v>
      </c>
      <c r="O49" s="87"/>
      <c r="P49" s="28"/>
      <c r="Q49" s="31"/>
      <c r="R49" s="31"/>
    </row>
    <row r="50" spans="1:18" ht="12.75" customHeight="1" x14ac:dyDescent="0.2">
      <c r="A50" s="32" t="s">
        <v>14</v>
      </c>
      <c r="B50" s="86">
        <v>111433909.86499999</v>
      </c>
      <c r="C50" s="86"/>
      <c r="D50" s="86">
        <v>103892000</v>
      </c>
      <c r="E50" s="86"/>
      <c r="F50" s="86">
        <f>B50-D50</f>
        <v>7541909.8649999946</v>
      </c>
      <c r="G50" s="50"/>
      <c r="H50" s="57">
        <f>IF(D50=0,"n/a",IF(AND(F50/D50&lt;1,F50/D50&gt;-1),F50/D50,"n/a"))</f>
        <v>7.2593749903746146E-2</v>
      </c>
      <c r="I50" s="50"/>
      <c r="J50" s="86">
        <v>92990408.960999995</v>
      </c>
      <c r="K50" s="86"/>
      <c r="L50" s="86">
        <f>+B50-J50</f>
        <v>18443500.903999999</v>
      </c>
      <c r="M50" s="50"/>
      <c r="N50" s="57">
        <f>IF(J50=0,"n/a",IF(AND(L50/J50&lt;1,L50/J50&gt;-1),L50/J50,"n/a"))</f>
        <v>0.19833766847648954</v>
      </c>
      <c r="O50" s="87"/>
      <c r="P50" s="28"/>
      <c r="Q50" s="31"/>
      <c r="R50" s="31"/>
    </row>
    <row r="51" spans="1:18" x14ac:dyDescent="0.2">
      <c r="A51" s="32" t="s">
        <v>15</v>
      </c>
      <c r="B51" s="86">
        <v>6108149.5669999998</v>
      </c>
      <c r="C51" s="86"/>
      <c r="D51" s="86">
        <v>8511000</v>
      </c>
      <c r="E51" s="86"/>
      <c r="F51" s="86">
        <f>B51-D51</f>
        <v>-2402850.4330000002</v>
      </c>
      <c r="G51" s="50"/>
      <c r="H51" s="57">
        <f>IF(D51=0,"n/a",IF(AND(F51/D51&lt;1,F51/D51&gt;-1),F51/D51,"n/a"))</f>
        <v>-0.28232292715309604</v>
      </c>
      <c r="I51" s="50"/>
      <c r="J51" s="86">
        <v>3686922.1370000001</v>
      </c>
      <c r="K51" s="86"/>
      <c r="L51" s="86">
        <f>+B51-J51</f>
        <v>2421227.4299999997</v>
      </c>
      <c r="M51" s="50"/>
      <c r="N51" s="57">
        <f>IF(J51=0,"n/a",IF(AND(L51/J51&lt;1,L51/J51&gt;-1),L51/J51,"n/a"))</f>
        <v>0.65670696044861976</v>
      </c>
      <c r="O51" s="87"/>
      <c r="P51" s="88"/>
      <c r="Q51" s="31"/>
      <c r="R51" s="31"/>
    </row>
    <row r="52" spans="1:18" x14ac:dyDescent="0.2">
      <c r="A52" s="32" t="s">
        <v>16</v>
      </c>
      <c r="B52" s="86">
        <v>739220</v>
      </c>
      <c r="C52" s="89"/>
      <c r="D52" s="86">
        <v>620000</v>
      </c>
      <c r="E52" s="89"/>
      <c r="F52" s="86">
        <f>B52-D52</f>
        <v>119220</v>
      </c>
      <c r="G52" s="90"/>
      <c r="H52" s="57">
        <f>IF(D52=0,"n/a",IF(AND(F52/D52&lt;1,F52/D52&gt;-1),F52/D52,"n/a"))</f>
        <v>0.19229032258064516</v>
      </c>
      <c r="I52" s="90"/>
      <c r="J52" s="86">
        <v>747280</v>
      </c>
      <c r="K52" s="89"/>
      <c r="L52" s="86">
        <f>+B52-J52</f>
        <v>-8060</v>
      </c>
      <c r="M52" s="90"/>
      <c r="N52" s="57">
        <f>IF(J52=0,"n/a",IF(AND(L52/J52&lt;1,L52/J52&gt;-1),L52/J52,"n/a"))</f>
        <v>-1.0785783106733754E-2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92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1949849778.957</v>
      </c>
      <c r="C54" s="86"/>
      <c r="D54" s="95">
        <f>SUM(D48:D53)</f>
        <v>1916518000</v>
      </c>
      <c r="E54" s="86"/>
      <c r="F54" s="95">
        <f>SUM(F48:F53)</f>
        <v>33331778.956999972</v>
      </c>
      <c r="G54" s="50"/>
      <c r="H54" s="51">
        <f>IF(D54=0,"n/a",IF(AND(F54/D54&lt;1,F54/D54&gt;-1),F54/D54,"n/a"))</f>
        <v>1.7391842370903885E-2</v>
      </c>
      <c r="I54" s="50"/>
      <c r="J54" s="95">
        <f>SUM(J48:J53)</f>
        <v>1866833047.0050001</v>
      </c>
      <c r="K54" s="86"/>
      <c r="L54" s="95">
        <f>SUM(L48:L53)</f>
        <v>83016731.951999903</v>
      </c>
      <c r="M54" s="50"/>
      <c r="N54" s="51">
        <f>IF(J54=0,"n/a",IF(AND(L54/J54&lt;1,L54/J54&gt;-1),L54/J54,"n/a"))</f>
        <v>4.4469285609222212E-2</v>
      </c>
      <c r="O54" s="87"/>
      <c r="P54" s="28"/>
      <c r="Q54" s="31"/>
      <c r="R54" s="31"/>
    </row>
    <row r="55" spans="1:18" ht="12.75" customHeight="1" x14ac:dyDescent="0.2">
      <c r="A55" s="32" t="s">
        <v>19</v>
      </c>
      <c r="B55" s="86">
        <v>171908908.37</v>
      </c>
      <c r="C55" s="89"/>
      <c r="D55" s="86">
        <v>175782000</v>
      </c>
      <c r="E55" s="89"/>
      <c r="F55" s="86">
        <f>B55-D55</f>
        <v>-3873091.6299999952</v>
      </c>
      <c r="G55" s="90"/>
      <c r="H55" s="57">
        <f>IF(D55=0,"n/a",IF(AND(F55/D55&lt;1,F55/D55&gt;-1),F55/D55,"n/a"))</f>
        <v>-2.2033493929981426E-2</v>
      </c>
      <c r="I55" s="90"/>
      <c r="J55" s="86">
        <v>172704096.44499999</v>
      </c>
      <c r="K55" s="89"/>
      <c r="L55" s="86">
        <f>+B55-J55</f>
        <v>-795188.07499998808</v>
      </c>
      <c r="M55" s="90"/>
      <c r="N55" s="57">
        <f>IF(J55=0,"n/a",IF(AND(L55/J55&lt;1,L55/J55&gt;-1),L55/J55,"n/a"))</f>
        <v>-4.6043382372995805E-3</v>
      </c>
      <c r="O55" s="87"/>
      <c r="P55" s="28"/>
      <c r="Q55" s="31"/>
      <c r="R55" s="31"/>
    </row>
    <row r="56" spans="1:18" x14ac:dyDescent="0.2">
      <c r="A56" s="32" t="s">
        <v>20</v>
      </c>
      <c r="B56" s="86">
        <v>267254000</v>
      </c>
      <c r="C56" s="89"/>
      <c r="D56" s="86">
        <v>0</v>
      </c>
      <c r="E56" s="89"/>
      <c r="F56" s="86">
        <f>B56-D56</f>
        <v>267254000</v>
      </c>
      <c r="G56" s="90"/>
      <c r="H56" s="57" t="str">
        <f>IF(D56=0,"n/a",IF(AND(F56/D56&lt;1,F56/D56&gt;-1),F56/D56,"n/a"))</f>
        <v>n/a</v>
      </c>
      <c r="I56" s="90"/>
      <c r="J56" s="86">
        <v>139090000</v>
      </c>
      <c r="K56" s="89"/>
      <c r="L56" s="86">
        <f>+B56-J56</f>
        <v>128164000</v>
      </c>
      <c r="M56" s="90"/>
      <c r="N56" s="57">
        <f>IF(J56=0,"n/a",IF(AND(L56/J56&lt;1,L56/J56&gt;-1),L56/J56,"n/a"))</f>
        <v>0.92144654540225757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86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2389012687.3270001</v>
      </c>
      <c r="C58" s="86"/>
      <c r="D58" s="98">
        <f>SUM(D54:D56)</f>
        <v>2092300000</v>
      </c>
      <c r="E58" s="86"/>
      <c r="F58" s="98">
        <f>SUM(F54:F56)</f>
        <v>296712687.32699996</v>
      </c>
      <c r="G58" s="50"/>
      <c r="H58" s="64">
        <f>IF(D58=0,"n/a",IF(AND(F58/D58&lt;1,F58/D58&gt;-1),F58/D58,"n/a"))</f>
        <v>0.14181173222147875</v>
      </c>
      <c r="I58" s="50"/>
      <c r="J58" s="98">
        <f>SUM(J54:J56)</f>
        <v>2178627143.4499998</v>
      </c>
      <c r="K58" s="86"/>
      <c r="L58" s="98">
        <f>SUM(L54:L56)</f>
        <v>210385543.87699991</v>
      </c>
      <c r="M58" s="50"/>
      <c r="N58" s="64">
        <f>IF(J58=0,"n/a",IF(AND(L58/J58&lt;1,L58/J58&gt;-1),L58/J58,"n/a"))</f>
        <v>9.6567943950170626E-2</v>
      </c>
      <c r="O58" s="87"/>
      <c r="P58" s="31"/>
      <c r="Q58" s="31"/>
      <c r="R58" s="31"/>
    </row>
    <row r="59" spans="1:18" ht="12.75" customHeight="1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10" activePane="bottomRight" state="frozen"/>
      <selection activeCell="R8" sqref="R8"/>
      <selection pane="topRight" activeCell="R8" sqref="R8"/>
      <selection pane="bottomLeft" activeCell="R8" sqref="R8"/>
      <selection pane="bottomRight" activeCell="A3" sqref="A3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9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9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9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9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9" ht="13.5" customHeight="1" x14ac:dyDescent="0.2">
      <c r="A8" s="24" t="s">
        <v>7</v>
      </c>
      <c r="B8" s="25">
        <v>2015</v>
      </c>
      <c r="C8" s="11"/>
      <c r="D8" s="26" t="s">
        <v>8</v>
      </c>
      <c r="E8" s="11"/>
      <c r="F8" s="26" t="s">
        <v>9</v>
      </c>
      <c r="G8" s="11"/>
      <c r="H8" s="27" t="s">
        <v>10</v>
      </c>
      <c r="I8" s="11"/>
      <c r="J8" s="25">
        <v>2014</v>
      </c>
      <c r="K8" s="9"/>
      <c r="L8" s="26" t="s">
        <v>9</v>
      </c>
      <c r="M8" s="11"/>
      <c r="N8" s="27" t="s">
        <v>10</v>
      </c>
      <c r="O8" s="20"/>
      <c r="P8" s="25">
        <v>2015</v>
      </c>
      <c r="Q8" s="26" t="s">
        <v>11</v>
      </c>
      <c r="R8" s="25">
        <v>2014</v>
      </c>
    </row>
    <row r="9" spans="1:19" ht="6.6" customHeight="1" x14ac:dyDescent="0.2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19" x14ac:dyDescent="0.2">
      <c r="A10" s="32" t="s">
        <v>12</v>
      </c>
      <c r="B10" s="33">
        <v>133789819.11</v>
      </c>
      <c r="C10" s="33"/>
      <c r="D10" s="33">
        <v>135018000</v>
      </c>
      <c r="E10" s="33"/>
      <c r="F10" s="33">
        <f>B10-D10</f>
        <v>-1228180.8900000006</v>
      </c>
      <c r="G10" s="34"/>
      <c r="H10" s="35">
        <f>IF(D10=0,"n/a",IF(AND(F10/D10&lt;1,F10/D10&gt;-1),F10/D10,"n/a"))</f>
        <v>-9.096423365773456E-3</v>
      </c>
      <c r="I10" s="36"/>
      <c r="J10" s="33">
        <v>76794909.390000001</v>
      </c>
      <c r="K10" s="33"/>
      <c r="L10" s="33">
        <f>B10-J10</f>
        <v>56994909.719999999</v>
      </c>
      <c r="M10" s="36"/>
      <c r="N10" s="35">
        <f>IF(J10=0,"n/a",IF(AND(L10/J10&lt;1,L10/J10&gt;-1),L10/J10,"n/a"))</f>
        <v>0.7421704143246467</v>
      </c>
      <c r="O10" s="37"/>
      <c r="P10" s="38">
        <f>IF(B47=0,"n/a",B10/B47)</f>
        <v>0.11019943827132553</v>
      </c>
      <c r="Q10" s="39">
        <f>IF(D47=0,"n/a",D10/D47)</f>
        <v>0.10938317732780928</v>
      </c>
      <c r="R10" s="39">
        <f>IF(J47=0,"n/a",J10/J47)</f>
        <v>6.6095278848806532E-2</v>
      </c>
    </row>
    <row r="11" spans="1:19" x14ac:dyDescent="0.2">
      <c r="A11" s="32" t="s">
        <v>13</v>
      </c>
      <c r="B11" s="40">
        <v>81238262.260000005</v>
      </c>
      <c r="C11" s="40"/>
      <c r="D11" s="40">
        <v>90862000</v>
      </c>
      <c r="E11" s="40"/>
      <c r="F11" s="40">
        <f>B11-D11</f>
        <v>-9623737.7399999946</v>
      </c>
      <c r="G11" s="40"/>
      <c r="H11" s="35">
        <f>IF(D11=0,"n/a",IF(AND(F11/D11&lt;1,F11/D11&gt;-1),F11/D11,"n/a"))</f>
        <v>-0.10591597961744177</v>
      </c>
      <c r="I11" s="40"/>
      <c r="J11" s="40">
        <v>56015683.100000001</v>
      </c>
      <c r="K11" s="40"/>
      <c r="L11" s="40">
        <f>B11-J11</f>
        <v>25222579.160000004</v>
      </c>
      <c r="M11" s="40"/>
      <c r="N11" s="35">
        <f>IF(J11=0,"n/a",IF(AND(L11/J11&lt;1,L11/J11&gt;-1),L11/J11,"n/a"))</f>
        <v>0.45027709677256444</v>
      </c>
      <c r="O11" s="37"/>
      <c r="P11" s="41">
        <f>IF(B48=0,"n/a",B11/B48)</f>
        <v>0.10078820636080443</v>
      </c>
      <c r="Q11" s="42">
        <f>IF(D48=0,"n/a",D11/D48)</f>
        <v>0.10009716460035825</v>
      </c>
      <c r="R11" s="42">
        <f>IF(J48=0,"n/a",J11/J48)</f>
        <v>7.4061270877642305E-2</v>
      </c>
    </row>
    <row r="12" spans="1:19" x14ac:dyDescent="0.2">
      <c r="A12" s="32" t="s">
        <v>14</v>
      </c>
      <c r="B12" s="40">
        <v>9282211.2599999998</v>
      </c>
      <c r="C12" s="40"/>
      <c r="D12" s="40">
        <v>9952000</v>
      </c>
      <c r="E12" s="40"/>
      <c r="F12" s="40">
        <f>B12-D12</f>
        <v>-669788.74000000022</v>
      </c>
      <c r="G12" s="40"/>
      <c r="H12" s="35">
        <f>IF(D12=0,"n/a",IF(AND(F12/D12&lt;1,F12/D12&gt;-1),F12/D12,"n/a"))</f>
        <v>-6.7301923231511282E-2</v>
      </c>
      <c r="I12" s="40"/>
      <c r="J12" s="40">
        <v>7692180.6200000001</v>
      </c>
      <c r="K12" s="40"/>
      <c r="L12" s="40">
        <f>B12-J12</f>
        <v>1590030.6399999997</v>
      </c>
      <c r="M12" s="40"/>
      <c r="N12" s="35">
        <f>IF(J12=0,"n/a",IF(AND(L12/J12&lt;1,L12/J12&gt;-1),L12/J12,"n/a"))</f>
        <v>0.20670739788218853</v>
      </c>
      <c r="O12" s="37"/>
      <c r="P12" s="41">
        <f>IF(B49=0,"n/a",B12/B49)</f>
        <v>9.9227167197470906E-2</v>
      </c>
      <c r="Q12" s="42">
        <f>IF(D49=0,"n/a",D12/D49)</f>
        <v>9.7193194913764477E-2</v>
      </c>
      <c r="R12" s="42">
        <f>IF(J49=0,"n/a",J12/J49)</f>
        <v>7.3468824122803852E-2</v>
      </c>
    </row>
    <row r="13" spans="1:19" ht="15" x14ac:dyDescent="0.25">
      <c r="A13" s="32" t="s">
        <v>15</v>
      </c>
      <c r="B13" s="40">
        <v>1764496.4</v>
      </c>
      <c r="C13" s="40"/>
      <c r="D13" s="40">
        <v>1727000</v>
      </c>
      <c r="E13" s="40"/>
      <c r="F13" s="40">
        <f>B13-D13</f>
        <v>37496.399999999907</v>
      </c>
      <c r="G13" s="40"/>
      <c r="H13" s="35">
        <f>IF(D13=0,"n/a",IF(AND(F13/D13&lt;1,F13/D13&gt;-1),F13/D13,"n/a"))</f>
        <v>2.1711870295309733E-2</v>
      </c>
      <c r="I13" s="40"/>
      <c r="J13" s="40">
        <v>1742218.07</v>
      </c>
      <c r="K13" s="40"/>
      <c r="L13" s="40">
        <f>B13-J13</f>
        <v>22278.329999999842</v>
      </c>
      <c r="M13" s="40"/>
      <c r="N13" s="35">
        <f>IF(J13=0,"n/a",IF(AND(L13/J13&lt;1,L13/J13&gt;-1),L13/J13,"n/a"))</f>
        <v>1.2787337236147391E-2</v>
      </c>
      <c r="O13" s="37"/>
      <c r="P13" s="41">
        <f>IF(B50=0,"n/a",B13/B50)</f>
        <v>0.22016947607261672</v>
      </c>
      <c r="Q13" s="42">
        <f>IF(D50=0,"n/a",D13/D50)</f>
        <v>0.18911519929916776</v>
      </c>
      <c r="R13" s="42">
        <f>IF(J50=0,"n/a",J13/J50)</f>
        <v>0.19597017805129829</v>
      </c>
      <c r="S13" s="103"/>
    </row>
    <row r="14" spans="1:19" x14ac:dyDescent="0.2">
      <c r="A14" s="32" t="s">
        <v>16</v>
      </c>
      <c r="B14" s="40">
        <v>43336.57</v>
      </c>
      <c r="C14" s="43"/>
      <c r="D14" s="40">
        <v>45000</v>
      </c>
      <c r="E14" s="43"/>
      <c r="F14" s="40">
        <f>B14-D14</f>
        <v>-1663.4300000000003</v>
      </c>
      <c r="G14" s="43"/>
      <c r="H14" s="35">
        <f>IF(D14=0,"n/a",IF(AND(F14/D14&lt;1,F14/D14&gt;-1),F14/D14,"n/a"))</f>
        <v>-3.6965111111111115E-2</v>
      </c>
      <c r="I14" s="43"/>
      <c r="J14" s="40">
        <v>36499.81</v>
      </c>
      <c r="K14" s="40"/>
      <c r="L14" s="40">
        <f>B14-J14</f>
        <v>6836.760000000002</v>
      </c>
      <c r="M14" s="43"/>
      <c r="N14" s="35">
        <f>IF(J14=0,"n/a",IF(AND(L14/J14&lt;1,L14/J14&gt;-1),L14/J14,"n/a"))</f>
        <v>0.18730946818627281</v>
      </c>
      <c r="O14" s="44"/>
      <c r="P14" s="41">
        <f>IF(B51=0,"n/a",B14/B51)</f>
        <v>4.6290852186545321E-2</v>
      </c>
      <c r="Q14" s="42">
        <f>IF(D51=0,"n/a",D14/D51)</f>
        <v>4.736842105263158E-2</v>
      </c>
      <c r="R14" s="42">
        <f>IF(J51=0,"n/a",J14/J51)</f>
        <v>4.7304056505961638E-2</v>
      </c>
    </row>
    <row r="15" spans="1:19" ht="8.4499999999999993" customHeight="1" x14ac:dyDescent="0.2">
      <c r="A15" s="28"/>
      <c r="B15" s="45"/>
      <c r="C15" s="40"/>
      <c r="D15" s="45"/>
      <c r="E15" s="40"/>
      <c r="F15" s="45"/>
      <c r="G15" s="40"/>
      <c r="H15" s="46" t="s">
        <v>3</v>
      </c>
      <c r="I15" s="40"/>
      <c r="J15" s="45"/>
      <c r="K15" s="40"/>
      <c r="L15" s="45"/>
      <c r="M15" s="40"/>
      <c r="N15" s="46" t="s">
        <v>3</v>
      </c>
      <c r="O15" s="37"/>
      <c r="P15" s="47"/>
      <c r="Q15" s="47" t="s">
        <v>17</v>
      </c>
      <c r="R15" s="47" t="s">
        <v>17</v>
      </c>
    </row>
    <row r="16" spans="1:19" x14ac:dyDescent="0.2">
      <c r="A16" s="48" t="s">
        <v>18</v>
      </c>
      <c r="B16" s="49">
        <f>SUM(B10:B15)</f>
        <v>226118125.59999999</v>
      </c>
      <c r="C16" s="40"/>
      <c r="D16" s="49">
        <f>SUM(D10:D15)</f>
        <v>237604000</v>
      </c>
      <c r="E16" s="40"/>
      <c r="F16" s="49">
        <f>SUM(F10:F15)</f>
        <v>-11485874.399999995</v>
      </c>
      <c r="G16" s="50"/>
      <c r="H16" s="51">
        <f>IF(D16=0,"n/a",IF(AND(F16/D16&lt;1,F16/D16&gt;-1),F16/D16,"n/a"))</f>
        <v>-4.8340408410632793E-2</v>
      </c>
      <c r="I16" s="50"/>
      <c r="J16" s="49">
        <f>SUM(J10:J15)</f>
        <v>142281490.99000001</v>
      </c>
      <c r="K16" s="40"/>
      <c r="L16" s="49">
        <f>SUM(L10:L15)</f>
        <v>83836634.609999999</v>
      </c>
      <c r="M16" s="50"/>
      <c r="N16" s="51">
        <f>IF(J16=0,"n/a",IF(AND(L16/J16&lt;1,L16/J16&gt;-1),L16/J16,"n/a"))</f>
        <v>0.58923078488046143</v>
      </c>
      <c r="O16" s="37"/>
      <c r="P16" s="52">
        <f>IF(B53=0,"n/a",B16/B53)</f>
        <v>0.10652910389641126</v>
      </c>
      <c r="Q16" s="52">
        <f>IF(D53=0,"n/a",D16/D53)</f>
        <v>0.10538763011338738</v>
      </c>
      <c r="R16" s="52">
        <f>IF(J53=0,"n/a",J16/J53)</f>
        <v>7.0000227668636519E-2</v>
      </c>
    </row>
    <row r="17" spans="1:20" x14ac:dyDescent="0.2">
      <c r="A17" s="32" t="s">
        <v>19</v>
      </c>
      <c r="B17" s="40">
        <v>879831.96</v>
      </c>
      <c r="C17" s="40"/>
      <c r="D17" s="40">
        <v>416000</v>
      </c>
      <c r="E17" s="40"/>
      <c r="F17" s="40">
        <f>B17-D17</f>
        <v>463831.95999999996</v>
      </c>
      <c r="G17" s="40"/>
      <c r="H17" s="35" t="str">
        <f>IF(D17=0,"n/a",IF(AND(F17/D17&lt;1,F17/D17&gt;-1),F17/D17,"n/a"))</f>
        <v>n/a</v>
      </c>
      <c r="I17" s="40"/>
      <c r="J17" s="40">
        <v>803683.21</v>
      </c>
      <c r="K17" s="40"/>
      <c r="L17" s="40">
        <f>B17-J17</f>
        <v>76148.75</v>
      </c>
      <c r="M17" s="40"/>
      <c r="N17" s="35">
        <f>IF(J17=0,"n/a",IF(AND(L17/J17&lt;1,L17/J17&gt;-1),L17/J17,"n/a"))</f>
        <v>9.4749708656971951E-2</v>
      </c>
      <c r="O17" s="44"/>
      <c r="P17" s="42">
        <f>IF(B54=0,"n/a",B17/B54)</f>
        <v>5.0231413156207223E-3</v>
      </c>
      <c r="Q17" s="42">
        <f>IF(D54=0,"n/a",D17/D54)</f>
        <v>2.3664465188775307E-3</v>
      </c>
      <c r="R17" s="42">
        <f>IF(J54=0,"n/a",J17/J54)</f>
        <v>4.6581414774078201E-3</v>
      </c>
    </row>
    <row r="18" spans="1:20" ht="12.75" customHeight="1" x14ac:dyDescent="0.2">
      <c r="A18" s="32" t="s">
        <v>20</v>
      </c>
      <c r="B18" s="40">
        <v>5486951.25</v>
      </c>
      <c r="C18" s="43"/>
      <c r="D18" s="40">
        <v>608000</v>
      </c>
      <c r="E18" s="43"/>
      <c r="F18" s="40">
        <f>B18-D18</f>
        <v>4878951.25</v>
      </c>
      <c r="G18" s="43"/>
      <c r="H18" s="35" t="str">
        <f>IF(D18=0,"n/a",IF(AND(F18/D18&lt;1,F18/D18&gt;-1),F18/D18,"n/a"))</f>
        <v>n/a</v>
      </c>
      <c r="I18" s="43"/>
      <c r="J18" s="40">
        <v>3746882.05</v>
      </c>
      <c r="K18" s="40"/>
      <c r="L18" s="40">
        <f>B18-J18</f>
        <v>1740069.2000000002</v>
      </c>
      <c r="M18" s="43"/>
      <c r="N18" s="35">
        <f>IF(J18=0,"n/a",IF(AND(L18/J18&lt;1,L18/J18&gt;-1),L18/J18,"n/a"))</f>
        <v>0.46440458407277602</v>
      </c>
      <c r="O18" s="37"/>
      <c r="P18" s="52">
        <f>IF(B55=0,"n/a",B18/B55)</f>
        <v>2.4244431507878295E-2</v>
      </c>
      <c r="Q18" s="52" t="str">
        <f>IF(D55=0,"n/a",D18/D55)</f>
        <v>n/a</v>
      </c>
      <c r="R18" s="52">
        <f>IF(J55=0,"n/a",J18/J55)</f>
        <v>2.7025591451363944E-2</v>
      </c>
    </row>
    <row r="19" spans="1:20" ht="6" customHeight="1" x14ac:dyDescent="0.2">
      <c r="A19" s="31"/>
      <c r="B19" s="53"/>
      <c r="C19" s="54"/>
      <c r="D19" s="53"/>
      <c r="E19" s="54"/>
      <c r="F19" s="53"/>
      <c r="G19" s="54"/>
      <c r="H19" s="53" t="s">
        <v>3</v>
      </c>
      <c r="I19" s="54"/>
      <c r="J19" s="53"/>
      <c r="K19" s="54"/>
      <c r="L19" s="53"/>
      <c r="M19" s="54"/>
      <c r="N19" s="53" t="s">
        <v>3</v>
      </c>
      <c r="O19" s="55"/>
      <c r="P19" s="55"/>
      <c r="Q19" s="55"/>
      <c r="R19" s="55"/>
    </row>
    <row r="20" spans="1:20" x14ac:dyDescent="0.2">
      <c r="A20" s="56" t="s">
        <v>21</v>
      </c>
      <c r="B20" s="40">
        <f>SUM(B16:B18)</f>
        <v>232484908.81</v>
      </c>
      <c r="C20" s="40"/>
      <c r="D20" s="40">
        <f>SUM(D16:D18)</f>
        <v>238628000</v>
      </c>
      <c r="E20" s="40"/>
      <c r="F20" s="40">
        <f>SUM(F16:F18)</f>
        <v>-6143091.1899999939</v>
      </c>
      <c r="G20" s="40"/>
      <c r="H20" s="57">
        <f>IF(D20=0,"n/a",IF(AND(F20/D20&lt;1,F20/D20&gt;-1),F20/D20,"n/a"))</f>
        <v>-2.5743379611780654E-2</v>
      </c>
      <c r="I20" s="40"/>
      <c r="J20" s="40">
        <f>SUM(J16:J18)</f>
        <v>146832056.25000003</v>
      </c>
      <c r="K20" s="40"/>
      <c r="L20" s="40">
        <f>SUM(L16:L18)</f>
        <v>85652852.560000002</v>
      </c>
      <c r="M20" s="40"/>
      <c r="N20" s="57">
        <f>IF(J20=0,"n/a",IF(AND(L20/J20&lt;1,L20/J20&gt;-1),L20/J20,"n/a"))</f>
        <v>0.58333891622525025</v>
      </c>
      <c r="O20" s="37"/>
      <c r="P20" s="36"/>
      <c r="Q20" s="58"/>
      <c r="R20" s="58"/>
    </row>
    <row r="21" spans="1:20" ht="6.6" customHeight="1" x14ac:dyDescent="0.2">
      <c r="A21" s="59"/>
      <c r="B21" s="43"/>
      <c r="C21" s="43"/>
      <c r="D21" s="43"/>
      <c r="E21" s="43"/>
      <c r="F21" s="43"/>
      <c r="G21" s="43"/>
      <c r="H21" s="60" t="s">
        <v>3</v>
      </c>
      <c r="I21" s="43"/>
      <c r="J21" s="43"/>
      <c r="K21" s="43"/>
      <c r="L21" s="43"/>
      <c r="M21" s="43"/>
      <c r="N21" s="60" t="s">
        <v>3</v>
      </c>
      <c r="O21" s="44"/>
      <c r="P21" s="60"/>
      <c r="Q21" s="60"/>
      <c r="R21" s="60"/>
    </row>
    <row r="22" spans="1:20" x14ac:dyDescent="0.2">
      <c r="A22" s="32" t="s">
        <v>22</v>
      </c>
      <c r="B22" s="40">
        <v>-2442486.48</v>
      </c>
      <c r="C22" s="40"/>
      <c r="D22" s="40">
        <v>0</v>
      </c>
      <c r="E22" s="40"/>
      <c r="F22" s="40">
        <f>B22-D22</f>
        <v>-2442486.48</v>
      </c>
      <c r="G22" s="40"/>
      <c r="H22" s="35" t="str">
        <f>IF(D22=0,"n/a",IF(AND(F22/D22&lt;1,F22/D22&gt;-1),F22/D22,"n/a"))</f>
        <v>n/a</v>
      </c>
      <c r="I22" s="40"/>
      <c r="J22" s="40">
        <v>-629546.59</v>
      </c>
      <c r="K22" s="40"/>
      <c r="L22" s="40">
        <f>B22-J22</f>
        <v>-1812939.8900000001</v>
      </c>
      <c r="M22" s="40"/>
      <c r="N22" s="35" t="str">
        <f>IF(J22=0,"n/a",IF(AND(L22/J22&lt;1,L22/J22&gt;-1),L22/J22,"n/a"))</f>
        <v>n/a</v>
      </c>
      <c r="O22" s="44"/>
      <c r="P22" s="60"/>
      <c r="Q22" s="60"/>
      <c r="R22" s="60"/>
    </row>
    <row r="23" spans="1:20" x14ac:dyDescent="0.2">
      <c r="A23" s="32" t="s">
        <v>23</v>
      </c>
      <c r="B23" s="40">
        <v>2035127.83</v>
      </c>
      <c r="C23" s="40"/>
      <c r="D23" s="40">
        <v>1748000</v>
      </c>
      <c r="E23" s="40"/>
      <c r="F23" s="40">
        <f>B23-D23</f>
        <v>287127.83000000007</v>
      </c>
      <c r="G23" s="40"/>
      <c r="H23" s="35">
        <f>IF(D23=0,"n/a",IF(AND(F23/D23&lt;1,F23/D23&gt;-1),F23/D23,"n/a"))</f>
        <v>0.16426077231121286</v>
      </c>
      <c r="I23" s="40"/>
      <c r="J23" s="40">
        <v>2016238.55</v>
      </c>
      <c r="K23" s="40"/>
      <c r="L23" s="40">
        <f>B23-J23</f>
        <v>18889.280000000028</v>
      </c>
      <c r="M23" s="40"/>
      <c r="N23" s="35">
        <f>IF(J23=0,"n/a",IF(AND(L23/J23&lt;1,L23/J23&gt;-1),L23/J23,"n/a"))</f>
        <v>9.3685739715670194E-3</v>
      </c>
      <c r="O23" s="44"/>
      <c r="P23" s="60"/>
      <c r="Q23" s="60"/>
      <c r="R23" s="60"/>
    </row>
    <row r="24" spans="1:20" x14ac:dyDescent="0.2">
      <c r="A24" s="32" t="s">
        <v>24</v>
      </c>
      <c r="B24" s="40">
        <v>-9879256.7699999996</v>
      </c>
      <c r="C24" s="40"/>
      <c r="D24" s="40">
        <v>-6082000</v>
      </c>
      <c r="E24" s="40"/>
      <c r="F24" s="40">
        <f>B24-D24</f>
        <v>-3797256.7699999996</v>
      </c>
      <c r="G24" s="40"/>
      <c r="H24" s="35">
        <f>IF(D24=0,"n/a",IF(AND(F24/D24&lt;1,F24/D24&gt;-1),F24/D24,"n/a"))</f>
        <v>0.6243434347254192</v>
      </c>
      <c r="I24" s="40"/>
      <c r="J24" s="40">
        <v>946142.12</v>
      </c>
      <c r="K24" s="40"/>
      <c r="L24" s="40">
        <f>B24-J24</f>
        <v>-10825398.889999999</v>
      </c>
      <c r="M24" s="40"/>
      <c r="N24" s="35" t="str">
        <f>IF(J24=0,"n/a",IF(AND(L24/J24&lt;1,L24/J24&gt;-1),L24/J24,"n/a"))</f>
        <v>n/a</v>
      </c>
      <c r="O24" s="44"/>
      <c r="P24" s="60"/>
      <c r="Q24" s="60"/>
      <c r="R24" s="60"/>
    </row>
    <row r="25" spans="1:20" x14ac:dyDescent="0.2">
      <c r="A25" s="32" t="s">
        <v>25</v>
      </c>
      <c r="B25" s="49">
        <v>2307829.8199999998</v>
      </c>
      <c r="C25" s="43"/>
      <c r="D25" s="49">
        <v>-245000</v>
      </c>
      <c r="E25" s="43"/>
      <c r="F25" s="49">
        <f>B25-D25</f>
        <v>2552829.8199999998</v>
      </c>
      <c r="G25" s="43"/>
      <c r="H25" s="51" t="str">
        <f>IF(D25=0,"n/a",IF(AND(F25/D25&lt;1,F25/D25&gt;-1),F25/D25,"n/a"))</f>
        <v>n/a</v>
      </c>
      <c r="I25" s="43"/>
      <c r="J25" s="49">
        <v>1798530.65</v>
      </c>
      <c r="K25" s="40"/>
      <c r="L25" s="49">
        <f>B25-J25</f>
        <v>509299.16999999993</v>
      </c>
      <c r="M25" s="43"/>
      <c r="N25" s="51">
        <f>IF(J25=0,"n/a",IF(AND(L25/J25&lt;1,L25/J25&gt;-1),L25/J25,"n/a"))</f>
        <v>0.28317514077394229</v>
      </c>
      <c r="O25" s="44"/>
      <c r="P25" s="60"/>
      <c r="Q25" s="60"/>
      <c r="R25" s="60"/>
    </row>
    <row r="26" spans="1:20" ht="12.75" customHeight="1" x14ac:dyDescent="0.2">
      <c r="A26" s="32" t="s">
        <v>26</v>
      </c>
      <c r="B26" s="49">
        <f>SUM(B22:B25)</f>
        <v>-7978785.5999999996</v>
      </c>
      <c r="C26" s="40"/>
      <c r="D26" s="49">
        <f>SUM(D22:D25)</f>
        <v>-4579000</v>
      </c>
      <c r="E26" s="40"/>
      <c r="F26" s="49">
        <f>SUM(F22:F25)</f>
        <v>-3399785.6</v>
      </c>
      <c r="G26" s="40"/>
      <c r="H26" s="51">
        <f>IF(D26=0,"n/a",IF(AND(F26/D26&lt;1,F26/D26&gt;-1),F26/D26,"n/a"))</f>
        <v>0.74247337846691419</v>
      </c>
      <c r="I26" s="40"/>
      <c r="J26" s="49">
        <f>SUM(J22:J25)</f>
        <v>4131364.73</v>
      </c>
      <c r="K26" s="40"/>
      <c r="L26" s="49">
        <f>SUM(L22:L25)</f>
        <v>-12110150.329999998</v>
      </c>
      <c r="M26" s="40"/>
      <c r="N26" s="51" t="str">
        <f>IF(J26=0,"n/a",IF(AND(L26/J26&lt;1,L26/J26&gt;-1),L26/J26,"n/a"))</f>
        <v>n/a</v>
      </c>
      <c r="O26" s="37"/>
      <c r="P26" s="58"/>
      <c r="Q26" s="58"/>
      <c r="R26" s="58"/>
    </row>
    <row r="27" spans="1:20" ht="6.6" customHeight="1" x14ac:dyDescent="0.2">
      <c r="A27" s="59"/>
      <c r="B27" s="61"/>
      <c r="C27" s="61"/>
      <c r="D27" s="61"/>
      <c r="E27" s="61"/>
      <c r="F27" s="61"/>
      <c r="G27" s="43"/>
      <c r="H27" s="60" t="s">
        <v>3</v>
      </c>
      <c r="I27" s="43"/>
      <c r="J27" s="61"/>
      <c r="K27" s="61"/>
      <c r="L27" s="61"/>
      <c r="M27" s="43"/>
      <c r="N27" s="60" t="s">
        <v>3</v>
      </c>
      <c r="O27" s="44"/>
      <c r="P27" s="60"/>
      <c r="Q27" s="60"/>
      <c r="R27" s="60"/>
    </row>
    <row r="28" spans="1:20" ht="13.5" thickBot="1" x14ac:dyDescent="0.25">
      <c r="A28" s="62" t="s">
        <v>27</v>
      </c>
      <c r="B28" s="63">
        <f>+B26+B20</f>
        <v>224506123.21000001</v>
      </c>
      <c r="C28" s="33"/>
      <c r="D28" s="63">
        <f>+D26+D20</f>
        <v>234049000</v>
      </c>
      <c r="E28" s="33"/>
      <c r="F28" s="63">
        <f>+F26+F20</f>
        <v>-9542876.7899999935</v>
      </c>
      <c r="G28" s="40"/>
      <c r="H28" s="64">
        <f>IF(D28=0,"n/a",IF(AND(F28/D28&lt;1,F28/D28&gt;-1),F28/D28,"n/a"))</f>
        <v>-4.0772986810454194E-2</v>
      </c>
      <c r="I28" s="40"/>
      <c r="J28" s="63">
        <f>+J26+J20</f>
        <v>150963420.98000002</v>
      </c>
      <c r="K28" s="33"/>
      <c r="L28" s="63">
        <f>+L26+L20</f>
        <v>73542702.230000004</v>
      </c>
      <c r="M28" s="40"/>
      <c r="N28" s="64">
        <f>IF(J28=0,"n/a",IF(AND(L28/J28&lt;1,L28/J28&gt;-1),L28/J28,"n/a"))</f>
        <v>0.48715577424376938</v>
      </c>
      <c r="O28" s="37"/>
      <c r="P28" s="58"/>
      <c r="Q28" s="58"/>
      <c r="R28" s="58"/>
    </row>
    <row r="29" spans="1:20" ht="4.1500000000000004" customHeight="1" thickTop="1" x14ac:dyDescent="0.2">
      <c r="A29" s="65"/>
      <c r="B29" s="61"/>
      <c r="C29" s="33"/>
      <c r="D29" s="61"/>
      <c r="E29" s="33"/>
      <c r="F29" s="61"/>
      <c r="G29" s="40"/>
      <c r="H29" s="43"/>
      <c r="I29" s="40"/>
      <c r="J29" s="61"/>
      <c r="K29" s="33"/>
      <c r="L29" s="61"/>
      <c r="M29" s="40"/>
      <c r="N29" s="66"/>
      <c r="O29" s="37"/>
      <c r="P29" s="58"/>
      <c r="Q29" s="58"/>
      <c r="R29" s="58"/>
    </row>
    <row r="30" spans="1:20" ht="12.75" customHeight="1" x14ac:dyDescent="0.2">
      <c r="A30" s="31"/>
      <c r="B30" s="67"/>
      <c r="C30" s="67"/>
      <c r="D30" s="67"/>
      <c r="E30" s="67"/>
      <c r="F30" s="67"/>
      <c r="G30" s="68"/>
      <c r="H30" s="68"/>
      <c r="I30" s="68"/>
      <c r="J30" s="67"/>
      <c r="K30" s="67"/>
      <c r="L30" s="67"/>
      <c r="M30" s="68"/>
      <c r="N30" s="40"/>
      <c r="O30" s="69"/>
      <c r="P30" s="55"/>
      <c r="Q30" s="55"/>
      <c r="R30" s="55"/>
    </row>
    <row r="31" spans="1:20" x14ac:dyDescent="0.2">
      <c r="A31" s="32" t="s">
        <v>28</v>
      </c>
      <c r="B31" s="33">
        <v>8620047.7200000007</v>
      </c>
      <c r="C31" s="33"/>
      <c r="D31" s="33">
        <v>7955281</v>
      </c>
      <c r="E31" s="33"/>
      <c r="F31" s="33"/>
      <c r="G31" s="40"/>
      <c r="H31" s="40"/>
      <c r="I31" s="40"/>
      <c r="J31" s="33">
        <v>6651742.8700000001</v>
      </c>
      <c r="K31" s="33"/>
      <c r="L31" s="33"/>
      <c r="M31" s="40"/>
      <c r="N31" s="40"/>
      <c r="O31" s="58"/>
      <c r="P31" s="36"/>
      <c r="Q31" s="58"/>
      <c r="R31" s="58"/>
    </row>
    <row r="32" spans="1:20" ht="15" x14ac:dyDescent="0.25">
      <c r="A32" s="32" t="s">
        <v>29</v>
      </c>
      <c r="B32" s="40">
        <v>-8605263.5299999993</v>
      </c>
      <c r="C32" s="40"/>
      <c r="D32" s="40">
        <v>-12423127</v>
      </c>
      <c r="E32" s="40"/>
      <c r="F32" s="40"/>
      <c r="G32" s="40"/>
      <c r="H32" s="40"/>
      <c r="I32" s="40"/>
      <c r="J32" s="40">
        <v>-18317629.870000001</v>
      </c>
      <c r="K32" s="33"/>
      <c r="L32" s="33"/>
      <c r="M32" s="40"/>
      <c r="N32" s="40"/>
      <c r="O32" s="37"/>
      <c r="P32" s="36"/>
      <c r="Q32" s="58"/>
      <c r="R32" s="58"/>
      <c r="T32" s="70"/>
    </row>
    <row r="33" spans="1:20" ht="15" x14ac:dyDescent="0.25">
      <c r="A33" s="32" t="s">
        <v>30</v>
      </c>
      <c r="B33" s="40">
        <v>11148382.18</v>
      </c>
      <c r="C33" s="40"/>
      <c r="D33" s="40">
        <v>10425610</v>
      </c>
      <c r="E33" s="71"/>
      <c r="F33" s="40"/>
      <c r="G33" s="71"/>
      <c r="H33" s="71"/>
      <c r="I33" s="71"/>
      <c r="J33" s="40">
        <v>10263802.199999999</v>
      </c>
      <c r="K33" s="72"/>
      <c r="L33" s="33"/>
      <c r="M33" s="71"/>
      <c r="N33" s="71"/>
      <c r="O33" s="31"/>
      <c r="P33" s="28"/>
      <c r="Q33" s="31"/>
      <c r="R33" s="31"/>
      <c r="T33" s="70"/>
    </row>
    <row r="34" spans="1:20" x14ac:dyDescent="0.2">
      <c r="A34" s="32" t="s">
        <v>31</v>
      </c>
      <c r="B34" s="40">
        <v>-5506737.46</v>
      </c>
      <c r="C34" s="40"/>
      <c r="D34" s="40">
        <v>-6368828</v>
      </c>
      <c r="E34" s="40"/>
      <c r="F34" s="40"/>
      <c r="G34" s="40"/>
      <c r="H34" s="40"/>
      <c r="I34" s="40"/>
      <c r="J34" s="40">
        <v>-5666371.5999999996</v>
      </c>
      <c r="K34" s="33"/>
      <c r="L34" s="33"/>
      <c r="M34" s="40"/>
      <c r="N34" s="40"/>
      <c r="O34" s="58"/>
      <c r="P34" s="36"/>
      <c r="Q34" s="58"/>
      <c r="R34" s="58"/>
      <c r="T34" s="73"/>
    </row>
    <row r="35" spans="1:20" x14ac:dyDescent="0.2">
      <c r="A35" s="32" t="s">
        <v>32</v>
      </c>
      <c r="B35" s="40">
        <v>1803106.77</v>
      </c>
      <c r="C35" s="40"/>
      <c r="D35" s="40">
        <v>1680192</v>
      </c>
      <c r="E35" s="40"/>
      <c r="F35" s="40"/>
      <c r="G35" s="40"/>
      <c r="H35" s="40"/>
      <c r="I35" s="40"/>
      <c r="J35" s="40">
        <v>1614684.98</v>
      </c>
      <c r="K35" s="33"/>
      <c r="L35" s="33"/>
      <c r="M35" s="40"/>
      <c r="N35" s="40"/>
      <c r="O35" s="58"/>
      <c r="P35" s="36"/>
      <c r="Q35" s="58"/>
      <c r="R35" s="58"/>
      <c r="T35" s="73"/>
    </row>
    <row r="36" spans="1:20" x14ac:dyDescent="0.2">
      <c r="A36" s="32" t="s">
        <v>33</v>
      </c>
      <c r="B36" s="40">
        <v>-660111.06000000006</v>
      </c>
      <c r="C36" s="40"/>
      <c r="D36" s="40">
        <v>-686292</v>
      </c>
      <c r="E36" s="40"/>
      <c r="F36" s="40"/>
      <c r="G36" s="40"/>
      <c r="H36" s="40"/>
      <c r="I36" s="40"/>
      <c r="J36" s="40">
        <v>-612469.37</v>
      </c>
      <c r="K36" s="33"/>
      <c r="L36" s="33"/>
      <c r="M36" s="40"/>
      <c r="N36" s="40"/>
      <c r="O36" s="58"/>
      <c r="P36" s="36"/>
      <c r="Q36" s="58"/>
      <c r="R36" s="58"/>
    </row>
    <row r="37" spans="1:20" x14ac:dyDescent="0.2">
      <c r="A37" s="32" t="s">
        <v>34</v>
      </c>
      <c r="B37" s="40">
        <v>-3040.56</v>
      </c>
      <c r="C37" s="40"/>
      <c r="D37" s="40">
        <v>0</v>
      </c>
      <c r="E37" s="40"/>
      <c r="F37" s="40"/>
      <c r="G37" s="40"/>
      <c r="H37" s="40"/>
      <c r="I37" s="40"/>
      <c r="J37" s="40">
        <v>-54288237.829999998</v>
      </c>
      <c r="K37" s="33"/>
      <c r="L37" s="33"/>
      <c r="M37" s="40"/>
      <c r="N37" s="40"/>
      <c r="O37" s="58"/>
      <c r="P37" s="36"/>
      <c r="Q37" s="58"/>
      <c r="R37" s="58"/>
    </row>
    <row r="38" spans="1:20" x14ac:dyDescent="0.2">
      <c r="A38" s="32" t="s">
        <v>35</v>
      </c>
      <c r="B38" s="40">
        <v>-366045.36</v>
      </c>
      <c r="C38" s="40"/>
      <c r="D38" s="40">
        <v>0</v>
      </c>
      <c r="E38" s="40"/>
      <c r="F38" s="40"/>
      <c r="G38" s="40"/>
      <c r="H38" s="40"/>
      <c r="I38" s="40"/>
      <c r="J38" s="40">
        <v>-1634981.41</v>
      </c>
      <c r="K38" s="33"/>
      <c r="L38" s="33"/>
      <c r="M38" s="40"/>
      <c r="N38" s="40"/>
      <c r="O38" s="58"/>
      <c r="P38" s="36"/>
      <c r="Q38" s="58"/>
      <c r="R38" s="58"/>
    </row>
    <row r="39" spans="1:20" x14ac:dyDescent="0.2">
      <c r="A39" s="32" t="s">
        <v>36</v>
      </c>
      <c r="B39" s="40">
        <v>6079373.3799999999</v>
      </c>
      <c r="C39" s="40"/>
      <c r="D39" s="40">
        <v>5904263</v>
      </c>
      <c r="E39" s="40"/>
      <c r="F39" s="40"/>
      <c r="G39" s="40"/>
      <c r="H39" s="40"/>
      <c r="I39" s="40"/>
      <c r="J39" s="40">
        <v>4951685.6880000001</v>
      </c>
      <c r="K39" s="33"/>
      <c r="L39" s="33"/>
      <c r="M39" s="40"/>
      <c r="N39" s="40"/>
      <c r="O39" s="58"/>
      <c r="P39" s="36"/>
      <c r="Q39" s="58"/>
      <c r="R39" s="58"/>
    </row>
    <row r="40" spans="1:20" x14ac:dyDescent="0.2">
      <c r="A40" s="32" t="s">
        <v>37</v>
      </c>
      <c r="B40" s="40">
        <v>2616841.5</v>
      </c>
      <c r="C40" s="40"/>
      <c r="D40" s="40">
        <v>0</v>
      </c>
      <c r="E40" s="40"/>
      <c r="F40" s="40"/>
      <c r="G40" s="40"/>
      <c r="H40" s="40"/>
      <c r="I40" s="40"/>
      <c r="J40" s="40">
        <v>0</v>
      </c>
      <c r="K40" s="33"/>
      <c r="L40" s="33"/>
      <c r="M40" s="40"/>
      <c r="N40" s="40"/>
      <c r="O40" s="58"/>
      <c r="P40" s="36"/>
      <c r="Q40" s="58"/>
      <c r="R40" s="58"/>
    </row>
    <row r="41" spans="1:20" x14ac:dyDescent="0.2">
      <c r="A41" s="32" t="s">
        <v>38</v>
      </c>
      <c r="B41" s="40">
        <v>2729174.49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20" x14ac:dyDescent="0.2">
      <c r="A42" s="74"/>
      <c r="B42" s="33"/>
      <c r="C42" s="75"/>
      <c r="D42" s="33"/>
      <c r="E42" s="76"/>
      <c r="F42" s="33"/>
      <c r="G42" s="77"/>
      <c r="H42" s="77"/>
      <c r="I42" s="77"/>
      <c r="J42" s="33"/>
      <c r="K42" s="76"/>
      <c r="L42" s="76"/>
      <c r="M42" s="77"/>
      <c r="N42" s="77"/>
      <c r="O42" s="9"/>
      <c r="P42" s="9"/>
      <c r="Q42" s="9"/>
      <c r="R42" s="9"/>
    </row>
    <row r="43" spans="1:20" ht="12.75" customHeight="1" x14ac:dyDescent="0.2">
      <c r="A43" s="16"/>
      <c r="B43" s="76"/>
      <c r="C43" s="76"/>
      <c r="D43" s="76"/>
      <c r="E43" s="76"/>
      <c r="F43" s="78" t="s">
        <v>4</v>
      </c>
      <c r="G43" s="12"/>
      <c r="H43" s="12"/>
      <c r="I43" s="11"/>
      <c r="J43" s="76"/>
      <c r="K43" s="76"/>
      <c r="L43" s="78" t="s">
        <v>44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9" t="s">
        <v>6</v>
      </c>
      <c r="C44" s="76"/>
      <c r="D44" s="79"/>
      <c r="E44" s="80"/>
      <c r="F44" s="79"/>
      <c r="G44" s="9"/>
      <c r="H44" s="9"/>
      <c r="I44" s="11"/>
      <c r="J44" s="79" t="s">
        <v>6</v>
      </c>
      <c r="K44" s="76"/>
      <c r="L44" s="76"/>
      <c r="M44" s="9"/>
      <c r="N44" s="9"/>
      <c r="O44" s="81"/>
      <c r="P44" s="11"/>
      <c r="Q44" s="9"/>
      <c r="R44" s="9"/>
    </row>
    <row r="45" spans="1:20" x14ac:dyDescent="0.2">
      <c r="A45" s="24" t="s">
        <v>39</v>
      </c>
      <c r="B45" s="25">
        <v>2015</v>
      </c>
      <c r="C45" s="76"/>
      <c r="D45" s="82" t="s">
        <v>8</v>
      </c>
      <c r="E45" s="76"/>
      <c r="F45" s="82" t="s">
        <v>9</v>
      </c>
      <c r="G45" s="11"/>
      <c r="H45" s="27" t="s">
        <v>10</v>
      </c>
      <c r="I45" s="11"/>
      <c r="J45" s="25">
        <v>2014</v>
      </c>
      <c r="K45" s="77"/>
      <c r="L45" s="83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">
      <c r="A46" s="28"/>
      <c r="B46" s="84"/>
      <c r="C46" s="72"/>
      <c r="D46" s="84"/>
      <c r="E46" s="72"/>
      <c r="F46" s="84"/>
      <c r="G46" s="71"/>
      <c r="H46" s="85"/>
      <c r="I46" s="71"/>
      <c r="J46" s="85"/>
      <c r="K46" s="71"/>
      <c r="L46" s="85"/>
      <c r="M46" s="71"/>
      <c r="N46" s="85"/>
      <c r="O46" s="29"/>
      <c r="P46" s="28"/>
      <c r="Q46" s="31"/>
      <c r="R46" s="31"/>
    </row>
    <row r="47" spans="1:20" ht="12.75" customHeight="1" x14ac:dyDescent="0.2">
      <c r="A47" s="32" t="s">
        <v>12</v>
      </c>
      <c r="B47" s="86">
        <v>1214069882.8299999</v>
      </c>
      <c r="C47" s="86"/>
      <c r="D47" s="86">
        <v>1234358000</v>
      </c>
      <c r="E47" s="86"/>
      <c r="F47" s="86">
        <f>B47-D47</f>
        <v>-20288117.170000076</v>
      </c>
      <c r="G47" s="50"/>
      <c r="H47" s="57">
        <f>IF(D47=0,"n/a",IF(AND(F47/D47&lt;1,F47/D47&gt;-1),F47/D47,"n/a"))</f>
        <v>-1.6436169385218937E-2</v>
      </c>
      <c r="I47" s="50"/>
      <c r="J47" s="86">
        <v>1161881918.46</v>
      </c>
      <c r="K47" s="86"/>
      <c r="L47" s="86">
        <f>+B47-J47</f>
        <v>52187964.369999886</v>
      </c>
      <c r="M47" s="50"/>
      <c r="N47" s="57">
        <f>IF(J47=0,"n/a",IF(AND(L47/J47&lt;1,L47/J47&gt;-1),L47/J47,"n/a"))</f>
        <v>4.4916754052917604E-2</v>
      </c>
      <c r="O47" s="87"/>
      <c r="P47" s="28"/>
      <c r="Q47" s="31"/>
      <c r="R47" s="31"/>
    </row>
    <row r="48" spans="1:20" x14ac:dyDescent="0.2">
      <c r="A48" s="32" t="s">
        <v>13</v>
      </c>
      <c r="B48" s="86">
        <v>806029447.227</v>
      </c>
      <c r="C48" s="86"/>
      <c r="D48" s="86">
        <v>907738000</v>
      </c>
      <c r="E48" s="86"/>
      <c r="F48" s="86">
        <f>B48-D48</f>
        <v>-101708552.773</v>
      </c>
      <c r="G48" s="50"/>
      <c r="H48" s="57">
        <f>IF(D48=0,"n/a",IF(AND(F48/D48&lt;1,F48/D48&gt;-1),F48/D48,"n/a"))</f>
        <v>-0.11204615513837693</v>
      </c>
      <c r="I48" s="50"/>
      <c r="J48" s="86">
        <v>756342450.46300006</v>
      </c>
      <c r="K48" s="86"/>
      <c r="L48" s="86">
        <f>+B48-J48</f>
        <v>49686996.763999939</v>
      </c>
      <c r="M48" s="50"/>
      <c r="N48" s="57">
        <f>IF(J48=0,"n/a",IF(AND(L48/J48&lt;1,L48/J48&gt;-1),L48/J48,"n/a"))</f>
        <v>6.5693782933357384E-2</v>
      </c>
      <c r="O48" s="87"/>
      <c r="P48" s="28"/>
      <c r="Q48" s="31"/>
      <c r="R48" s="31"/>
    </row>
    <row r="49" spans="1:18" ht="12.75" customHeight="1" x14ac:dyDescent="0.2">
      <c r="A49" s="32" t="s">
        <v>14</v>
      </c>
      <c r="B49" s="86">
        <v>93545059.504999995</v>
      </c>
      <c r="C49" s="86"/>
      <c r="D49" s="86">
        <v>102394000</v>
      </c>
      <c r="E49" s="86"/>
      <c r="F49" s="86">
        <f>B49-D49</f>
        <v>-8848940.4950000048</v>
      </c>
      <c r="G49" s="50"/>
      <c r="H49" s="57">
        <f>IF(D49=0,"n/a",IF(AND(F49/D49&lt;1,F49/D49&gt;-1),F49/D49,"n/a"))</f>
        <v>-8.6420498222552156E-2</v>
      </c>
      <c r="I49" s="50"/>
      <c r="J49" s="86">
        <v>104699928.32799999</v>
      </c>
      <c r="K49" s="86"/>
      <c r="L49" s="86">
        <f>+B49-J49</f>
        <v>-11154868.822999999</v>
      </c>
      <c r="M49" s="50"/>
      <c r="N49" s="57">
        <f>IF(J49=0,"n/a",IF(AND(L49/J49&lt;1,L49/J49&gt;-1),L49/J49,"n/a"))</f>
        <v>-0.10654132243581338</v>
      </c>
      <c r="O49" s="87"/>
      <c r="P49" s="28"/>
      <c r="Q49" s="31"/>
      <c r="R49" s="31"/>
    </row>
    <row r="50" spans="1:18" x14ac:dyDescent="0.2">
      <c r="A50" s="32" t="s">
        <v>15</v>
      </c>
      <c r="B50" s="86">
        <v>8014264.4270000001</v>
      </c>
      <c r="C50" s="86"/>
      <c r="D50" s="86">
        <v>9132000</v>
      </c>
      <c r="E50" s="86"/>
      <c r="F50" s="86">
        <f>B50-D50</f>
        <v>-1117735.5729999999</v>
      </c>
      <c r="G50" s="50"/>
      <c r="H50" s="57">
        <f>IF(D50=0,"n/a",IF(AND(F50/D50&lt;1,F50/D50&gt;-1),F50/D50,"n/a"))</f>
        <v>-0.12239767553657467</v>
      </c>
      <c r="I50" s="50"/>
      <c r="J50" s="86">
        <v>8890220.3760000002</v>
      </c>
      <c r="K50" s="86"/>
      <c r="L50" s="86">
        <f>+B50-J50</f>
        <v>-875955.94900000002</v>
      </c>
      <c r="M50" s="50"/>
      <c r="N50" s="57">
        <f>IF(J50=0,"n/a",IF(AND(L50/J50&lt;1,L50/J50&gt;-1),L50/J50,"n/a"))</f>
        <v>-9.8530285184462565E-2</v>
      </c>
      <c r="O50" s="87"/>
      <c r="P50" s="88"/>
      <c r="Q50" s="31"/>
      <c r="R50" s="31"/>
    </row>
    <row r="51" spans="1:18" x14ac:dyDescent="0.2">
      <c r="A51" s="32" t="s">
        <v>16</v>
      </c>
      <c r="B51" s="86">
        <v>936180</v>
      </c>
      <c r="C51" s="89"/>
      <c r="D51" s="86">
        <v>950000</v>
      </c>
      <c r="E51" s="89"/>
      <c r="F51" s="86">
        <f>B51-D51</f>
        <v>-13820</v>
      </c>
      <c r="G51" s="90"/>
      <c r="H51" s="57">
        <f>IF(D51=0,"n/a",IF(AND(F51/D51&lt;1,F51/D51&gt;-1),F51/D51,"n/a"))</f>
        <v>-1.4547368421052632E-2</v>
      </c>
      <c r="I51" s="90"/>
      <c r="J51" s="86">
        <v>771600</v>
      </c>
      <c r="K51" s="89"/>
      <c r="L51" s="86">
        <f>+B51-J51</f>
        <v>164580</v>
      </c>
      <c r="M51" s="90"/>
      <c r="N51" s="57">
        <f>IF(J51=0,"n/a",IF(AND(L51/J51&lt;1,L51/J51&gt;-1),L51/J51,"n/a"))</f>
        <v>0.21329704510108866</v>
      </c>
      <c r="O51" s="87"/>
      <c r="P51" s="28"/>
      <c r="Q51" s="31"/>
      <c r="R51" s="31"/>
    </row>
    <row r="52" spans="1:18" ht="6" customHeight="1" x14ac:dyDescent="0.2">
      <c r="A52" s="28"/>
      <c r="B52" s="91"/>
      <c r="C52" s="92"/>
      <c r="D52" s="91"/>
      <c r="E52" s="92"/>
      <c r="F52" s="91"/>
      <c r="G52" s="93"/>
      <c r="H52" s="94"/>
      <c r="I52" s="93"/>
      <c r="J52" s="91"/>
      <c r="K52" s="92"/>
      <c r="L52" s="91"/>
      <c r="M52" s="93"/>
      <c r="N52" s="94"/>
      <c r="O52" s="9"/>
      <c r="P52" s="9"/>
      <c r="Q52" s="9"/>
      <c r="R52" s="9"/>
    </row>
    <row r="53" spans="1:18" ht="12.75" customHeight="1" x14ac:dyDescent="0.2">
      <c r="A53" s="48" t="s">
        <v>18</v>
      </c>
      <c r="B53" s="95">
        <f>SUM(B47:B52)</f>
        <v>2122594833.9889998</v>
      </c>
      <c r="C53" s="86"/>
      <c r="D53" s="95">
        <f>SUM(D47:D52)</f>
        <v>2254572000</v>
      </c>
      <c r="E53" s="86"/>
      <c r="F53" s="95">
        <f>SUM(F47:F52)</f>
        <v>-131977166.01100008</v>
      </c>
      <c r="G53" s="50"/>
      <c r="H53" s="51">
        <f>IF(D53=0,"n/a",IF(AND(F53/D53&lt;1,F53/D53&gt;-1),F53/D53,"n/a"))</f>
        <v>-5.8537569885104612E-2</v>
      </c>
      <c r="I53" s="50"/>
      <c r="J53" s="95">
        <f>SUM(J47:J52)</f>
        <v>2032586117.6270001</v>
      </c>
      <c r="K53" s="86"/>
      <c r="L53" s="95">
        <f>SUM(L47:L52)</f>
        <v>90008716.361999825</v>
      </c>
      <c r="M53" s="50"/>
      <c r="N53" s="51">
        <f>IF(J53=0,"n/a",IF(AND(L53/J53&lt;1,L53/J53&gt;-1),L53/J53,"n/a"))</f>
        <v>4.4282855019733697E-2</v>
      </c>
      <c r="O53" s="87"/>
      <c r="P53" s="28"/>
      <c r="Q53" s="31"/>
      <c r="R53" s="31"/>
    </row>
    <row r="54" spans="1:18" ht="12.75" customHeight="1" x14ac:dyDescent="0.2">
      <c r="A54" s="32" t="s">
        <v>19</v>
      </c>
      <c r="B54" s="86">
        <v>175155725.21599999</v>
      </c>
      <c r="C54" s="89"/>
      <c r="D54" s="86">
        <v>175791000</v>
      </c>
      <c r="E54" s="89"/>
      <c r="F54" s="86">
        <f>B54-D54</f>
        <v>-635274.7840000093</v>
      </c>
      <c r="G54" s="90"/>
      <c r="H54" s="57">
        <f>IF(D54=0,"n/a",IF(AND(F54/D54&lt;1,F54/D54&gt;-1),F54/D54,"n/a"))</f>
        <v>-3.6138072142487916E-3</v>
      </c>
      <c r="I54" s="90"/>
      <c r="J54" s="86">
        <v>172533018.565</v>
      </c>
      <c r="K54" s="89"/>
      <c r="L54" s="86">
        <f>+B54-J54</f>
        <v>2622706.6509999931</v>
      </c>
      <c r="M54" s="90"/>
      <c r="N54" s="57">
        <f>IF(J54=0,"n/a",IF(AND(L54/J54&lt;1,L54/J54&gt;-1),L54/J54,"n/a"))</f>
        <v>1.5201186838401694E-2</v>
      </c>
      <c r="O54" s="87"/>
      <c r="P54" s="28"/>
      <c r="Q54" s="31"/>
      <c r="R54" s="31"/>
    </row>
    <row r="55" spans="1:18" x14ac:dyDescent="0.2">
      <c r="A55" s="32" t="s">
        <v>20</v>
      </c>
      <c r="B55" s="86">
        <v>226318000</v>
      </c>
      <c r="C55" s="89"/>
      <c r="D55" s="86">
        <v>0</v>
      </c>
      <c r="E55" s="89"/>
      <c r="F55" s="86">
        <f>B55-D55</f>
        <v>226318000</v>
      </c>
      <c r="G55" s="90"/>
      <c r="H55" s="57" t="str">
        <f>IF(D55=0,"n/a",IF(AND(F55/D55&lt;1,F55/D55&gt;-1),F55/D55,"n/a"))</f>
        <v>n/a</v>
      </c>
      <c r="I55" s="90"/>
      <c r="J55" s="86">
        <v>138642000</v>
      </c>
      <c r="K55" s="89"/>
      <c r="L55" s="86">
        <f>+B55-J55</f>
        <v>87676000</v>
      </c>
      <c r="M55" s="90"/>
      <c r="N55" s="57">
        <f>IF(J55=0,"n/a",IF(AND(L55/J55&lt;1,L55/J55&gt;-1),L55/J55,"n/a"))</f>
        <v>0.63239133884392895</v>
      </c>
      <c r="O55" s="87"/>
      <c r="P55" s="28"/>
      <c r="Q55" s="31"/>
      <c r="R55" s="31"/>
    </row>
    <row r="56" spans="1:18" ht="6" customHeight="1" x14ac:dyDescent="0.2">
      <c r="A56" s="9"/>
      <c r="B56" s="96"/>
      <c r="C56" s="86"/>
      <c r="D56" s="96"/>
      <c r="E56" s="86"/>
      <c r="F56" s="96"/>
      <c r="G56" s="50"/>
      <c r="H56" s="97"/>
      <c r="I56" s="50"/>
      <c r="J56" s="96"/>
      <c r="K56" s="86"/>
      <c r="L56" s="96"/>
      <c r="M56" s="50"/>
      <c r="N56" s="97"/>
      <c r="O56" s="9"/>
      <c r="P56" s="9"/>
      <c r="Q56" s="9"/>
      <c r="R56" s="9"/>
    </row>
    <row r="57" spans="1:18" ht="13.5" thickBot="1" x14ac:dyDescent="0.25">
      <c r="A57" s="48" t="s">
        <v>40</v>
      </c>
      <c r="B57" s="98">
        <f>SUM(B53:B55)</f>
        <v>2524068559.2049999</v>
      </c>
      <c r="C57" s="86"/>
      <c r="D57" s="98">
        <f>SUM(D53:D55)</f>
        <v>2430363000</v>
      </c>
      <c r="E57" s="86"/>
      <c r="F57" s="98">
        <f>SUM(F53:F55)</f>
        <v>93705559.204999909</v>
      </c>
      <c r="G57" s="50"/>
      <c r="H57" s="64">
        <f>IF(D57=0,"n/a",IF(AND(F57/D57&lt;1,F57/D57&gt;-1),F57/D57,"n/a"))</f>
        <v>3.8556198890865236E-2</v>
      </c>
      <c r="I57" s="50"/>
      <c r="J57" s="98">
        <f>SUM(J53:J55)</f>
        <v>2343761136.1919999</v>
      </c>
      <c r="K57" s="86"/>
      <c r="L57" s="98">
        <f>SUM(L53:L55)</f>
        <v>180307423.01299983</v>
      </c>
      <c r="M57" s="50"/>
      <c r="N57" s="64">
        <f>IF(J57=0,"n/a",IF(AND(L57/J57&lt;1,L57/J57&gt;-1),L57/J57,"n/a"))</f>
        <v>7.6930801619977507E-2</v>
      </c>
      <c r="O57" s="87"/>
      <c r="P57" s="31"/>
      <c r="Q57" s="31"/>
      <c r="R57" s="31"/>
    </row>
    <row r="58" spans="1:18" ht="12.75" customHeight="1" thickTop="1" x14ac:dyDescent="0.2">
      <c r="A58" s="11"/>
      <c r="B58" s="99"/>
      <c r="C58" s="100"/>
      <c r="D58" s="99"/>
      <c r="E58" s="100"/>
      <c r="F58" s="99"/>
      <c r="G58" s="101"/>
      <c r="H58" s="99"/>
      <c r="I58" s="100"/>
      <c r="J58" s="99"/>
      <c r="K58" s="100"/>
      <c r="L58" s="99"/>
      <c r="M58" s="100"/>
      <c r="N58" s="99"/>
      <c r="O58" s="81"/>
      <c r="P58" s="9"/>
      <c r="Q58" s="9"/>
      <c r="R58" s="9"/>
    </row>
    <row r="59" spans="1:18" x14ac:dyDescent="0.2">
      <c r="A59" s="105" t="s">
        <v>41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1:18" x14ac:dyDescent="0.2">
      <c r="A60" s="105" t="s">
        <v>42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78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D26" sqref="D26"/>
    </sheetView>
  </sheetViews>
  <sheetFormatPr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7.7109375" style="2" customWidth="1"/>
    <col min="9" max="9" width="0.7109375" style="2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44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2015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2014</v>
      </c>
      <c r="K9" s="9"/>
      <c r="L9" s="26" t="s">
        <v>9</v>
      </c>
      <c r="M9" s="11"/>
      <c r="N9" s="27" t="s">
        <v>10</v>
      </c>
      <c r="O9" s="20"/>
      <c r="P9" s="25">
        <v>2015</v>
      </c>
      <c r="Q9" s="26" t="s">
        <v>11</v>
      </c>
      <c r="R9" s="25">
        <v>2014</v>
      </c>
    </row>
    <row r="10" spans="1:18" ht="6.6" customHeight="1" x14ac:dyDescent="0.2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12</v>
      </c>
      <c r="B11" s="33">
        <v>1061117006.04</v>
      </c>
      <c r="C11" s="33"/>
      <c r="D11" s="33">
        <v>1123672000</v>
      </c>
      <c r="E11" s="33"/>
      <c r="F11" s="33">
        <f>B11-D11</f>
        <v>-62554993.960000038</v>
      </c>
      <c r="G11" s="34"/>
      <c r="H11" s="35">
        <f>IF(D11=0,"n/a",IF(AND(F11/D11&lt;1,F11/D11&gt;-1),F11/D11,"n/a"))</f>
        <v>-5.567015460027485E-2</v>
      </c>
      <c r="I11" s="36"/>
      <c r="J11" s="33">
        <v>1003205238.53</v>
      </c>
      <c r="K11" s="33"/>
      <c r="L11" s="33">
        <f>B11-J11</f>
        <v>57911767.50999999</v>
      </c>
      <c r="M11" s="36"/>
      <c r="N11" s="35">
        <f>IF(J11=0,"n/a",IF(AND(L11/J11&lt;1,L11/J11&gt;-1),L11/J11,"n/a"))</f>
        <v>5.7726739540214421E-2</v>
      </c>
      <c r="O11" s="37"/>
      <c r="P11" s="38">
        <f>IF(B48=0,"n/a",B11/B48)</f>
        <v>0.10439232458745169</v>
      </c>
      <c r="Q11" s="39">
        <f>IF(D48=0,"n/a",D11/D48)</f>
        <v>0.10566419126513289</v>
      </c>
      <c r="R11" s="39">
        <f>IF(J48=0,"n/a",J11/J48)</f>
        <v>9.69287155675113E-2</v>
      </c>
    </row>
    <row r="12" spans="1:18" x14ac:dyDescent="0.2">
      <c r="A12" s="32" t="s">
        <v>13</v>
      </c>
      <c r="B12" s="40">
        <v>867786462.66999996</v>
      </c>
      <c r="C12" s="40"/>
      <c r="D12" s="40">
        <v>897768000</v>
      </c>
      <c r="E12" s="40"/>
      <c r="F12" s="40">
        <f>B12-D12</f>
        <v>-29981537.330000043</v>
      </c>
      <c r="G12" s="40"/>
      <c r="H12" s="35">
        <f>IF(D12=0,"n/a",IF(AND(F12/D12&lt;1,F12/D12&gt;-1),F12/D12,"n/a"))</f>
        <v>-3.3395640443856366E-2</v>
      </c>
      <c r="I12" s="40"/>
      <c r="J12" s="40">
        <v>824778103.25999999</v>
      </c>
      <c r="K12" s="40"/>
      <c r="L12" s="40">
        <f>B12-J12</f>
        <v>43008359.409999967</v>
      </c>
      <c r="M12" s="40"/>
      <c r="N12" s="35">
        <f>IF(J12=0,"n/a",IF(AND(L12/J12&lt;1,L12/J12&gt;-1),L12/J12,"n/a"))</f>
        <v>5.2145370057723475E-2</v>
      </c>
      <c r="O12" s="37"/>
      <c r="P12" s="41">
        <f>IF(B49=0,"n/a",B12/B49)</f>
        <v>9.6430708653726036E-2</v>
      </c>
      <c r="Q12" s="42">
        <f>IF(D49=0,"n/a",D12/D49)</f>
        <v>9.531283641492054E-2</v>
      </c>
      <c r="R12" s="42">
        <f>IF(J49=0,"n/a",J12/J49)</f>
        <v>9.2662714452846254E-2</v>
      </c>
    </row>
    <row r="13" spans="1:18" x14ac:dyDescent="0.2">
      <c r="A13" s="32" t="s">
        <v>14</v>
      </c>
      <c r="B13" s="40">
        <v>114222977.03</v>
      </c>
      <c r="C13" s="40"/>
      <c r="D13" s="40">
        <v>107325000</v>
      </c>
      <c r="E13" s="40"/>
      <c r="F13" s="40">
        <f>B13-D13</f>
        <v>6897977.0300000012</v>
      </c>
      <c r="G13" s="40"/>
      <c r="H13" s="35">
        <f>IF(D13=0,"n/a",IF(AND(F13/D13&lt;1,F13/D13&gt;-1),F13/D13,"n/a"))</f>
        <v>6.4271856790123469E-2</v>
      </c>
      <c r="I13" s="40"/>
      <c r="J13" s="40">
        <v>107749554.13</v>
      </c>
      <c r="K13" s="40"/>
      <c r="L13" s="40">
        <f>B13-J13</f>
        <v>6473422.900000006</v>
      </c>
      <c r="M13" s="40"/>
      <c r="N13" s="35">
        <f>IF(J13=0,"n/a",IF(AND(L13/J13&lt;1,L13/J13&gt;-1),L13/J13,"n/a"))</f>
        <v>6.0078419370439451E-2</v>
      </c>
      <c r="O13" s="37"/>
      <c r="P13" s="41">
        <f>IF(B50=0,"n/a",B13/B50)</f>
        <v>9.080032708402079E-2</v>
      </c>
      <c r="Q13" s="42">
        <f>IF(D50=0,"n/a",D13/D50)</f>
        <v>9.1417527463588444E-2</v>
      </c>
      <c r="R13" s="42">
        <f>IF(J50=0,"n/a",J13/J50)</f>
        <v>8.7844975628328478E-2</v>
      </c>
    </row>
    <row r="14" spans="1:18" x14ac:dyDescent="0.2">
      <c r="A14" s="32" t="s">
        <v>15</v>
      </c>
      <c r="B14" s="40">
        <v>19890410.75</v>
      </c>
      <c r="C14" s="40"/>
      <c r="D14" s="40">
        <v>17914000</v>
      </c>
      <c r="E14" s="40"/>
      <c r="F14" s="40">
        <f>B14-D14</f>
        <v>1976410.75</v>
      </c>
      <c r="G14" s="40"/>
      <c r="H14" s="35">
        <f>IF(D14=0,"n/a",IF(AND(F14/D14&lt;1,F14/D14&gt;-1),F14/D14,"n/a"))</f>
        <v>0.11032771854415541</v>
      </c>
      <c r="I14" s="40"/>
      <c r="J14" s="40">
        <v>19369715.109999999</v>
      </c>
      <c r="K14" s="40"/>
      <c r="L14" s="40">
        <f>B14-J14</f>
        <v>520695.6400000006</v>
      </c>
      <c r="M14" s="40"/>
      <c r="N14" s="35">
        <f>IF(J14=0,"n/a",IF(AND(L14/J14&lt;1,L14/J14&gt;-1),L14/J14,"n/a"))</f>
        <v>2.6881946226002113E-2</v>
      </c>
      <c r="O14" s="37"/>
      <c r="P14" s="41">
        <f>IF(B51=0,"n/a",B14/B51)</f>
        <v>0.22593854596014573</v>
      </c>
      <c r="Q14" s="42">
        <f>IF(D51=0,"n/a",D14/D51)</f>
        <v>0.19019407992525586</v>
      </c>
      <c r="R14" s="42">
        <f>IF(J51=0,"n/a",J14/J51)</f>
        <v>0.21152832743127156</v>
      </c>
    </row>
    <row r="15" spans="1:18" x14ac:dyDescent="0.2">
      <c r="A15" s="32" t="s">
        <v>16</v>
      </c>
      <c r="B15" s="40">
        <v>325564.68</v>
      </c>
      <c r="C15" s="43"/>
      <c r="D15" s="40">
        <v>381000</v>
      </c>
      <c r="E15" s="43"/>
      <c r="F15" s="40">
        <f>B15-D15</f>
        <v>-55435.320000000007</v>
      </c>
      <c r="G15" s="43"/>
      <c r="H15" s="35">
        <f>IF(D15=0,"n/a",IF(AND(F15/D15&lt;1,F15/D15&gt;-1),F15/D15,"n/a"))</f>
        <v>-0.14549952755905513</v>
      </c>
      <c r="I15" s="43"/>
      <c r="J15" s="40">
        <v>337615.84</v>
      </c>
      <c r="K15" s="40"/>
      <c r="L15" s="40">
        <f>B15-J15</f>
        <v>-12051.160000000033</v>
      </c>
      <c r="M15" s="43"/>
      <c r="N15" s="35">
        <f>IF(J15=0,"n/a",IF(AND(L15/J15&lt;1,L15/J15&gt;-1),L15/J15,"n/a"))</f>
        <v>-3.5694889197142032E-2</v>
      </c>
      <c r="O15" s="44"/>
      <c r="P15" s="41">
        <f>IF(B52=0,"n/a",B15/B52)</f>
        <v>4.7788469040136027E-2</v>
      </c>
      <c r="Q15" s="42">
        <f>IF(D52=0,"n/a",D15/D52)</f>
        <v>5.0922213311948676E-2</v>
      </c>
      <c r="R15" s="42">
        <f>IF(J52=0,"n/a",J15/J52)</f>
        <v>4.872251405613217E-2</v>
      </c>
    </row>
    <row r="16" spans="1:18" ht="8.4499999999999993" customHeight="1" x14ac:dyDescent="0.2">
      <c r="A16" s="28"/>
      <c r="B16" s="45"/>
      <c r="C16" s="40"/>
      <c r="D16" s="45"/>
      <c r="E16" s="40"/>
      <c r="F16" s="45"/>
      <c r="G16" s="40"/>
      <c r="H16" s="46" t="s">
        <v>3</v>
      </c>
      <c r="I16" s="40"/>
      <c r="J16" s="45"/>
      <c r="K16" s="40"/>
      <c r="L16" s="45"/>
      <c r="M16" s="40"/>
      <c r="N16" s="46" t="s">
        <v>3</v>
      </c>
      <c r="O16" s="37"/>
      <c r="P16" s="47"/>
      <c r="Q16" s="47" t="s">
        <v>17</v>
      </c>
      <c r="R16" s="47" t="s">
        <v>17</v>
      </c>
    </row>
    <row r="17" spans="1:18" x14ac:dyDescent="0.2">
      <c r="A17" s="48" t="s">
        <v>18</v>
      </c>
      <c r="B17" s="49">
        <f>SUM(B11:B16)</f>
        <v>2063342421.1700001</v>
      </c>
      <c r="C17" s="40"/>
      <c r="D17" s="49">
        <f>SUM(D11:D16)</f>
        <v>2147060000</v>
      </c>
      <c r="E17" s="40"/>
      <c r="F17" s="49">
        <f>SUM(F11:F16)</f>
        <v>-83717578.830000073</v>
      </c>
      <c r="G17" s="50"/>
      <c r="H17" s="51">
        <f>IF(D17=0,"n/a",IF(AND(F17/D17&lt;1,F17/D17&gt;-1),F17/D17,"n/a"))</f>
        <v>-3.8991727678779391E-2</v>
      </c>
      <c r="I17" s="50"/>
      <c r="J17" s="49">
        <f>SUM(J11:J16)</f>
        <v>1955440226.8699999</v>
      </c>
      <c r="K17" s="40"/>
      <c r="L17" s="49">
        <f>SUM(L11:L16)</f>
        <v>107902194.29999997</v>
      </c>
      <c r="M17" s="50"/>
      <c r="N17" s="51">
        <f>IF(J17=0,"n/a",IF(AND(L17/J17&lt;1,L17/J17&gt;-1),L17/J17,"n/a"))</f>
        <v>5.5180512713863407E-2</v>
      </c>
      <c r="O17" s="37"/>
      <c r="P17" s="52">
        <f>IF(B54=0,"n/a",B17/B54)</f>
        <v>0.10056953144437664</v>
      </c>
      <c r="Q17" s="52">
        <f>IF(D54=0,"n/a",D17/D54)</f>
        <v>0.10066284655510141</v>
      </c>
      <c r="R17" s="52">
        <f>IF(J54=0,"n/a",J17/J54)</f>
        <v>9.5035566296627683E-2</v>
      </c>
    </row>
    <row r="18" spans="1:18" x14ac:dyDescent="0.2">
      <c r="A18" s="32" t="s">
        <v>19</v>
      </c>
      <c r="B18" s="40">
        <v>10142637.640000001</v>
      </c>
      <c r="C18" s="40"/>
      <c r="D18" s="40">
        <v>4989000</v>
      </c>
      <c r="E18" s="40"/>
      <c r="F18" s="40">
        <f>B18-D18</f>
        <v>5153637.6400000006</v>
      </c>
      <c r="G18" s="40"/>
      <c r="H18" s="35" t="str">
        <f>IF(D18=0,"n/a",IF(AND(F18/D18&lt;1,F18/D18&gt;-1),F18/D18,"n/a"))</f>
        <v>n/a</v>
      </c>
      <c r="I18" s="40"/>
      <c r="J18" s="40">
        <v>9501973.3000000007</v>
      </c>
      <c r="K18" s="40"/>
      <c r="L18" s="40">
        <f>B18-J18</f>
        <v>640664.33999999985</v>
      </c>
      <c r="M18" s="40"/>
      <c r="N18" s="35">
        <f>IF(J18=0,"n/a",IF(AND(L18/J18&lt;1,L18/J18&gt;-1),L18/J18,"n/a"))</f>
        <v>6.7424346477589006E-2</v>
      </c>
      <c r="O18" s="44"/>
      <c r="P18" s="42">
        <f>IF(B55=0,"n/a",B18/B55)</f>
        <v>5.039000802156272E-3</v>
      </c>
      <c r="Q18" s="42">
        <f>IF(D55=0,"n/a",D18/D55)</f>
        <v>2.3678575089892207E-3</v>
      </c>
      <c r="R18" s="42">
        <f>IF(J55=0,"n/a",J18/J55)</f>
        <v>4.5264329836164907E-3</v>
      </c>
    </row>
    <row r="19" spans="1:18" ht="12.75" customHeight="1" x14ac:dyDescent="0.2">
      <c r="A19" s="32" t="s">
        <v>20</v>
      </c>
      <c r="B19" s="40">
        <v>46666388.579999998</v>
      </c>
      <c r="C19" s="43"/>
      <c r="D19" s="40">
        <v>19143000</v>
      </c>
      <c r="E19" s="43"/>
      <c r="F19" s="40">
        <f>B19-D19</f>
        <v>27523388.579999998</v>
      </c>
      <c r="G19" s="43"/>
      <c r="H19" s="35" t="str">
        <f>IF(D19=0,"n/a",IF(AND(F19/D19&lt;1,F19/D19&gt;-1),F19/D19,"n/a"))</f>
        <v>n/a</v>
      </c>
      <c r="I19" s="43"/>
      <c r="J19" s="40">
        <v>41680013.520000003</v>
      </c>
      <c r="K19" s="40"/>
      <c r="L19" s="40">
        <f>B19-J19</f>
        <v>4986375.0599999949</v>
      </c>
      <c r="M19" s="43"/>
      <c r="N19" s="35">
        <f>IF(J19=0,"n/a",IF(AND(L19/J19&lt;1,L19/J19&gt;-1),L19/J19,"n/a"))</f>
        <v>0.11963467952349154</v>
      </c>
      <c r="O19" s="37"/>
      <c r="P19" s="52">
        <f>IF(B56=0,"n/a",B19/B56)</f>
        <v>2.4024573465180978E-2</v>
      </c>
      <c r="Q19" s="52" t="str">
        <f>IF(D56=0,"n/a",D19/D56)</f>
        <v>n/a</v>
      </c>
      <c r="R19" s="52">
        <f>IF(J56=0,"n/a",J19/J56)</f>
        <v>2.9923427868265171E-2</v>
      </c>
    </row>
    <row r="20" spans="1:18" ht="6" customHeight="1" x14ac:dyDescent="0.2">
      <c r="A20" s="31"/>
      <c r="B20" s="53"/>
      <c r="C20" s="54"/>
      <c r="D20" s="53"/>
      <c r="E20" s="54"/>
      <c r="F20" s="53"/>
      <c r="G20" s="54"/>
      <c r="H20" s="53" t="s">
        <v>3</v>
      </c>
      <c r="I20" s="54"/>
      <c r="J20" s="53"/>
      <c r="K20" s="54"/>
      <c r="L20" s="53"/>
      <c r="M20" s="54"/>
      <c r="N20" s="53" t="s">
        <v>3</v>
      </c>
      <c r="O20" s="55"/>
      <c r="P20" s="55"/>
      <c r="Q20" s="55"/>
      <c r="R20" s="55"/>
    </row>
    <row r="21" spans="1:18" x14ac:dyDescent="0.2">
      <c r="A21" s="56" t="s">
        <v>21</v>
      </c>
      <c r="B21" s="40">
        <f>SUM(B17:B19)</f>
        <v>2120151447.3900001</v>
      </c>
      <c r="C21" s="40"/>
      <c r="D21" s="40">
        <f>SUM(D17:D19)</f>
        <v>2171192000</v>
      </c>
      <c r="E21" s="40"/>
      <c r="F21" s="40">
        <f>SUM(F17:F19)</f>
        <v>-51040552.610000074</v>
      </c>
      <c r="G21" s="40"/>
      <c r="H21" s="57">
        <f>IF(D21=0,"n/a",IF(AND(F21/D21&lt;1,F21/D21&gt;-1),F21/D21,"n/a"))</f>
        <v>-2.3508078792663235E-2</v>
      </c>
      <c r="I21" s="40"/>
      <c r="J21" s="40">
        <f>SUM(J17:J19)</f>
        <v>2006622213.6899998</v>
      </c>
      <c r="K21" s="40"/>
      <c r="L21" s="40">
        <f>SUM(L17:L19)</f>
        <v>113529233.69999996</v>
      </c>
      <c r="M21" s="40"/>
      <c r="N21" s="57">
        <f>IF(J21=0,"n/a",IF(AND(L21/J21&lt;1,L21/J21&gt;-1),L21/J21,"n/a"))</f>
        <v>5.6577283419597849E-2</v>
      </c>
      <c r="O21" s="37"/>
      <c r="P21" s="36"/>
      <c r="Q21" s="58"/>
      <c r="R21" s="58"/>
    </row>
    <row r="22" spans="1:18" ht="6.6" customHeight="1" x14ac:dyDescent="0.2">
      <c r="A22" s="59"/>
      <c r="B22" s="43"/>
      <c r="C22" s="43"/>
      <c r="D22" s="43"/>
      <c r="E22" s="43"/>
      <c r="F22" s="43"/>
      <c r="G22" s="43"/>
      <c r="H22" s="60" t="s">
        <v>3</v>
      </c>
      <c r="I22" s="43"/>
      <c r="J22" s="43"/>
      <c r="K22" s="43"/>
      <c r="L22" s="43"/>
      <c r="M22" s="43"/>
      <c r="N22" s="60" t="s">
        <v>3</v>
      </c>
      <c r="O22" s="44"/>
      <c r="P22" s="60"/>
      <c r="Q22" s="60"/>
      <c r="R22" s="60"/>
    </row>
    <row r="23" spans="1:18" x14ac:dyDescent="0.2">
      <c r="A23" s="32" t="s">
        <v>22</v>
      </c>
      <c r="B23" s="40">
        <v>-15489205.050000001</v>
      </c>
      <c r="C23" s="40"/>
      <c r="D23" s="40">
        <v>0</v>
      </c>
      <c r="E23" s="40"/>
      <c r="F23" s="40">
        <f>B23-D23</f>
        <v>-15489205.050000001</v>
      </c>
      <c r="G23" s="40"/>
      <c r="H23" s="35" t="str">
        <f>IF(D23=0,"n/a",IF(AND(F23/D23&lt;1,F23/D23&gt;-1),F23/D23,"n/a"))</f>
        <v>n/a</v>
      </c>
      <c r="I23" s="40"/>
      <c r="J23" s="40">
        <v>8264681.2400000002</v>
      </c>
      <c r="K23" s="40"/>
      <c r="L23" s="40">
        <f>B23-J23</f>
        <v>-23753886.289999999</v>
      </c>
      <c r="M23" s="40"/>
      <c r="N23" s="35" t="str">
        <f>IF(J23=0,"n/a",IF(AND(L23/J23&lt;1,L23/J23&gt;-1),L23/J23,"n/a"))</f>
        <v>n/a</v>
      </c>
      <c r="O23" s="44"/>
      <c r="P23" s="60"/>
      <c r="Q23" s="60"/>
      <c r="R23" s="60"/>
    </row>
    <row r="24" spans="1:18" x14ac:dyDescent="0.2">
      <c r="A24" s="32" t="s">
        <v>23</v>
      </c>
      <c r="B24" s="40">
        <v>19727090.879999999</v>
      </c>
      <c r="C24" s="40"/>
      <c r="D24" s="40">
        <v>20206000</v>
      </c>
      <c r="E24" s="40"/>
      <c r="F24" s="40">
        <f>B24-D24</f>
        <v>-478909.12000000104</v>
      </c>
      <c r="G24" s="40"/>
      <c r="H24" s="35">
        <f>IF(D24=0,"n/a",IF(AND(F24/D24&lt;1,F24/D24&gt;-1),F24/D24,"n/a"))</f>
        <v>-2.3701332277541377E-2</v>
      </c>
      <c r="I24" s="40"/>
      <c r="J24" s="40">
        <v>23620414.23</v>
      </c>
      <c r="K24" s="40"/>
      <c r="L24" s="40">
        <f>B24-J24</f>
        <v>-3893323.3500000015</v>
      </c>
      <c r="M24" s="40"/>
      <c r="N24" s="35">
        <f>IF(J24=0,"n/a",IF(AND(L24/J24&lt;1,L24/J24&gt;-1),L24/J24,"n/a"))</f>
        <v>-0.16482874991477239</v>
      </c>
      <c r="O24" s="44"/>
      <c r="P24" s="60"/>
      <c r="Q24" s="60"/>
      <c r="R24" s="60"/>
    </row>
    <row r="25" spans="1:18" x14ac:dyDescent="0.2">
      <c r="A25" s="32" t="s">
        <v>24</v>
      </c>
      <c r="B25" s="40">
        <v>-3003982.29</v>
      </c>
      <c r="C25" s="40"/>
      <c r="D25" s="40">
        <v>4149000</v>
      </c>
      <c r="E25" s="40"/>
      <c r="F25" s="40">
        <f>B25-D25</f>
        <v>-7152982.29</v>
      </c>
      <c r="G25" s="40"/>
      <c r="H25" s="35" t="str">
        <f>IF(D25=0,"n/a",IF(AND(F25/D25&lt;1,F25/D25&gt;-1),F25/D25,"n/a"))</f>
        <v>n/a</v>
      </c>
      <c r="I25" s="40"/>
      <c r="J25" s="40">
        <v>31343859.469999999</v>
      </c>
      <c r="K25" s="40"/>
      <c r="L25" s="40">
        <f>B25-J25</f>
        <v>-34347841.759999998</v>
      </c>
      <c r="M25" s="40"/>
      <c r="N25" s="35" t="str">
        <f>IF(J25=0,"n/a",IF(AND(L25/J25&lt;1,L25/J25&gt;-1),L25/J25,"n/a"))</f>
        <v>n/a</v>
      </c>
      <c r="O25" s="44"/>
      <c r="P25" s="60"/>
      <c r="Q25" s="60"/>
      <c r="R25" s="60"/>
    </row>
    <row r="26" spans="1:18" x14ac:dyDescent="0.2">
      <c r="A26" s="32" t="s">
        <v>25</v>
      </c>
      <c r="B26" s="49">
        <v>7082526.0800000001</v>
      </c>
      <c r="C26" s="43"/>
      <c r="D26" s="49">
        <v>-5896000</v>
      </c>
      <c r="E26" s="43"/>
      <c r="F26" s="49">
        <f>B26-D26</f>
        <v>12978526.08</v>
      </c>
      <c r="G26" s="43"/>
      <c r="H26" s="51" t="str">
        <f>IF(D26=0,"n/a",IF(AND(F26/D26&lt;1,F26/D26&gt;-1),F26/D26,"n/a"))</f>
        <v>n/a</v>
      </c>
      <c r="I26" s="43"/>
      <c r="J26" s="49">
        <v>13945617.68</v>
      </c>
      <c r="K26" s="40"/>
      <c r="L26" s="49">
        <f>B26-J26</f>
        <v>-6863091.5999999996</v>
      </c>
      <c r="M26" s="43"/>
      <c r="N26" s="51">
        <f>IF(J26=0,"n/a",IF(AND(L26/J26&lt;1,L26/J26&gt;-1),L26/J26,"n/a"))</f>
        <v>-0.49213249333822262</v>
      </c>
      <c r="O26" s="44"/>
      <c r="P26" s="60"/>
      <c r="Q26" s="60"/>
      <c r="R26" s="60"/>
    </row>
    <row r="27" spans="1:18" ht="12.75" customHeight="1" x14ac:dyDescent="0.2">
      <c r="A27" s="32" t="s">
        <v>26</v>
      </c>
      <c r="B27" s="49">
        <f>SUM(B23:B26)</f>
        <v>8316429.6199999982</v>
      </c>
      <c r="C27" s="40"/>
      <c r="D27" s="49">
        <f>SUM(D23:D26)</f>
        <v>18459000</v>
      </c>
      <c r="E27" s="40"/>
      <c r="F27" s="49">
        <f>SUM(F23:F26)</f>
        <v>-10142570.380000001</v>
      </c>
      <c r="G27" s="40"/>
      <c r="H27" s="51">
        <f>IF(D27=0,"n/a",IF(AND(F27/D27&lt;1,F27/D27&gt;-1),F27/D27,"n/a"))</f>
        <v>-0.54946478032396129</v>
      </c>
      <c r="I27" s="40"/>
      <c r="J27" s="49">
        <f>SUM(J23:J26)</f>
        <v>77174572.620000005</v>
      </c>
      <c r="K27" s="40"/>
      <c r="L27" s="49">
        <f>SUM(L23:L26)</f>
        <v>-68858143</v>
      </c>
      <c r="M27" s="40"/>
      <c r="N27" s="51">
        <f>IF(J27=0,"n/a",IF(AND(L27/J27&lt;1,L27/J27&gt;-1),L27/J27,"n/a"))</f>
        <v>-0.8922387343698126</v>
      </c>
      <c r="O27" s="37"/>
      <c r="P27" s="58"/>
      <c r="Q27" s="58"/>
      <c r="R27" s="58"/>
    </row>
    <row r="28" spans="1:18" ht="6.6" customHeight="1" x14ac:dyDescent="0.2">
      <c r="A28" s="59"/>
      <c r="B28" s="61"/>
      <c r="C28" s="61"/>
      <c r="D28" s="61"/>
      <c r="E28" s="61"/>
      <c r="F28" s="61"/>
      <c r="G28" s="43"/>
      <c r="H28" s="60" t="s">
        <v>3</v>
      </c>
      <c r="I28" s="43"/>
      <c r="J28" s="43"/>
      <c r="K28" s="43"/>
      <c r="L28" s="43"/>
      <c r="M28" s="43"/>
      <c r="N28" s="60" t="s">
        <v>3</v>
      </c>
      <c r="O28" s="44"/>
      <c r="P28" s="60"/>
      <c r="Q28" s="60"/>
      <c r="R28" s="60"/>
    </row>
    <row r="29" spans="1:18" ht="13.5" thickBot="1" x14ac:dyDescent="0.25">
      <c r="A29" s="62" t="s">
        <v>27</v>
      </c>
      <c r="B29" s="63">
        <f>+B27+B21</f>
        <v>2128467877.01</v>
      </c>
      <c r="C29" s="33"/>
      <c r="D29" s="63">
        <f>+D27+D21</f>
        <v>2189651000</v>
      </c>
      <c r="E29" s="33"/>
      <c r="F29" s="63">
        <f>+F27+F21</f>
        <v>-61183122.990000077</v>
      </c>
      <c r="G29" s="40"/>
      <c r="H29" s="64">
        <f>IF(D29=0,"n/a",IF(AND(F29/D29&lt;1,F29/D29&gt;-1),F29/D29,"n/a"))</f>
        <v>-2.7941951932065921E-2</v>
      </c>
      <c r="I29" s="40"/>
      <c r="J29" s="63">
        <f>+J27+J21</f>
        <v>2083796786.3099999</v>
      </c>
      <c r="K29" s="33"/>
      <c r="L29" s="63">
        <f>+L27+L21</f>
        <v>44671090.699999958</v>
      </c>
      <c r="M29" s="40"/>
      <c r="N29" s="64">
        <f>IF(J29=0,"n/a",IF(AND(L29/J29&lt;1,L29/J29&gt;-1),L29/J29,"n/a"))</f>
        <v>2.1437354637207112E-2</v>
      </c>
      <c r="O29" s="37"/>
      <c r="P29" s="58"/>
      <c r="Q29" s="58"/>
      <c r="R29" s="58"/>
    </row>
    <row r="30" spans="1:18" ht="4.1500000000000004" customHeight="1" thickTop="1" x14ac:dyDescent="0.2">
      <c r="A30" s="65"/>
      <c r="B30" s="61"/>
      <c r="C30" s="33"/>
      <c r="D30" s="61"/>
      <c r="E30" s="33"/>
      <c r="F30" s="61"/>
      <c r="G30" s="40"/>
      <c r="H30" s="43"/>
      <c r="I30" s="40"/>
      <c r="J30" s="61"/>
      <c r="K30" s="33"/>
      <c r="L30" s="61"/>
      <c r="M30" s="40"/>
      <c r="N30" s="66"/>
      <c r="O30" s="37"/>
      <c r="P30" s="58"/>
      <c r="Q30" s="58"/>
      <c r="R30" s="58"/>
    </row>
    <row r="31" spans="1:18" ht="12.75" customHeight="1" x14ac:dyDescent="0.2">
      <c r="A31" s="31"/>
      <c r="B31" s="67"/>
      <c r="C31" s="67"/>
      <c r="D31" s="67"/>
      <c r="E31" s="67"/>
      <c r="F31" s="67"/>
      <c r="G31" s="68"/>
      <c r="H31" s="68"/>
      <c r="I31" s="68"/>
      <c r="J31" s="67"/>
      <c r="K31" s="67"/>
      <c r="L31" s="67"/>
      <c r="M31" s="68"/>
      <c r="N31" s="40"/>
      <c r="O31" s="69"/>
      <c r="P31" s="55"/>
      <c r="Q31" s="55"/>
      <c r="R31" s="55"/>
    </row>
    <row r="32" spans="1:18" x14ac:dyDescent="0.2">
      <c r="A32" s="32" t="s">
        <v>28</v>
      </c>
      <c r="B32" s="33">
        <v>80608877.599999994</v>
      </c>
      <c r="C32" s="33"/>
      <c r="D32" s="33">
        <v>80803372</v>
      </c>
      <c r="E32" s="33"/>
      <c r="F32" s="33"/>
      <c r="G32" s="40"/>
      <c r="H32" s="40"/>
      <c r="I32" s="40"/>
      <c r="J32" s="33">
        <v>78436101.019999996</v>
      </c>
      <c r="K32" s="33"/>
      <c r="L32" s="33"/>
      <c r="M32" s="40"/>
      <c r="N32" s="40"/>
      <c r="O32" s="58"/>
      <c r="P32" s="36"/>
      <c r="Q32" s="58"/>
      <c r="R32" s="58"/>
    </row>
    <row r="33" spans="1:18" x14ac:dyDescent="0.2">
      <c r="A33" s="32" t="s">
        <v>29</v>
      </c>
      <c r="B33" s="40">
        <v>-118180999.47</v>
      </c>
      <c r="C33" s="40"/>
      <c r="D33" s="40">
        <v>-104115685</v>
      </c>
      <c r="E33" s="40"/>
      <c r="F33" s="40"/>
      <c r="G33" s="40"/>
      <c r="H33" s="40"/>
      <c r="I33" s="40"/>
      <c r="J33" s="40">
        <v>-135182053.96000001</v>
      </c>
      <c r="K33" s="33"/>
      <c r="L33" s="33"/>
      <c r="M33" s="40"/>
      <c r="N33" s="40"/>
      <c r="O33" s="37"/>
      <c r="P33" s="36"/>
      <c r="Q33" s="58"/>
      <c r="R33" s="58"/>
    </row>
    <row r="34" spans="1:18" x14ac:dyDescent="0.2">
      <c r="A34" s="32" t="s">
        <v>30</v>
      </c>
      <c r="B34" s="40">
        <v>105095065.31</v>
      </c>
      <c r="C34" s="40"/>
      <c r="D34" s="40">
        <v>100888889</v>
      </c>
      <c r="E34" s="71"/>
      <c r="F34" s="40"/>
      <c r="G34" s="71"/>
      <c r="H34" s="71"/>
      <c r="I34" s="71"/>
      <c r="J34" s="40">
        <v>98579690.430000007</v>
      </c>
      <c r="K34" s="72"/>
      <c r="L34" s="72"/>
      <c r="M34" s="71"/>
      <c r="N34" s="71"/>
      <c r="O34" s="31"/>
      <c r="P34" s="28"/>
      <c r="Q34" s="31"/>
      <c r="R34" s="31"/>
    </row>
    <row r="35" spans="1:18" x14ac:dyDescent="0.2">
      <c r="A35" s="32" t="s">
        <v>31</v>
      </c>
      <c r="B35" s="40">
        <v>-52644963.520000003</v>
      </c>
      <c r="C35" s="40"/>
      <c r="D35" s="40">
        <v>-55896944</v>
      </c>
      <c r="E35" s="40"/>
      <c r="F35" s="40"/>
      <c r="G35" s="40"/>
      <c r="H35" s="40"/>
      <c r="I35" s="40"/>
      <c r="J35" s="40">
        <v>-56675437.299999997</v>
      </c>
      <c r="K35" s="33"/>
      <c r="L35" s="33"/>
      <c r="M35" s="40"/>
      <c r="N35" s="40"/>
      <c r="O35" s="58"/>
      <c r="P35" s="36"/>
      <c r="Q35" s="58"/>
      <c r="R35" s="58"/>
    </row>
    <row r="36" spans="1:18" x14ac:dyDescent="0.2">
      <c r="A36" s="32" t="s">
        <v>32</v>
      </c>
      <c r="B36" s="40">
        <v>16296449.57</v>
      </c>
      <c r="C36" s="40"/>
      <c r="D36" s="40">
        <v>15862212</v>
      </c>
      <c r="E36" s="40"/>
      <c r="F36" s="40"/>
      <c r="G36" s="40"/>
      <c r="H36" s="40"/>
      <c r="I36" s="40"/>
      <c r="J36" s="40">
        <v>16071716.119999999</v>
      </c>
      <c r="K36" s="33"/>
      <c r="L36" s="33"/>
      <c r="M36" s="40"/>
      <c r="N36" s="40"/>
      <c r="O36" s="58"/>
      <c r="P36" s="36"/>
      <c r="Q36" s="58"/>
      <c r="R36" s="58"/>
    </row>
    <row r="37" spans="1:18" x14ac:dyDescent="0.2">
      <c r="A37" s="32" t="s">
        <v>33</v>
      </c>
      <c r="B37" s="40">
        <v>-6127574.5</v>
      </c>
      <c r="C37" s="40"/>
      <c r="D37" s="40">
        <v>-6165554</v>
      </c>
      <c r="E37" s="40"/>
      <c r="F37" s="40"/>
      <c r="G37" s="40"/>
      <c r="H37" s="40"/>
      <c r="I37" s="40"/>
      <c r="J37" s="40">
        <v>-5968086.2000000002</v>
      </c>
      <c r="K37" s="33"/>
      <c r="L37" s="33"/>
      <c r="M37" s="40"/>
      <c r="N37" s="40"/>
      <c r="O37" s="58"/>
      <c r="P37" s="36"/>
      <c r="Q37" s="58"/>
      <c r="R37" s="58"/>
    </row>
    <row r="38" spans="1:18" x14ac:dyDescent="0.2">
      <c r="A38" s="32" t="s">
        <v>34</v>
      </c>
      <c r="B38" s="40">
        <v>-5195775.2</v>
      </c>
      <c r="C38" s="40"/>
      <c r="D38" s="40">
        <v>0</v>
      </c>
      <c r="E38" s="40"/>
      <c r="F38" s="40"/>
      <c r="G38" s="40"/>
      <c r="H38" s="40"/>
      <c r="I38" s="40"/>
      <c r="J38" s="40">
        <v>-54288237.829999998</v>
      </c>
      <c r="K38" s="33"/>
      <c r="L38" s="33"/>
      <c r="M38" s="40"/>
      <c r="N38" s="40"/>
      <c r="O38" s="58"/>
      <c r="P38" s="36"/>
      <c r="Q38" s="58"/>
      <c r="R38" s="58"/>
    </row>
    <row r="39" spans="1:18" x14ac:dyDescent="0.2">
      <c r="A39" s="32" t="s">
        <v>35</v>
      </c>
      <c r="B39" s="40">
        <v>-3527795.29</v>
      </c>
      <c r="C39" s="40"/>
      <c r="D39" s="40">
        <v>0</v>
      </c>
      <c r="E39" s="40"/>
      <c r="F39" s="40"/>
      <c r="G39" s="40"/>
      <c r="H39" s="40"/>
      <c r="I39" s="40"/>
      <c r="J39" s="40">
        <v>-16380824.4</v>
      </c>
      <c r="K39" s="33"/>
      <c r="L39" s="33"/>
      <c r="M39" s="40"/>
      <c r="N39" s="40"/>
      <c r="O39" s="58"/>
      <c r="P39" s="36"/>
      <c r="Q39" s="58"/>
      <c r="R39" s="58"/>
    </row>
    <row r="40" spans="1:18" x14ac:dyDescent="0.2">
      <c r="A40" s="32" t="s">
        <v>36</v>
      </c>
      <c r="B40" s="40">
        <v>53776475.335000001</v>
      </c>
      <c r="C40" s="40"/>
      <c r="D40" s="40">
        <v>55977901</v>
      </c>
      <c r="E40" s="40"/>
      <c r="F40" s="40"/>
      <c r="G40" s="40"/>
      <c r="H40" s="40"/>
      <c r="I40" s="40"/>
      <c r="J40" s="40">
        <v>30805431.624000002</v>
      </c>
      <c r="K40" s="33"/>
      <c r="L40" s="33"/>
      <c r="M40" s="40"/>
      <c r="N40" s="40"/>
      <c r="O40" s="58"/>
      <c r="P40" s="36"/>
      <c r="Q40" s="58"/>
      <c r="R40" s="58"/>
    </row>
    <row r="41" spans="1:18" x14ac:dyDescent="0.2">
      <c r="A41" s="32" t="s">
        <v>37</v>
      </c>
      <c r="B41" s="40">
        <v>11854657.59</v>
      </c>
      <c r="C41" s="40"/>
      <c r="D41" s="40">
        <v>0</v>
      </c>
      <c r="E41" s="40"/>
      <c r="F41" s="40"/>
      <c r="G41" s="40"/>
      <c r="H41" s="40"/>
      <c r="I41" s="40"/>
      <c r="J41" s="40">
        <v>0</v>
      </c>
      <c r="K41" s="33"/>
      <c r="L41" s="33"/>
      <c r="M41" s="40"/>
      <c r="N41" s="40"/>
      <c r="O41" s="58"/>
      <c r="P41" s="36"/>
      <c r="Q41" s="58"/>
      <c r="R41" s="58"/>
    </row>
    <row r="42" spans="1:18" x14ac:dyDescent="0.2">
      <c r="A42" s="32" t="s">
        <v>38</v>
      </c>
      <c r="B42" s="40">
        <v>5609563.2999999998</v>
      </c>
      <c r="C42" s="40"/>
      <c r="D42" s="40">
        <v>0</v>
      </c>
      <c r="E42" s="40"/>
      <c r="F42" s="40"/>
      <c r="G42" s="40"/>
      <c r="H42" s="40"/>
      <c r="I42" s="40"/>
      <c r="J42" s="40">
        <v>0</v>
      </c>
      <c r="K42" s="33"/>
      <c r="L42" s="33"/>
      <c r="M42" s="40"/>
      <c r="N42" s="40"/>
      <c r="O42" s="58"/>
      <c r="P42" s="36"/>
      <c r="Q42" s="58"/>
      <c r="R42" s="58"/>
    </row>
    <row r="43" spans="1:18" ht="12.75" customHeight="1" x14ac:dyDescent="0.2">
      <c r="A43" s="74"/>
      <c r="B43" s="33"/>
      <c r="C43" s="75"/>
      <c r="D43" s="33"/>
      <c r="E43" s="76"/>
      <c r="F43" s="33"/>
      <c r="G43" s="77"/>
      <c r="H43" s="77"/>
      <c r="I43" s="77"/>
      <c r="J43" s="33"/>
      <c r="K43" s="76"/>
      <c r="L43" s="76"/>
      <c r="M43" s="77"/>
      <c r="N43" s="77"/>
      <c r="O43" s="9"/>
      <c r="P43" s="9"/>
      <c r="Q43" s="9"/>
      <c r="R43" s="9"/>
    </row>
    <row r="44" spans="1:18" x14ac:dyDescent="0.2">
      <c r="A44" s="16"/>
      <c r="B44" s="76"/>
      <c r="C44" s="76"/>
      <c r="D44" s="76"/>
      <c r="E44" s="76"/>
      <c r="F44" s="78" t="s">
        <v>4</v>
      </c>
      <c r="G44" s="12"/>
      <c r="H44" s="12"/>
      <c r="I44" s="11"/>
      <c r="J44" s="76"/>
      <c r="K44" s="76"/>
      <c r="L44" s="78" t="s">
        <v>44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9" t="s">
        <v>6</v>
      </c>
      <c r="C45" s="76"/>
      <c r="D45" s="79"/>
      <c r="E45" s="80"/>
      <c r="F45" s="79"/>
      <c r="G45" s="9"/>
      <c r="H45" s="9"/>
      <c r="I45" s="11"/>
      <c r="J45" s="79" t="s">
        <v>6</v>
      </c>
      <c r="K45" s="76"/>
      <c r="L45" s="76"/>
      <c r="M45" s="9"/>
      <c r="N45" s="9"/>
      <c r="O45" s="81"/>
      <c r="P45" s="11"/>
      <c r="Q45" s="9"/>
      <c r="R45" s="9"/>
    </row>
    <row r="46" spans="1:18" ht="12.75" customHeight="1" x14ac:dyDescent="0.2">
      <c r="A46" s="24" t="s">
        <v>39</v>
      </c>
      <c r="B46" s="25">
        <v>2015</v>
      </c>
      <c r="C46" s="76"/>
      <c r="D46" s="82" t="s">
        <v>8</v>
      </c>
      <c r="E46" s="76"/>
      <c r="F46" s="82" t="s">
        <v>9</v>
      </c>
      <c r="G46" s="11"/>
      <c r="H46" s="27" t="s">
        <v>10</v>
      </c>
      <c r="I46" s="11"/>
      <c r="J46" s="25">
        <v>2014</v>
      </c>
      <c r="K46" s="76"/>
      <c r="L46" s="104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">
      <c r="A47" s="28"/>
      <c r="B47" s="84"/>
      <c r="C47" s="72"/>
      <c r="D47" s="84"/>
      <c r="E47" s="72"/>
      <c r="F47" s="84"/>
      <c r="G47" s="71"/>
      <c r="H47" s="85"/>
      <c r="I47" s="71"/>
      <c r="J47" s="84"/>
      <c r="K47" s="72"/>
      <c r="L47" s="84"/>
      <c r="M47" s="71"/>
      <c r="N47" s="85"/>
      <c r="O47" s="29"/>
      <c r="P47" s="28"/>
      <c r="Q47" s="31"/>
      <c r="R47" s="31"/>
    </row>
    <row r="48" spans="1:18" x14ac:dyDescent="0.2">
      <c r="A48" s="32" t="s">
        <v>12</v>
      </c>
      <c r="B48" s="86">
        <v>10164703298.191999</v>
      </c>
      <c r="C48" s="86"/>
      <c r="D48" s="86">
        <v>10634369000</v>
      </c>
      <c r="E48" s="40"/>
      <c r="F48" s="86">
        <f>B48-D48</f>
        <v>-469665701.80800056</v>
      </c>
      <c r="G48" s="50"/>
      <c r="H48" s="57">
        <f>IF(D48=0,"n/a",IF(AND(F48/D48&lt;1,F48/D48&gt;-1),F48/D48,"n/a"))</f>
        <v>-4.416488668091173E-2</v>
      </c>
      <c r="I48" s="50"/>
      <c r="J48" s="86">
        <v>10349928116.309999</v>
      </c>
      <c r="K48" s="86"/>
      <c r="L48" s="86">
        <f>+B48-J48</f>
        <v>-185224818.11800003</v>
      </c>
      <c r="M48" s="50"/>
      <c r="N48" s="57">
        <f>IF(J48=0,"n/a",IF(AND(L48/J48&lt;1,L48/J48&gt;-1),L48/J48,"n/a"))</f>
        <v>-1.7896241987044561E-2</v>
      </c>
      <c r="O48" s="87"/>
      <c r="P48" s="28"/>
      <c r="Q48" s="31"/>
      <c r="R48" s="31"/>
    </row>
    <row r="49" spans="1:18" ht="12.75" customHeight="1" x14ac:dyDescent="0.2">
      <c r="A49" s="32" t="s">
        <v>13</v>
      </c>
      <c r="B49" s="86">
        <v>8999067566.6000004</v>
      </c>
      <c r="C49" s="86"/>
      <c r="D49" s="86">
        <v>9419172000</v>
      </c>
      <c r="E49" s="40"/>
      <c r="F49" s="86">
        <f>B49-D49</f>
        <v>-420104433.39999962</v>
      </c>
      <c r="G49" s="50"/>
      <c r="H49" s="57">
        <f>IF(D49=0,"n/a",IF(AND(F49/D49&lt;1,F49/D49&gt;-1),F49/D49,"n/a"))</f>
        <v>-4.4600993951485292E-2</v>
      </c>
      <c r="I49" s="50"/>
      <c r="J49" s="86">
        <v>8900862748.6270008</v>
      </c>
      <c r="K49" s="86"/>
      <c r="L49" s="86">
        <f>+B49-J49</f>
        <v>98204817.972999573</v>
      </c>
      <c r="M49" s="50"/>
      <c r="N49" s="57">
        <f>IF(J49=0,"n/a",IF(AND(L49/J49&lt;1,L49/J49&gt;-1),L49/J49,"n/a"))</f>
        <v>1.1033179675548656E-2</v>
      </c>
      <c r="O49" s="87"/>
      <c r="P49" s="28"/>
      <c r="Q49" s="31"/>
      <c r="R49" s="31"/>
    </row>
    <row r="50" spans="1:18" x14ac:dyDescent="0.2">
      <c r="A50" s="32" t="s">
        <v>14</v>
      </c>
      <c r="B50" s="86">
        <v>1257957770.618</v>
      </c>
      <c r="C50" s="86"/>
      <c r="D50" s="86">
        <v>1174009000</v>
      </c>
      <c r="E50" s="40"/>
      <c r="F50" s="86">
        <f>B50-D50</f>
        <v>83948770.618000031</v>
      </c>
      <c r="G50" s="50"/>
      <c r="H50" s="57">
        <f>IF(D50=0,"n/a",IF(AND(F50/D50&lt;1,F50/D50&gt;-1),F50/D50,"n/a"))</f>
        <v>7.1506070752438894E-2</v>
      </c>
      <c r="I50" s="50"/>
      <c r="J50" s="86">
        <v>1226587557.9030001</v>
      </c>
      <c r="K50" s="86"/>
      <c r="L50" s="86">
        <f>+B50-J50</f>
        <v>31370212.714999914</v>
      </c>
      <c r="M50" s="50"/>
      <c r="N50" s="57">
        <f>IF(J50=0,"n/a",IF(AND(L50/J50&lt;1,L50/J50&gt;-1),L50/J50,"n/a"))</f>
        <v>2.5575192339820477E-2</v>
      </c>
      <c r="O50" s="87"/>
      <c r="P50" s="28"/>
      <c r="Q50" s="31"/>
      <c r="R50" s="31"/>
    </row>
    <row r="51" spans="1:18" x14ac:dyDescent="0.2">
      <c r="A51" s="32" t="s">
        <v>15</v>
      </c>
      <c r="B51" s="86">
        <v>88034605.452000007</v>
      </c>
      <c r="C51" s="86"/>
      <c r="D51" s="86">
        <v>94188000</v>
      </c>
      <c r="E51" s="40"/>
      <c r="F51" s="86">
        <f>B51-D51</f>
        <v>-6153394.547999993</v>
      </c>
      <c r="G51" s="50"/>
      <c r="H51" s="57">
        <f>IF(D51=0,"n/a",IF(AND(F51/D51&lt;1,F51/D51&gt;-1),F51/D51,"n/a"))</f>
        <v>-6.5330982163332829E-2</v>
      </c>
      <c r="I51" s="50"/>
      <c r="J51" s="86">
        <v>91570312.805000007</v>
      </c>
      <c r="K51" s="86"/>
      <c r="L51" s="86">
        <f>+B51-J51</f>
        <v>-3535707.3530000001</v>
      </c>
      <c r="M51" s="50"/>
      <c r="N51" s="57">
        <f>IF(J51=0,"n/a",IF(AND(L51/J51&lt;1,L51/J51&gt;-1),L51/J51,"n/a"))</f>
        <v>-3.8611939226737467E-2</v>
      </c>
      <c r="O51" s="87"/>
      <c r="P51" s="88"/>
      <c r="Q51" s="31"/>
      <c r="R51" s="31"/>
    </row>
    <row r="52" spans="1:18" ht="12.75" customHeight="1" x14ac:dyDescent="0.2">
      <c r="A52" s="32" t="s">
        <v>16</v>
      </c>
      <c r="B52" s="86">
        <v>6812620.0010000002</v>
      </c>
      <c r="C52" s="89"/>
      <c r="D52" s="86">
        <v>7482000</v>
      </c>
      <c r="E52" s="43"/>
      <c r="F52" s="86">
        <f>B52-D52</f>
        <v>-669379.99899999984</v>
      </c>
      <c r="G52" s="90"/>
      <c r="H52" s="57">
        <f>IF(D52=0,"n/a",IF(AND(F52/D52&lt;1,F52/D52&gt;-1),F52/D52,"n/a"))</f>
        <v>-8.9465383453622011E-2</v>
      </c>
      <c r="I52" s="90"/>
      <c r="J52" s="86">
        <v>6929360</v>
      </c>
      <c r="K52" s="89"/>
      <c r="L52" s="86">
        <f>+B52-J52</f>
        <v>-116739.99899999984</v>
      </c>
      <c r="M52" s="90"/>
      <c r="N52" s="57">
        <f>IF(J52=0,"n/a",IF(AND(L52/J52&lt;1,L52/J52&gt;-1),L52/J52,"n/a"))</f>
        <v>-1.6847154571273514E-2</v>
      </c>
      <c r="O52" s="87"/>
      <c r="P52" s="28"/>
      <c r="Q52" s="31"/>
      <c r="R52" s="31"/>
    </row>
    <row r="53" spans="1:18" ht="6" customHeight="1" x14ac:dyDescent="0.2">
      <c r="A53" s="28"/>
      <c r="B53" s="91"/>
      <c r="C53" s="92"/>
      <c r="D53" s="91"/>
      <c r="E53" s="54"/>
      <c r="F53" s="91"/>
      <c r="G53" s="93"/>
      <c r="H53" s="94"/>
      <c r="I53" s="93"/>
      <c r="J53" s="91"/>
      <c r="K53" s="92"/>
      <c r="L53" s="91"/>
      <c r="M53" s="93"/>
      <c r="N53" s="94"/>
      <c r="O53" s="9"/>
      <c r="P53" s="9"/>
      <c r="Q53" s="9"/>
      <c r="R53" s="9"/>
    </row>
    <row r="54" spans="1:18" ht="12.75" customHeight="1" x14ac:dyDescent="0.2">
      <c r="A54" s="48" t="s">
        <v>18</v>
      </c>
      <c r="B54" s="95">
        <f>SUM(B48:B53)</f>
        <v>20516575860.862999</v>
      </c>
      <c r="C54" s="86"/>
      <c r="D54" s="95">
        <f>SUM(D48:D53)</f>
        <v>21329220000</v>
      </c>
      <c r="E54" s="40"/>
      <c r="F54" s="95">
        <f>SUM(F48:F53)</f>
        <v>-812644139.13700008</v>
      </c>
      <c r="G54" s="50"/>
      <c r="H54" s="51">
        <f>IF(D54=0,"n/a",IF(AND(F54/D54&lt;1,F54/D54&gt;-1),F54/D54,"n/a"))</f>
        <v>-3.810004018604525E-2</v>
      </c>
      <c r="I54" s="50"/>
      <c r="J54" s="95">
        <f>SUM(J48:J53)</f>
        <v>20575878095.645</v>
      </c>
      <c r="K54" s="86"/>
      <c r="L54" s="95">
        <f>SUM(L48:L53)</f>
        <v>-59302234.782000542</v>
      </c>
      <c r="M54" s="50"/>
      <c r="N54" s="51">
        <f>IF(J54=0,"n/a",IF(AND(L54/J54&lt;1,L54/J54&gt;-1),L54/J54,"n/a"))</f>
        <v>-2.8821241312929529E-3</v>
      </c>
      <c r="O54" s="87"/>
      <c r="P54" s="28"/>
      <c r="Q54" s="31"/>
      <c r="R54" s="31"/>
    </row>
    <row r="55" spans="1:18" x14ac:dyDescent="0.2">
      <c r="A55" s="32" t="s">
        <v>19</v>
      </c>
      <c r="B55" s="86">
        <v>2012827153.2839999</v>
      </c>
      <c r="C55" s="89"/>
      <c r="D55" s="86">
        <v>2106968000</v>
      </c>
      <c r="E55" s="43"/>
      <c r="F55" s="86">
        <f>B55-D55</f>
        <v>-94140846.71600008</v>
      </c>
      <c r="G55" s="90"/>
      <c r="H55" s="57">
        <f>IF(D55=0,"n/a",IF(AND(F55/D55&lt;1,F55/D55&gt;-1),F55/D55,"n/a"))</f>
        <v>-4.4680719743251954E-2</v>
      </c>
      <c r="I55" s="90"/>
      <c r="J55" s="86">
        <v>2099218818.5250001</v>
      </c>
      <c r="K55" s="89"/>
      <c r="L55" s="86">
        <f>+B55-J55</f>
        <v>-86391665.241000175</v>
      </c>
      <c r="M55" s="90"/>
      <c r="N55" s="57">
        <f>IF(J55=0,"n/a",IF(AND(L55/J55&lt;1,L55/J55&gt;-1),L55/J55,"n/a"))</f>
        <v>-4.1154197208322765E-2</v>
      </c>
      <c r="O55" s="87"/>
      <c r="P55" s="28"/>
      <c r="Q55" s="31"/>
      <c r="R55" s="31"/>
    </row>
    <row r="56" spans="1:18" ht="12.75" customHeight="1" x14ac:dyDescent="0.2">
      <c r="A56" s="32" t="s">
        <v>20</v>
      </c>
      <c r="B56" s="86">
        <v>1942444000</v>
      </c>
      <c r="C56" s="89"/>
      <c r="D56" s="86">
        <v>0</v>
      </c>
      <c r="E56" s="43"/>
      <c r="F56" s="86">
        <f>B56-D56</f>
        <v>1942444000</v>
      </c>
      <c r="G56" s="90"/>
      <c r="H56" s="57" t="str">
        <f>IF(D56=0,"n/a",IF(AND(F56/D56&lt;1,F56/D56&gt;-1),F56/D56,"n/a"))</f>
        <v>n/a</v>
      </c>
      <c r="I56" s="90"/>
      <c r="J56" s="86">
        <v>1392889000</v>
      </c>
      <c r="K56" s="89"/>
      <c r="L56" s="86">
        <f>+B56-J56</f>
        <v>549555000</v>
      </c>
      <c r="M56" s="90"/>
      <c r="N56" s="57">
        <f>IF(J56=0,"n/a",IF(AND(L56/J56&lt;1,L56/J56&gt;-1),L56/J56,"n/a"))</f>
        <v>0.39454328377925307</v>
      </c>
      <c r="O56" s="87"/>
      <c r="P56" s="28"/>
      <c r="Q56" s="31"/>
      <c r="R56" s="31"/>
    </row>
    <row r="57" spans="1:18" ht="6" customHeight="1" x14ac:dyDescent="0.2">
      <c r="A57" s="9"/>
      <c r="B57" s="96"/>
      <c r="C57" s="86"/>
      <c r="D57" s="96"/>
      <c r="E57" s="40"/>
      <c r="F57" s="96"/>
      <c r="G57" s="50"/>
      <c r="H57" s="97"/>
      <c r="I57" s="50"/>
      <c r="J57" s="96"/>
      <c r="K57" s="86"/>
      <c r="L57" s="96"/>
      <c r="M57" s="50"/>
      <c r="N57" s="97"/>
      <c r="O57" s="9"/>
      <c r="P57" s="9"/>
      <c r="Q57" s="9"/>
      <c r="R57" s="9"/>
    </row>
    <row r="58" spans="1:18" ht="13.5" thickBot="1" x14ac:dyDescent="0.25">
      <c r="A58" s="48" t="s">
        <v>40</v>
      </c>
      <c r="B58" s="98">
        <f>SUM(B54:B56)</f>
        <v>24471847014.146999</v>
      </c>
      <c r="C58" s="86"/>
      <c r="D58" s="98">
        <f>SUM(D54:D56)</f>
        <v>23436188000</v>
      </c>
      <c r="E58" s="40"/>
      <c r="F58" s="98">
        <f>SUM(F54:F56)</f>
        <v>1035659014.1469998</v>
      </c>
      <c r="G58" s="50"/>
      <c r="H58" s="64">
        <f>IF(D58=0,"n/a",IF(AND(F58/D58&lt;1,F58/D58&gt;-1),F58/D58,"n/a"))</f>
        <v>4.4190591667339407E-2</v>
      </c>
      <c r="I58" s="50"/>
      <c r="J58" s="98">
        <f>SUM(J54:J56)</f>
        <v>24067985914.170002</v>
      </c>
      <c r="K58" s="86"/>
      <c r="L58" s="98">
        <f>SUM(L54:L56)</f>
        <v>403861099.97699928</v>
      </c>
      <c r="M58" s="50"/>
      <c r="N58" s="64">
        <f>IF(J58=0,"n/a",IF(AND(L58/J58&lt;1,L58/J58&gt;-1),L58/J58,"n/a"))</f>
        <v>1.6780012312506237E-2</v>
      </c>
      <c r="O58" s="87"/>
      <c r="P58" s="31"/>
      <c r="Q58" s="31"/>
      <c r="R58" s="31"/>
    </row>
    <row r="59" spans="1:18" ht="13.5" thickTop="1" x14ac:dyDescent="0.2">
      <c r="A59" s="11"/>
      <c r="B59" s="99"/>
      <c r="C59" s="100"/>
      <c r="D59" s="99"/>
      <c r="E59" s="100"/>
      <c r="F59" s="99"/>
      <c r="G59" s="101"/>
      <c r="H59" s="99"/>
      <c r="I59" s="100"/>
      <c r="J59" s="99"/>
      <c r="K59" s="100"/>
      <c r="L59" s="99"/>
      <c r="M59" s="100"/>
      <c r="N59" s="99"/>
      <c r="O59" s="81"/>
      <c r="P59" s="9"/>
      <c r="Q59" s="9"/>
      <c r="R59" s="9"/>
    </row>
    <row r="60" spans="1:18" x14ac:dyDescent="0.2">
      <c r="A60" s="105" t="s">
        <v>41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1:18" x14ac:dyDescent="0.2">
      <c r="A61" s="105" t="s">
        <v>42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</sheetData>
  <mergeCells count="2">
    <mergeCell ref="A60:R60"/>
    <mergeCell ref="A61:R61"/>
  </mergeCells>
  <printOptions horizontalCentered="1"/>
  <pageMargins left="0.25" right="0.25" top="0.25" bottom="0.39" header="0" footer="0"/>
  <pageSetup scale="77" orientation="landscape" r:id="rId1"/>
  <headerFooter alignWithMargins="0">
    <oddFooter>&amp;C4b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FD3B992-79D8-4AF6-ABDE-00881E7B7E7E}"/>
</file>

<file path=customXml/itemProps2.xml><?xml version="1.0" encoding="utf-8"?>
<ds:datastoreItem xmlns:ds="http://schemas.openxmlformats.org/officeDocument/2006/customXml" ds:itemID="{697E16BB-CDA4-41CD-B050-74D9A11EFBCA}"/>
</file>

<file path=customXml/itemProps3.xml><?xml version="1.0" encoding="utf-8"?>
<ds:datastoreItem xmlns:ds="http://schemas.openxmlformats.org/officeDocument/2006/customXml" ds:itemID="{18564F51-BBCC-4135-A8ED-594D4F3924FA}"/>
</file>

<file path=customXml/itemProps4.xml><?xml version="1.0" encoding="utf-8"?>
<ds:datastoreItem xmlns:ds="http://schemas.openxmlformats.org/officeDocument/2006/customXml" ds:itemID="{1249FDEC-B0E6-449B-BD43-E24CA4B11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10-2015</vt:lpstr>
      <vt:lpstr>11-2015</vt:lpstr>
      <vt:lpstr>12-2015</vt:lpstr>
      <vt:lpstr>12 ME 12-2015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2016-02-09T21:51:45Z</cp:lastPrinted>
  <dcterms:created xsi:type="dcterms:W3CDTF">2016-02-09T21:48:02Z</dcterms:created>
  <dcterms:modified xsi:type="dcterms:W3CDTF">2016-02-10T20:40:37Z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