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 1\Dropbox\2016 UTC HB 1853 Dockets\"/>
    </mc:Choice>
  </mc:AlternateContent>
  <bookViews>
    <workbookView xWindow="0" yWindow="0" windowWidth="27456" windowHeight="17544" tabRatio="500"/>
  </bookViews>
  <sheets>
    <sheet name="Schedule 11" sheetId="1" r:id="rId1"/>
  </sheets>
  <definedNames>
    <definedName name="_xlnm.Print_Area" localSheetId="0">'Schedule 11'!$A$1:$G$64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C12" i="1"/>
  <c r="C13" i="1"/>
  <c r="F16" i="1"/>
  <c r="F18" i="1" s="1"/>
  <c r="F19" i="1" s="1"/>
  <c r="E16" i="1"/>
  <c r="E30" i="1" s="1"/>
  <c r="E35" i="1" s="1"/>
  <c r="D16" i="1"/>
  <c r="D30" i="1" s="1"/>
  <c r="D35" i="1" s="1"/>
  <c r="C16" i="1"/>
  <c r="C18" i="1" s="1"/>
  <c r="C19" i="1" s="1"/>
  <c r="F30" i="1"/>
  <c r="F33" i="1"/>
  <c r="F34" i="1" l="1"/>
  <c r="F35" i="1"/>
  <c r="F31" i="1"/>
  <c r="F32" i="1"/>
  <c r="D33" i="1"/>
  <c r="D32" i="1"/>
  <c r="D31" i="1"/>
  <c r="D34" i="1"/>
  <c r="E34" i="1"/>
  <c r="E32" i="1"/>
  <c r="E31" i="1"/>
  <c r="E33" i="1"/>
  <c r="F21" i="1"/>
  <c r="F23" i="1" s="1"/>
  <c r="F42" i="1" s="1"/>
  <c r="L42" i="1" s="1"/>
  <c r="D18" i="1"/>
  <c r="C21" i="1"/>
  <c r="C23" i="1" s="1"/>
  <c r="C42" i="1" s="1"/>
  <c r="I42" i="1" s="1"/>
  <c r="E18" i="1"/>
  <c r="C30" i="1"/>
  <c r="C35" i="1" s="1"/>
  <c r="E19" i="1" l="1"/>
  <c r="E21" i="1" s="1"/>
  <c r="E23" i="1" s="1"/>
  <c r="E42" i="1" s="1"/>
  <c r="K42" i="1" s="1"/>
  <c r="D19" i="1"/>
  <c r="D21" i="1" s="1"/>
  <c r="D23" i="1" s="1"/>
  <c r="D42" i="1" s="1"/>
  <c r="J42" i="1" s="1"/>
  <c r="C38" i="1"/>
  <c r="I38" i="1" s="1"/>
  <c r="C28" i="1"/>
  <c r="C25" i="1"/>
  <c r="C39" i="1"/>
  <c r="I39" i="1" s="1"/>
  <c r="C40" i="1"/>
  <c r="I40" i="1" s="1"/>
  <c r="C41" i="1"/>
  <c r="I41" i="1" s="1"/>
  <c r="F39" i="1"/>
  <c r="L39" i="1" s="1"/>
  <c r="F40" i="1"/>
  <c r="L40" i="1" s="1"/>
  <c r="F41" i="1"/>
  <c r="L41" i="1" s="1"/>
  <c r="F25" i="1"/>
  <c r="F38" i="1"/>
  <c r="L38" i="1" s="1"/>
  <c r="F28" i="1"/>
  <c r="C33" i="1"/>
  <c r="C32" i="1"/>
  <c r="C31" i="1"/>
  <c r="C34" i="1"/>
  <c r="D28" i="1" l="1"/>
  <c r="D25" i="1"/>
  <c r="D39" i="1"/>
  <c r="J39" i="1" s="1"/>
  <c r="D38" i="1"/>
  <c r="J38" i="1" s="1"/>
  <c r="D40" i="1"/>
  <c r="J40" i="1" s="1"/>
  <c r="D41" i="1"/>
  <c r="J41" i="1" s="1"/>
  <c r="E25" i="1"/>
  <c r="E38" i="1"/>
  <c r="K38" i="1" s="1"/>
  <c r="E39" i="1"/>
  <c r="K39" i="1" s="1"/>
  <c r="E28" i="1"/>
  <c r="E40" i="1"/>
  <c r="K40" i="1" s="1"/>
  <c r="E41" i="1"/>
  <c r="K41" i="1" s="1"/>
</calcChain>
</file>

<file path=xl/sharedStrings.xml><?xml version="1.0" encoding="utf-8"?>
<sst xmlns="http://schemas.openxmlformats.org/spreadsheetml/2006/main" count="42" uniqueCount="38">
  <si>
    <t>Avista General Service Schedule 11</t>
  </si>
  <si>
    <t>Base</t>
  </si>
  <si>
    <t>&lt;= 3650 kwh</t>
  </si>
  <si>
    <t>Demand</t>
  </si>
  <si>
    <t>Sessions / Month</t>
  </si>
  <si>
    <t>Energy Used / Month, kWh</t>
  </si>
  <si>
    <t>Energy Cost</t>
  </si>
  <si>
    <t>Avg. Cost / Session</t>
  </si>
  <si>
    <t>Avg Cost / kWh</t>
  </si>
  <si>
    <t>Sessions / Year</t>
  </si>
  <si>
    <t>Per Session</t>
  </si>
  <si>
    <t>Capital Cost Contribution / Session and Annual Recovery</t>
  </si>
  <si>
    <t>Annual</t>
  </si>
  <si>
    <t>Avista DC Fast Charge Rate Projections</t>
  </si>
  <si>
    <t>Using Various Utilization and Capital Contribution Scenarios</t>
  </si>
  <si>
    <t>Monthly cost 50 kW DC Fast station</t>
  </si>
  <si>
    <t>Base Monthly</t>
  </si>
  <si>
    <t>Energy, per kWh</t>
  </si>
  <si>
    <t>Demand (monthly highest 15 minutes)</t>
  </si>
  <si>
    <t>Number of Charging Sessions / Day</t>
  </si>
  <si>
    <t>&lt;=20 kw</t>
  </si>
  <si>
    <t>Average Cost / Minute w Contribution to Capital &amp; Station Ops Costs</t>
  </si>
  <si>
    <t>&gt; 3650 kwh</t>
  </si>
  <si>
    <t>per kW</t>
  </si>
  <si>
    <t>&gt;21 and &lt;=50 kw</t>
  </si>
  <si>
    <t>Average Time / Session, minutes</t>
  </si>
  <si>
    <t>Average Session Power Rate, kW</t>
  </si>
  <si>
    <t>Avg. Cost / Minute @ Average Power Rate</t>
  </si>
  <si>
    <t>Total Monthly Energy Bill</t>
  </si>
  <si>
    <t>Energy + $1/Session for Capital &amp; Ops</t>
  </si>
  <si>
    <t>Energy + $2/Session for Capital &amp; Ops</t>
  </si>
  <si>
    <t>Energy + $4/Session for Capital &amp; Ops</t>
  </si>
  <si>
    <t>Energy + $3/Session for Capital &amp; Ops</t>
  </si>
  <si>
    <t>Energy + $5/Session for Capital &amp; Ops</t>
  </si>
  <si>
    <t>KEY ASSUMPTIONS THAT SHOULD BE STUDIED IN THE PILOT</t>
  </si>
  <si>
    <t>Total User Price for the Session</t>
  </si>
  <si>
    <t>Energy Only</t>
  </si>
  <si>
    <t>Avg Energy / Session, kWh  (80% of 24 kWh battery 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</si>
</sst>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.0000_-;\-&quot;$&quot;* #,##0.0000_-;_-&quot;$&quot;* &quot;-&quot;??_-;_-@_-"/>
    <numFmt numFmtId="167" formatCode="_-* #,##0_-;\-* #,##0_-;_-* &quot;-&quot;??_-;_-@_-"/>
    <numFmt numFmtId="168" formatCode="_-&quot;$&quot;* #,##0_-;\-&quot;$&quot;* #,##0_-;_-&quot;$&quot;* &quot;-&quot;??_-;_-@_-"/>
    <numFmt numFmtId="17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 Black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2" applyNumberFormat="1" applyFont="1"/>
    <xf numFmtId="167" fontId="0" fillId="0" borderId="0" xfId="1" applyNumberFormat="1" applyFont="1"/>
    <xf numFmtId="168" fontId="0" fillId="0" borderId="3" xfId="2" applyNumberFormat="1" applyFont="1" applyBorder="1"/>
    <xf numFmtId="168" fontId="0" fillId="0" borderId="4" xfId="2" applyNumberFormat="1" applyFont="1" applyBorder="1"/>
    <xf numFmtId="168" fontId="0" fillId="0" borderId="2" xfId="2" applyNumberFormat="1" applyFont="1" applyBorder="1"/>
    <xf numFmtId="168" fontId="0" fillId="0" borderId="0" xfId="2" applyNumberFormat="1" applyFont="1" applyBorder="1"/>
    <xf numFmtId="0" fontId="0" fillId="0" borderId="6" xfId="0" applyBorder="1"/>
    <xf numFmtId="168" fontId="0" fillId="0" borderId="7" xfId="2" applyNumberFormat="1" applyFont="1" applyBorder="1"/>
    <xf numFmtId="168" fontId="0" fillId="0" borderId="8" xfId="2" applyNumberFormat="1" applyFont="1" applyBorder="1"/>
    <xf numFmtId="0" fontId="0" fillId="0" borderId="9" xfId="0" applyBorder="1"/>
    <xf numFmtId="164" fontId="0" fillId="0" borderId="0" xfId="0" applyNumberFormat="1" applyBorder="1"/>
    <xf numFmtId="0" fontId="0" fillId="0" borderId="2" xfId="0" applyBorder="1"/>
    <xf numFmtId="164" fontId="0" fillId="0" borderId="0" xfId="2" applyFont="1" applyBorder="1"/>
    <xf numFmtId="0" fontId="0" fillId="0" borderId="0" xfId="0" applyBorder="1"/>
    <xf numFmtId="166" fontId="0" fillId="0" borderId="0" xfId="2" applyNumberFormat="1" applyFont="1" applyBorder="1"/>
    <xf numFmtId="0" fontId="0" fillId="0" borderId="7" xfId="0" applyBorder="1"/>
    <xf numFmtId="164" fontId="0" fillId="0" borderId="8" xfId="2" applyFont="1" applyBorder="1"/>
    <xf numFmtId="0" fontId="0" fillId="0" borderId="8" xfId="0" applyBorder="1"/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3" xfId="2" applyFont="1" applyBorder="1"/>
    <xf numFmtId="167" fontId="0" fillId="0" borderId="0" xfId="1" applyNumberFormat="1" applyFont="1" applyBorder="1"/>
    <xf numFmtId="0" fontId="3" fillId="0" borderId="0" xfId="0" applyFont="1" applyBorder="1"/>
    <xf numFmtId="0" fontId="0" fillId="0" borderId="0" xfId="0" applyFont="1" applyBorder="1"/>
    <xf numFmtId="164" fontId="0" fillId="0" borderId="1" xfId="2" applyFont="1" applyBorder="1"/>
    <xf numFmtId="164" fontId="0" fillId="0" borderId="14" xfId="2" applyFont="1" applyFill="1" applyBorder="1"/>
    <xf numFmtId="164" fontId="2" fillId="2" borderId="0" xfId="0" applyNumberFormat="1" applyFont="1" applyFill="1" applyBorder="1"/>
    <xf numFmtId="164" fontId="0" fillId="0" borderId="14" xfId="2" applyFont="1" applyBorder="1"/>
    <xf numFmtId="0" fontId="0" fillId="0" borderId="0" xfId="0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/>
    <xf numFmtId="0" fontId="9" fillId="0" borderId="0" xfId="0" applyFont="1" applyFill="1"/>
    <xf numFmtId="164" fontId="0" fillId="0" borderId="0" xfId="0" applyNumberFormat="1"/>
    <xf numFmtId="174" fontId="0" fillId="3" borderId="0" xfId="0" applyNumberFormat="1" applyFill="1" applyBorder="1"/>
    <xf numFmtId="168" fontId="0" fillId="0" borderId="5" xfId="2" applyNumberFormat="1" applyFont="1" applyBorder="1"/>
    <xf numFmtId="168" fontId="0" fillId="0" borderId="6" xfId="2" applyNumberFormat="1" applyFont="1" applyBorder="1"/>
    <xf numFmtId="168" fontId="0" fillId="0" borderId="9" xfId="2" applyNumberFormat="1" applyFont="1" applyBorder="1"/>
    <xf numFmtId="164" fontId="0" fillId="0" borderId="13" xfId="2" applyFont="1" applyFill="1" applyBorder="1"/>
  </cellXfs>
  <cellStyles count="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DC Fast Charging Price Per Minute Under </a:t>
            </a:r>
          </a:p>
          <a:p>
            <a:pPr>
              <a:defRPr sz="1800"/>
            </a:pPr>
            <a:r>
              <a:rPr lang="en-US" sz="1800"/>
              <a:t>Various Utilization &amp; Capital Contribution Scenarios</a:t>
            </a:r>
          </a:p>
        </c:rich>
      </c:tx>
      <c:layout>
        <c:manualLayout>
          <c:xMode val="edge"/>
          <c:yMode val="edge"/>
          <c:x val="0.22024626513817699"/>
          <c:y val="3.27548389490183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585609231279"/>
          <c:y val="0.20059701492537299"/>
          <c:w val="0.85087985623418705"/>
          <c:h val="0.48473522153014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'Schedule 11'!$B$28</c:f>
              <c:strCache>
                <c:ptCount val="1"/>
                <c:pt idx="0">
                  <c:v>Energy Only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'Schedule 11'!$C$15:$F$15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</c:numCache>
            </c:numRef>
          </c:cat>
          <c:val>
            <c:numRef>
              <c:f>'Schedule 11'!$C$28:$F$28</c:f>
              <c:numCache>
                <c:formatCode>_-"$"* #,##0.00_-;\-"$"* #,##0.00_-;_-"$"* "-"??_-;_-@_-</c:formatCode>
                <c:ptCount val="4"/>
                <c:pt idx="0">
                  <c:v>0.30445333333333335</c:v>
                </c:pt>
                <c:pt idx="1">
                  <c:v>0.12111999999999999</c:v>
                </c:pt>
                <c:pt idx="2">
                  <c:v>9.0889155092592586E-2</c:v>
                </c:pt>
                <c:pt idx="3">
                  <c:v>7.9032770061728388E-2</c:v>
                </c:pt>
              </c:numCache>
            </c:numRef>
          </c:val>
        </c:ser>
        <c:ser>
          <c:idx val="1"/>
          <c:order val="1"/>
          <c:tx>
            <c:strRef>
              <c:f>'Schedule 11'!$A$38</c:f>
              <c:strCache>
                <c:ptCount val="1"/>
                <c:pt idx="0">
                  <c:v>Energy + $1/Session for Capital &amp; Ops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'Schedule 11'!$C$38:$F$38</c:f>
              <c:numCache>
                <c:formatCode>_-"$"* #,##0.00_-;\-"$"* #,##0.00_-;_-"$"* "-"??_-;_-@_-</c:formatCode>
                <c:ptCount val="4"/>
                <c:pt idx="0">
                  <c:v>0.33917555555555556</c:v>
                </c:pt>
                <c:pt idx="1">
                  <c:v>0.15584222222222222</c:v>
                </c:pt>
                <c:pt idx="2">
                  <c:v>0.12561137731481481</c:v>
                </c:pt>
                <c:pt idx="3">
                  <c:v>0.11375499228395061</c:v>
                </c:pt>
              </c:numCache>
            </c:numRef>
          </c:val>
        </c:ser>
        <c:ser>
          <c:idx val="2"/>
          <c:order val="2"/>
          <c:tx>
            <c:strRef>
              <c:f>'Schedule 11'!$A$39</c:f>
              <c:strCache>
                <c:ptCount val="1"/>
                <c:pt idx="0">
                  <c:v>Energy + $2/Session for Capital &amp; Ops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'Schedule 11'!$C$39:$F$39</c:f>
              <c:numCache>
                <c:formatCode>_-"$"* #,##0.00_-;\-"$"* #,##0.00_-;_-"$"* "-"??_-;_-@_-</c:formatCode>
                <c:ptCount val="4"/>
                <c:pt idx="0">
                  <c:v>0.37389777777777783</c:v>
                </c:pt>
                <c:pt idx="1">
                  <c:v>0.19056444444444443</c:v>
                </c:pt>
                <c:pt idx="2">
                  <c:v>0.16033359953703702</c:v>
                </c:pt>
                <c:pt idx="3">
                  <c:v>0.14847721450617282</c:v>
                </c:pt>
              </c:numCache>
            </c:numRef>
          </c:val>
        </c:ser>
        <c:ser>
          <c:idx val="3"/>
          <c:order val="3"/>
          <c:tx>
            <c:strRef>
              <c:f>'Schedule 11'!$A$40</c:f>
              <c:strCache>
                <c:ptCount val="1"/>
                <c:pt idx="0">
                  <c:v>Energy + $3/Session for Capital &amp; Ops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'Schedule 11'!$C$40:$F$40</c:f>
              <c:numCache>
                <c:formatCode>_-"$"* #,##0.00_-;\-"$"* #,##0.00_-;_-"$"* "-"??_-;_-@_-</c:formatCode>
                <c:ptCount val="4"/>
                <c:pt idx="0">
                  <c:v>0.40862000000000004</c:v>
                </c:pt>
                <c:pt idx="1">
                  <c:v>0.22528666666666666</c:v>
                </c:pt>
                <c:pt idx="2">
                  <c:v>0.19505582175925923</c:v>
                </c:pt>
                <c:pt idx="3">
                  <c:v>0.18319943672839506</c:v>
                </c:pt>
              </c:numCache>
            </c:numRef>
          </c:val>
        </c:ser>
        <c:ser>
          <c:idx val="4"/>
          <c:order val="4"/>
          <c:tx>
            <c:strRef>
              <c:f>'Schedule 11'!$A$41</c:f>
              <c:strCache>
                <c:ptCount val="1"/>
                <c:pt idx="0">
                  <c:v>Energy + $4/Session for Capital &amp; Ops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'Schedule 11'!$C$41:$F$41</c:f>
              <c:numCache>
                <c:formatCode>_-"$"* #,##0.00_-;\-"$"* #,##0.00_-;_-"$"* "-"??_-;_-@_-</c:formatCode>
                <c:ptCount val="4"/>
                <c:pt idx="0">
                  <c:v>0.44334222222222225</c:v>
                </c:pt>
                <c:pt idx="1">
                  <c:v>0.2600088888888889</c:v>
                </c:pt>
                <c:pt idx="2">
                  <c:v>0.22977804398148147</c:v>
                </c:pt>
                <c:pt idx="3">
                  <c:v>0.21792165895061727</c:v>
                </c:pt>
              </c:numCache>
            </c:numRef>
          </c:val>
        </c:ser>
        <c:ser>
          <c:idx val="5"/>
          <c:order val="5"/>
          <c:tx>
            <c:strRef>
              <c:f>'Schedule 11'!$A$42</c:f>
              <c:strCache>
                <c:ptCount val="1"/>
                <c:pt idx="0">
                  <c:v>Energy + $5/Session for Capital &amp; Ops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'Schedule 11'!$C$42:$F$42</c:f>
              <c:numCache>
                <c:formatCode>_-"$"* #,##0.00_-;\-"$"* #,##0.00_-;_-"$"* "-"??_-;_-@_-</c:formatCode>
                <c:ptCount val="4"/>
                <c:pt idx="0">
                  <c:v>0.47806444444444446</c:v>
                </c:pt>
                <c:pt idx="1">
                  <c:v>0.29473111111111111</c:v>
                </c:pt>
                <c:pt idx="2">
                  <c:v>0.2645002662037037</c:v>
                </c:pt>
                <c:pt idx="3">
                  <c:v>0.25264388117283948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028688"/>
        <c:axId val="501029080"/>
      </c:barChart>
      <c:catAx>
        <c:axId val="50102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Per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1029080"/>
        <c:crosses val="autoZero"/>
        <c:auto val="1"/>
        <c:lblAlgn val="ctr"/>
        <c:lblOffset val="100"/>
        <c:noMultiLvlLbl val="0"/>
      </c:catAx>
      <c:valAx>
        <c:axId val="50102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Session Price Per Minute</a:t>
                </a:r>
              </a:p>
            </c:rich>
          </c:tx>
          <c:layout/>
          <c:overlay val="0"/>
        </c:title>
        <c:numFmt formatCode="_-&quot;$&quot;* #,##0.00_-;\-&quot;$&quot;* #,##0.00_-;_-&quot;$&quot;* &quot;-&quot;??_-;_-@_-" sourceLinked="1"/>
        <c:majorTickMark val="out"/>
        <c:minorTickMark val="none"/>
        <c:tickLblPos val="nextTo"/>
        <c:crossAx val="501028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348176305548104E-3"/>
          <c:y val="0.82687460336114704"/>
          <c:w val="0.96188109628314578"/>
          <c:h val="0.111868061059886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39438</xdr:rowOff>
    </xdr:from>
    <xdr:to>
      <xdr:col>6</xdr:col>
      <xdr:colOff>469900</xdr:colOff>
      <xdr:row>62</xdr:row>
      <xdr:rowOff>90238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Normal="100" workbookViewId="0">
      <selection activeCell="P43" sqref="P43"/>
    </sheetView>
  </sheetViews>
  <sheetFormatPr defaultColWidth="11.19921875" defaultRowHeight="15.6" x14ac:dyDescent="0.3"/>
  <cols>
    <col min="1" max="1" width="53.5" customWidth="1"/>
    <col min="2" max="2" width="11.296875" customWidth="1"/>
    <col min="3" max="5" width="10" customWidth="1"/>
    <col min="6" max="6" width="10.5" customWidth="1"/>
    <col min="7" max="7" width="7.5" customWidth="1"/>
  </cols>
  <sheetData>
    <row r="1" spans="1:6" s="19" customFormat="1" ht="18.600000000000001" x14ac:dyDescent="0.45">
      <c r="A1" s="19" t="s">
        <v>13</v>
      </c>
    </row>
    <row r="2" spans="1:6" x14ac:dyDescent="0.3">
      <c r="A2" s="20" t="s">
        <v>14</v>
      </c>
    </row>
    <row r="3" spans="1:6" x14ac:dyDescent="0.3">
      <c r="A3" s="35" t="s">
        <v>34</v>
      </c>
    </row>
    <row r="4" spans="1:6" x14ac:dyDescent="0.3">
      <c r="A4" s="36"/>
    </row>
    <row r="5" spans="1:6" x14ac:dyDescent="0.3">
      <c r="A5" s="21" t="s">
        <v>0</v>
      </c>
      <c r="B5" s="22"/>
      <c r="C5" s="22"/>
      <c r="D5" s="23"/>
    </row>
    <row r="6" spans="1:6" x14ac:dyDescent="0.3">
      <c r="A6" s="12" t="s">
        <v>16</v>
      </c>
      <c r="B6" s="13">
        <v>18</v>
      </c>
      <c r="C6" s="14"/>
      <c r="D6" s="7"/>
    </row>
    <row r="7" spans="1:6" x14ac:dyDescent="0.3">
      <c r="A7" s="12" t="s">
        <v>17</v>
      </c>
      <c r="B7" s="15">
        <v>0.11293</v>
      </c>
      <c r="C7" s="14" t="s">
        <v>2</v>
      </c>
      <c r="D7" s="7"/>
    </row>
    <row r="8" spans="1:6" x14ac:dyDescent="0.3">
      <c r="A8" s="12"/>
      <c r="B8" s="15">
        <v>8.2979999999999998E-2</v>
      </c>
      <c r="C8" s="14" t="s">
        <v>22</v>
      </c>
      <c r="D8" s="7"/>
    </row>
    <row r="9" spans="1:6" x14ac:dyDescent="0.3">
      <c r="A9" s="12" t="s">
        <v>18</v>
      </c>
      <c r="B9" s="13">
        <v>0</v>
      </c>
      <c r="C9" s="14" t="s">
        <v>20</v>
      </c>
      <c r="D9" s="7"/>
    </row>
    <row r="10" spans="1:6" x14ac:dyDescent="0.3">
      <c r="A10" s="16" t="s">
        <v>23</v>
      </c>
      <c r="B10" s="17">
        <v>6</v>
      </c>
      <c r="C10" s="18" t="s">
        <v>24</v>
      </c>
      <c r="D10" s="10"/>
    </row>
    <row r="12" spans="1:6" x14ac:dyDescent="0.3">
      <c r="A12" t="s">
        <v>15</v>
      </c>
      <c r="B12" t="s">
        <v>1</v>
      </c>
      <c r="C12" s="1">
        <f>B6</f>
        <v>18</v>
      </c>
    </row>
    <row r="13" spans="1:6" x14ac:dyDescent="0.3">
      <c r="B13" t="s">
        <v>3</v>
      </c>
      <c r="C13" s="1">
        <f>B10*(50-20)</f>
        <v>180</v>
      </c>
    </row>
    <row r="15" spans="1:6" x14ac:dyDescent="0.3">
      <c r="A15" s="14" t="s">
        <v>19</v>
      </c>
      <c r="B15" s="14"/>
      <c r="C15" s="34">
        <v>1</v>
      </c>
      <c r="D15" s="34">
        <v>5</v>
      </c>
      <c r="E15" s="34">
        <v>10</v>
      </c>
      <c r="F15" s="34">
        <v>15</v>
      </c>
    </row>
    <row r="16" spans="1:6" x14ac:dyDescent="0.3">
      <c r="A16" s="14" t="s">
        <v>4</v>
      </c>
      <c r="B16" s="14"/>
      <c r="C16" s="14">
        <f>C15*30</f>
        <v>30</v>
      </c>
      <c r="D16" s="14">
        <f t="shared" ref="D16:F16" si="0">D15*30</f>
        <v>150</v>
      </c>
      <c r="E16" s="14">
        <f t="shared" si="0"/>
        <v>300</v>
      </c>
      <c r="F16" s="14">
        <f t="shared" si="0"/>
        <v>450</v>
      </c>
    </row>
    <row r="17" spans="1:13" x14ac:dyDescent="0.3">
      <c r="A17" s="14" t="s">
        <v>37</v>
      </c>
      <c r="B17" s="33">
        <v>19.2</v>
      </c>
      <c r="C17" s="14"/>
      <c r="D17" s="14"/>
      <c r="E17" s="14"/>
      <c r="F17" s="14"/>
    </row>
    <row r="18" spans="1:13" x14ac:dyDescent="0.3">
      <c r="A18" s="14" t="s">
        <v>5</v>
      </c>
      <c r="B18" s="14"/>
      <c r="C18" s="25">
        <f>C16*$B$17</f>
        <v>576</v>
      </c>
      <c r="D18" s="25">
        <f t="shared" ref="D18:F18" si="1">D16*$B$17</f>
        <v>2880</v>
      </c>
      <c r="E18" s="25">
        <f t="shared" si="1"/>
        <v>5760</v>
      </c>
      <c r="F18" s="25">
        <f t="shared" si="1"/>
        <v>8640</v>
      </c>
    </row>
    <row r="19" spans="1:13" x14ac:dyDescent="0.3">
      <c r="A19" s="14" t="s">
        <v>6</v>
      </c>
      <c r="B19" s="14"/>
      <c r="C19" s="13">
        <f>IF(C18&gt;3650,(C18-3650)*$B$8+3650*$B$7,(C18*$B$7))</f>
        <v>65.04768</v>
      </c>
      <c r="D19" s="13">
        <f t="shared" ref="D19:F19" si="2">IF(D18&gt;3650,(D18-3650)*$B$8+3650*$B$7,(D18*$B$7))</f>
        <v>325.23840000000001</v>
      </c>
      <c r="E19" s="13">
        <f t="shared" si="2"/>
        <v>587.28229999999996</v>
      </c>
      <c r="F19" s="13">
        <f t="shared" si="2"/>
        <v>826.26469999999995</v>
      </c>
    </row>
    <row r="20" spans="1:13" x14ac:dyDescent="0.3">
      <c r="A20" s="14"/>
      <c r="B20" s="14"/>
      <c r="C20" s="13"/>
      <c r="D20" s="13"/>
      <c r="E20" s="13"/>
      <c r="F20" s="13"/>
    </row>
    <row r="21" spans="1:13" x14ac:dyDescent="0.3">
      <c r="A21" s="14" t="s">
        <v>28</v>
      </c>
      <c r="B21" s="14"/>
      <c r="C21" s="13">
        <f>$C$12+$C$13+C19</f>
        <v>263.04768000000001</v>
      </c>
      <c r="D21" s="13">
        <f t="shared" ref="D21:F21" si="3">$C$12+$C$13+D19</f>
        <v>523.23839999999996</v>
      </c>
      <c r="E21" s="13">
        <f t="shared" si="3"/>
        <v>785.28229999999996</v>
      </c>
      <c r="F21" s="13">
        <f t="shared" si="3"/>
        <v>1024.2646999999999</v>
      </c>
    </row>
    <row r="22" spans="1:13" x14ac:dyDescent="0.3">
      <c r="A22" s="14"/>
      <c r="B22" s="14"/>
      <c r="C22" s="13"/>
      <c r="D22" s="13"/>
      <c r="E22" s="13"/>
      <c r="F22" s="13"/>
    </row>
    <row r="23" spans="1:13" x14ac:dyDescent="0.3">
      <c r="A23" s="14" t="s">
        <v>7</v>
      </c>
      <c r="B23" s="14"/>
      <c r="C23" s="13">
        <f>C21/C16</f>
        <v>8.7682560000000009</v>
      </c>
      <c r="D23" s="13">
        <f t="shared" ref="D23:F23" si="4">D21/D16</f>
        <v>3.4882559999999998</v>
      </c>
      <c r="E23" s="13">
        <f t="shared" si="4"/>
        <v>2.6176076666666663</v>
      </c>
      <c r="F23" s="13">
        <f t="shared" si="4"/>
        <v>2.2761437777777775</v>
      </c>
    </row>
    <row r="24" spans="1:13" x14ac:dyDescent="0.3">
      <c r="A24" s="14"/>
      <c r="B24" s="14"/>
      <c r="C24" s="14"/>
      <c r="D24" s="14"/>
      <c r="E24" s="14"/>
      <c r="F24" s="14"/>
    </row>
    <row r="25" spans="1:13" x14ac:dyDescent="0.3">
      <c r="A25" s="14" t="s">
        <v>8</v>
      </c>
      <c r="B25" s="14"/>
      <c r="C25" s="11">
        <f>C23/$B$17</f>
        <v>0.45668000000000009</v>
      </c>
      <c r="D25" s="11">
        <f>D23/$B$17</f>
        <v>0.18168000000000001</v>
      </c>
      <c r="E25" s="11">
        <f t="shared" ref="E25:F25" si="5">E23/$B$17</f>
        <v>0.13633373263888887</v>
      </c>
      <c r="F25" s="11">
        <f t="shared" si="5"/>
        <v>0.11854915509259259</v>
      </c>
    </row>
    <row r="26" spans="1:13" x14ac:dyDescent="0.3">
      <c r="A26" s="32" t="s">
        <v>26</v>
      </c>
      <c r="B26" s="33">
        <v>40</v>
      </c>
      <c r="C26" s="11"/>
      <c r="D26" s="11"/>
      <c r="E26" s="11"/>
      <c r="F26" s="11"/>
    </row>
    <row r="27" spans="1:13" x14ac:dyDescent="0.3">
      <c r="A27" s="32" t="s">
        <v>25</v>
      </c>
      <c r="B27" s="38">
        <f>B17*60/B26</f>
        <v>28.8</v>
      </c>
      <c r="C27" s="11"/>
      <c r="D27" s="11"/>
      <c r="E27" s="11"/>
      <c r="F27" s="11"/>
    </row>
    <row r="28" spans="1:13" x14ac:dyDescent="0.3">
      <c r="A28" s="26" t="s">
        <v>27</v>
      </c>
      <c r="B28" s="27" t="s">
        <v>36</v>
      </c>
      <c r="C28" s="30">
        <f>C23/$B$27</f>
        <v>0.30445333333333335</v>
      </c>
      <c r="D28" s="30">
        <f t="shared" ref="D28:F28" si="6">D23/$B$27</f>
        <v>0.12111999999999999</v>
      </c>
      <c r="E28" s="30">
        <f t="shared" si="6"/>
        <v>9.0889155092592586E-2</v>
      </c>
      <c r="F28" s="30">
        <f t="shared" si="6"/>
        <v>7.9032770061728388E-2</v>
      </c>
    </row>
    <row r="30" spans="1:13" x14ac:dyDescent="0.3">
      <c r="A30" t="s">
        <v>9</v>
      </c>
      <c r="B30" s="14" t="s">
        <v>10</v>
      </c>
      <c r="C30" s="25">
        <f>C16*12</f>
        <v>360</v>
      </c>
      <c r="D30" s="25">
        <f t="shared" ref="D30:F30" si="7">D16*12</f>
        <v>1800</v>
      </c>
      <c r="E30" s="25">
        <f t="shared" si="7"/>
        <v>3600</v>
      </c>
      <c r="F30" s="25">
        <f t="shared" si="7"/>
        <v>5400</v>
      </c>
      <c r="G30" s="14"/>
    </row>
    <row r="31" spans="1:13" x14ac:dyDescent="0.3">
      <c r="A31" t="s">
        <v>11</v>
      </c>
      <c r="B31" s="28">
        <v>1</v>
      </c>
      <c r="C31" s="3">
        <f>$B31*C$30</f>
        <v>360</v>
      </c>
      <c r="D31" s="4">
        <f t="shared" ref="D31:F35" si="8">$B31*D$30</f>
        <v>1800</v>
      </c>
      <c r="E31" s="4">
        <f t="shared" si="8"/>
        <v>3600</v>
      </c>
      <c r="F31" s="39">
        <f t="shared" si="8"/>
        <v>5400</v>
      </c>
      <c r="G31" s="14" t="s">
        <v>12</v>
      </c>
      <c r="M31" s="2"/>
    </row>
    <row r="32" spans="1:13" x14ac:dyDescent="0.3">
      <c r="B32" s="24">
        <v>2</v>
      </c>
      <c r="C32" s="5">
        <f t="shared" ref="C32:C35" si="9">$B32*C$30</f>
        <v>720</v>
      </c>
      <c r="D32" s="6">
        <f t="shared" si="8"/>
        <v>3600</v>
      </c>
      <c r="E32" s="6">
        <f t="shared" si="8"/>
        <v>7200</v>
      </c>
      <c r="F32" s="40">
        <f t="shared" si="8"/>
        <v>10800</v>
      </c>
      <c r="G32" s="14" t="s">
        <v>12</v>
      </c>
    </row>
    <row r="33" spans="1:12" x14ac:dyDescent="0.3">
      <c r="B33" s="24">
        <v>3</v>
      </c>
      <c r="C33" s="5">
        <f t="shared" si="9"/>
        <v>1080</v>
      </c>
      <c r="D33" s="6">
        <f t="shared" si="8"/>
        <v>5400</v>
      </c>
      <c r="E33" s="6">
        <f t="shared" si="8"/>
        <v>10800</v>
      </c>
      <c r="F33" s="40">
        <f t="shared" si="8"/>
        <v>16200</v>
      </c>
      <c r="G33" s="14" t="s">
        <v>12</v>
      </c>
    </row>
    <row r="34" spans="1:12" x14ac:dyDescent="0.3">
      <c r="B34" s="24">
        <v>4</v>
      </c>
      <c r="C34" s="5">
        <f t="shared" si="9"/>
        <v>1440</v>
      </c>
      <c r="D34" s="6">
        <f t="shared" si="8"/>
        <v>7200</v>
      </c>
      <c r="E34" s="6">
        <f t="shared" si="8"/>
        <v>14400</v>
      </c>
      <c r="F34" s="40">
        <f t="shared" si="8"/>
        <v>21600</v>
      </c>
      <c r="G34" s="14" t="s">
        <v>12</v>
      </c>
    </row>
    <row r="35" spans="1:12" x14ac:dyDescent="0.3">
      <c r="B35" s="31">
        <v>5</v>
      </c>
      <c r="C35" s="8">
        <f t="shared" si="9"/>
        <v>1800</v>
      </c>
      <c r="D35" s="9">
        <f t="shared" si="8"/>
        <v>9000</v>
      </c>
      <c r="E35" s="9">
        <f t="shared" si="8"/>
        <v>18000</v>
      </c>
      <c r="F35" s="41">
        <f t="shared" si="8"/>
        <v>27000</v>
      </c>
      <c r="G35" s="14" t="s">
        <v>12</v>
      </c>
    </row>
    <row r="36" spans="1:12" x14ac:dyDescent="0.3">
      <c r="B36" s="13"/>
      <c r="C36" s="6"/>
      <c r="D36" s="6"/>
      <c r="E36" s="6"/>
      <c r="F36" s="6"/>
      <c r="G36" s="14"/>
    </row>
    <row r="37" spans="1:12" x14ac:dyDescent="0.3">
      <c r="A37" t="s">
        <v>21</v>
      </c>
      <c r="I37" t="s">
        <v>35</v>
      </c>
    </row>
    <row r="38" spans="1:12" x14ac:dyDescent="0.3">
      <c r="A38" t="s">
        <v>29</v>
      </c>
      <c r="B38" s="28">
        <v>1</v>
      </c>
      <c r="C38" s="30">
        <f>(C$23+$B38)/($B$27)</f>
        <v>0.33917555555555556</v>
      </c>
      <c r="D38" s="30">
        <f t="shared" ref="D38:F42" si="10">(D$23+$B38)/($B$27)</f>
        <v>0.15584222222222222</v>
      </c>
      <c r="E38" s="30">
        <f t="shared" si="10"/>
        <v>0.12561137731481481</v>
      </c>
      <c r="F38" s="30">
        <f t="shared" si="10"/>
        <v>0.11375499228395061</v>
      </c>
      <c r="I38" s="37">
        <f>C38*$B$27</f>
        <v>9.7682560000000009</v>
      </c>
      <c r="J38" s="37">
        <f t="shared" ref="J38:L38" si="11">D38*$B$27</f>
        <v>4.4882559999999998</v>
      </c>
      <c r="K38" s="37">
        <f t="shared" si="11"/>
        <v>3.6176076666666668</v>
      </c>
      <c r="L38" s="37">
        <f t="shared" si="11"/>
        <v>3.2761437777777775</v>
      </c>
    </row>
    <row r="39" spans="1:12" x14ac:dyDescent="0.3">
      <c r="A39" t="s">
        <v>30</v>
      </c>
      <c r="B39" s="24">
        <v>2</v>
      </c>
      <c r="C39" s="30">
        <f t="shared" ref="C39:C42" si="12">(C$23+$B39)/($B$27)</f>
        <v>0.37389777777777783</v>
      </c>
      <c r="D39" s="30">
        <f t="shared" si="10"/>
        <v>0.19056444444444443</v>
      </c>
      <c r="E39" s="30">
        <f t="shared" si="10"/>
        <v>0.16033359953703702</v>
      </c>
      <c r="F39" s="30">
        <f t="shared" si="10"/>
        <v>0.14847721450617282</v>
      </c>
      <c r="I39" s="37">
        <f t="shared" ref="I39:I41" si="13">C39*$B$27</f>
        <v>10.768256000000001</v>
      </c>
      <c r="J39" s="37">
        <f t="shared" ref="J39:J41" si="14">D39*$B$27</f>
        <v>5.4882559999999998</v>
      </c>
      <c r="K39" s="37">
        <f t="shared" ref="K39:K41" si="15">E39*$B$27</f>
        <v>4.6176076666666663</v>
      </c>
      <c r="L39" s="37">
        <f t="shared" ref="L39:L41" si="16">F39*$B$27</f>
        <v>4.2761437777777775</v>
      </c>
    </row>
    <row r="40" spans="1:12" x14ac:dyDescent="0.3">
      <c r="A40" t="s">
        <v>32</v>
      </c>
      <c r="B40" s="24">
        <v>3</v>
      </c>
      <c r="C40" s="30">
        <f t="shared" si="12"/>
        <v>0.40862000000000004</v>
      </c>
      <c r="D40" s="30">
        <f t="shared" si="10"/>
        <v>0.22528666666666666</v>
      </c>
      <c r="E40" s="30">
        <f t="shared" si="10"/>
        <v>0.19505582175925923</v>
      </c>
      <c r="F40" s="30">
        <f t="shared" si="10"/>
        <v>0.18319943672839506</v>
      </c>
      <c r="I40" s="37">
        <f t="shared" si="13"/>
        <v>11.768256000000001</v>
      </c>
      <c r="J40" s="37">
        <f t="shared" si="14"/>
        <v>6.4882559999999998</v>
      </c>
      <c r="K40" s="37">
        <f t="shared" si="15"/>
        <v>5.6176076666666663</v>
      </c>
      <c r="L40" s="37">
        <f t="shared" si="16"/>
        <v>5.2761437777777775</v>
      </c>
    </row>
    <row r="41" spans="1:12" x14ac:dyDescent="0.3">
      <c r="A41" t="s">
        <v>31</v>
      </c>
      <c r="B41" s="42">
        <v>4</v>
      </c>
      <c r="C41" s="30">
        <f t="shared" si="12"/>
        <v>0.44334222222222225</v>
      </c>
      <c r="D41" s="30">
        <f t="shared" si="10"/>
        <v>0.2600088888888889</v>
      </c>
      <c r="E41" s="30">
        <f t="shared" si="10"/>
        <v>0.22977804398148147</v>
      </c>
      <c r="F41" s="30">
        <f t="shared" si="10"/>
        <v>0.21792165895061727</v>
      </c>
      <c r="I41" s="37">
        <f t="shared" si="13"/>
        <v>12.768256000000001</v>
      </c>
      <c r="J41" s="37">
        <f t="shared" si="14"/>
        <v>7.4882560000000007</v>
      </c>
      <c r="K41" s="37">
        <f t="shared" si="15"/>
        <v>6.6176076666666663</v>
      </c>
      <c r="L41" s="37">
        <f t="shared" si="16"/>
        <v>6.2761437777777775</v>
      </c>
    </row>
    <row r="42" spans="1:12" x14ac:dyDescent="0.3">
      <c r="A42" t="s">
        <v>33</v>
      </c>
      <c r="B42" s="29">
        <v>5</v>
      </c>
      <c r="C42" s="30">
        <f t="shared" si="12"/>
        <v>0.47806444444444446</v>
      </c>
      <c r="D42" s="30">
        <f t="shared" si="10"/>
        <v>0.29473111111111111</v>
      </c>
      <c r="E42" s="30">
        <f t="shared" si="10"/>
        <v>0.2645002662037037</v>
      </c>
      <c r="F42" s="30">
        <f t="shared" si="10"/>
        <v>0.25264388117283948</v>
      </c>
      <c r="I42" s="37">
        <f t="shared" ref="I42" si="17">C42*$B$27</f>
        <v>13.768256000000001</v>
      </c>
      <c r="J42" s="37">
        <f t="shared" ref="J42" si="18">D42*$B$27</f>
        <v>8.4882559999999998</v>
      </c>
      <c r="K42" s="37">
        <f t="shared" ref="K42" si="19">E42*$B$27</f>
        <v>7.6176076666666672</v>
      </c>
      <c r="L42" s="37">
        <f t="shared" ref="L42" si="20">F42*$B$27</f>
        <v>7.2761437777777775</v>
      </c>
    </row>
  </sheetData>
  <phoneticPr fontId="4" type="noConversion"/>
  <pageMargins left="0.5" right="0.5" top="0.25" bottom="0.3" header="0.5" footer="0.5"/>
  <pageSetup scale="74" orientation="portrait" r:id="rId1"/>
  <headerFooter>
    <oddFooter>&amp;L&amp;10Attachment to NWEC Comment on Revised Docket UE-160082 3/22/2016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EE34A991C90CF4696311095A82F1A55" ma:contentTypeVersion="96" ma:contentTypeDescription="" ma:contentTypeScope="" ma:versionID="067b836552123583cb41efca6a52fc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2016-01-14T08:00:00+00:00</OpenedDate>
    <Date1 xmlns="dc463f71-b30c-4ab2-9473-d307f9d35888">2016-03-24T07:00:00+00:00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160082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BC7C547-01DE-4F70-AB71-CDEA54719087}"/>
</file>

<file path=customXml/itemProps2.xml><?xml version="1.0" encoding="utf-8"?>
<ds:datastoreItem xmlns:ds="http://schemas.openxmlformats.org/officeDocument/2006/customXml" ds:itemID="{57311115-DC35-4F4C-ABBC-814D96EBC0D4}"/>
</file>

<file path=customXml/itemProps3.xml><?xml version="1.0" encoding="utf-8"?>
<ds:datastoreItem xmlns:ds="http://schemas.openxmlformats.org/officeDocument/2006/customXml" ds:itemID="{BE28FE40-4F55-47B1-8045-59ABE53E38C0}"/>
</file>

<file path=customXml/itemProps4.xml><?xml version="1.0" encoding="utf-8"?>
<ds:datastoreItem xmlns:ds="http://schemas.openxmlformats.org/officeDocument/2006/customXml" ds:itemID="{BDB11184-E7D8-489A-A7A5-B543899F3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11</vt:lpstr>
      <vt:lpstr>'Schedule 11'!Print_Area</vt:lpstr>
    </vt:vector>
  </TitlesOfParts>
  <Manager/>
  <Company>NW Energy Coalition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McCoy</dc:creator>
  <cp:keywords/>
  <dc:description/>
  <cp:lastModifiedBy>User 1</cp:lastModifiedBy>
  <cp:lastPrinted>2016-03-22T21:53:18Z</cp:lastPrinted>
  <dcterms:created xsi:type="dcterms:W3CDTF">2016-03-21T20:48:16Z</dcterms:created>
  <dcterms:modified xsi:type="dcterms:W3CDTF">2016-03-22T21:53:37Z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0x0101006E56B4D1795A2E4DB2F0B01679ED314A001EE34A991C90CF4696311095A82F1A55</vt:lpwstr>
  </property>
  <property fmtid="{D5CDD505-2E9C-101B-9397-08002B2CF9AE}" pid="3" name="_docset_NoMedatataSyncRequired">
    <vt:lpwstr>False</vt:lpwstr>
  </property>
</Properties>
</file>