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steea\Documents\NRPortbl\LEGAL\STEEA\"/>
    </mc:Choice>
  </mc:AlternateContent>
  <xr:revisionPtr revIDLastSave="0" documentId="8_{B86CEA4A-6AB5-4860-A5B9-4BCF219901A8}" xr6:coauthVersionLast="41" xr6:coauthVersionMax="41" xr10:uidLastSave="{00000000-0000-0000-0000-000000000000}"/>
  <bookViews>
    <workbookView xWindow="-110" yWindow="-110" windowWidth="19420" windowHeight="10420" xr2:uid="{00000000-000D-0000-FFFF-FFFF00000000}"/>
  </bookViews>
  <sheets>
    <sheet name="SEF-17 A-1 Compare" sheetId="1" r:id="rId1"/>
  </sheets>
  <definedNames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six6" hidden="1">{#N/A,#N/A,FALSE,"CRPT";#N/A,#N/A,FALSE,"TREND";#N/A,#N/A,FALSE,"%Curve"}</definedName>
    <definedName name="_________www1" hidden="1">{#N/A,#N/A,FALSE,"schA"}</definedName>
    <definedName name="________six6" hidden="1">{#N/A,#N/A,FALSE,"CRPT";#N/A,#N/A,FALSE,"TREND";#N/A,#N/A,FALSE,"%Curve"}</definedName>
    <definedName name="________www1" hidden="1">{#N/A,#N/A,FALSE,"schA"}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#N/A</definedName>
    <definedName name="__ex1" hidden="1">{#N/A,#N/A,FALSE,"Summ";#N/A,#N/A,FALSE,"General"}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Key1" hidden="1">#REF!</definedName>
    <definedName name="_Key2" hidden="1">#REF!</definedName>
    <definedName name="_new1" hidden="1">{#N/A,#N/A,FALSE,"Summ";#N/A,#N/A,FALSE,"General"}</definedName>
    <definedName name="_Order1" hidden="1">255</definedName>
    <definedName name="_Order2" hidden="1">255</definedName>
    <definedName name="_Regression_Int" hidden="1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" hidden="1">{#N/A,#N/A,FALSE,"CESTSUM";#N/A,#N/A,FALSE,"est sum A";#N/A,#N/A,FALSE,"est detail A"}</definedName>
    <definedName name="DFIT" hidden="1">{#N/A,#N/A,FALSE,"Coversheet";#N/A,#N/A,FALSE,"QA"}</definedName>
    <definedName name="ee" hidden="1">{#N/A,#N/A,FALSE,"Month ";#N/A,#N/A,FALSE,"YTD";#N/A,#N/A,FALSE,"12 mo ended"}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hidden="1">{#N/A,#N/A,FALSE,"Coversheet";#N/A,#N/A,FALSE,"QA"}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olver_eval" hidden="1">0</definedName>
    <definedName name="solver_ntri" hidden="1">1000</definedName>
    <definedName name="solver_rsmp" hidden="1">1</definedName>
    <definedName name="solver_seed" hidden="1">0</definedName>
    <definedName name="t" hidden="1">{#N/A,#N/A,FALSE,"CESTSUM";#N/A,#N/A,FALSE,"est sum A";#N/A,#N/A,FALSE,"est detail A"}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{#N/A,#N/A,FALSE,"Coversheet";#N/A,#N/A,FALSE,"QA"}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Value" hidden="1">{#N/A,#N/A,FALSE,"Summ";#N/A,#N/A,FALSE,"General"}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0" i="1" l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H40" i="1"/>
  <c r="F40" i="1"/>
  <c r="B40" i="1"/>
  <c r="B39" i="1"/>
  <c r="H38" i="1"/>
  <c r="F38" i="1"/>
  <c r="B38" i="1"/>
  <c r="H37" i="1"/>
  <c r="I37" i="1"/>
  <c r="B37" i="1"/>
  <c r="H36" i="1"/>
  <c r="F36" i="1"/>
  <c r="J36" i="1" s="1"/>
  <c r="K36" i="1" s="1"/>
  <c r="B36" i="1"/>
  <c r="I35" i="1"/>
  <c r="H35" i="1"/>
  <c r="F35" i="1"/>
  <c r="B35" i="1"/>
  <c r="H34" i="1"/>
  <c r="F34" i="1"/>
  <c r="B34" i="1"/>
  <c r="H33" i="1"/>
  <c r="I33" i="1"/>
  <c r="B33" i="1"/>
  <c r="H32" i="1"/>
  <c r="F32" i="1"/>
  <c r="J32" i="1" s="1"/>
  <c r="K32" i="1" s="1"/>
  <c r="B32" i="1"/>
  <c r="I31" i="1"/>
  <c r="H31" i="1"/>
  <c r="F31" i="1"/>
  <c r="B31" i="1"/>
  <c r="H30" i="1"/>
  <c r="F30" i="1"/>
  <c r="J30" i="1" s="1"/>
  <c r="K30" i="1" s="1"/>
  <c r="B30" i="1"/>
  <c r="H29" i="1"/>
  <c r="F29" i="1"/>
  <c r="J29" i="1" s="1"/>
  <c r="K29" i="1" s="1"/>
  <c r="B29" i="1"/>
  <c r="H28" i="1"/>
  <c r="F28" i="1"/>
  <c r="B28" i="1"/>
  <c r="H27" i="1"/>
  <c r="I27" i="1"/>
  <c r="B27" i="1"/>
  <c r="H26" i="1"/>
  <c r="F26" i="1"/>
  <c r="J26" i="1" s="1"/>
  <c r="K26" i="1" s="1"/>
  <c r="B26" i="1"/>
  <c r="H25" i="1"/>
  <c r="I25" i="1"/>
  <c r="B25" i="1"/>
  <c r="H24" i="1"/>
  <c r="F24" i="1"/>
  <c r="B24" i="1"/>
  <c r="H23" i="1"/>
  <c r="I23" i="1"/>
  <c r="B23" i="1"/>
  <c r="H22" i="1"/>
  <c r="F22" i="1"/>
  <c r="J22" i="1" s="1"/>
  <c r="K22" i="1" s="1"/>
  <c r="B22" i="1"/>
  <c r="H21" i="1"/>
  <c r="I21" i="1"/>
  <c r="B21" i="1"/>
  <c r="B20" i="1"/>
  <c r="B19" i="1"/>
  <c r="H18" i="1"/>
  <c r="F18" i="1"/>
  <c r="J18" i="1" s="1"/>
  <c r="K18" i="1" s="1"/>
  <c r="B18" i="1"/>
  <c r="B17" i="1"/>
  <c r="B16" i="1"/>
  <c r="B15" i="1"/>
  <c r="B14" i="1"/>
  <c r="E17" i="1"/>
  <c r="B13" i="1"/>
  <c r="B12" i="1"/>
  <c r="G12" i="1"/>
  <c r="E20" i="1"/>
  <c r="B11" i="1"/>
  <c r="I10" i="1"/>
  <c r="G19" i="1"/>
  <c r="H19" i="1" s="1"/>
  <c r="B10" i="1"/>
  <c r="G17" i="1"/>
  <c r="E12" i="1"/>
  <c r="B9" i="1"/>
  <c r="H17" i="1" l="1"/>
  <c r="F20" i="1"/>
  <c r="E39" i="1"/>
  <c r="E41" i="1" s="1"/>
  <c r="F17" i="1"/>
  <c r="I17" i="1"/>
  <c r="J31" i="1"/>
  <c r="K31" i="1" s="1"/>
  <c r="J34" i="1"/>
  <c r="K34" i="1" s="1"/>
  <c r="J24" i="1"/>
  <c r="K24" i="1" s="1"/>
  <c r="J28" i="1"/>
  <c r="K28" i="1" s="1"/>
  <c r="J35" i="1"/>
  <c r="K35" i="1" s="1"/>
  <c r="J38" i="1"/>
  <c r="K38" i="1" s="1"/>
  <c r="G20" i="1"/>
  <c r="H20" i="1" s="1"/>
  <c r="I29" i="1"/>
  <c r="K40" i="1"/>
  <c r="I11" i="1"/>
  <c r="F21" i="1"/>
  <c r="J21" i="1" s="1"/>
  <c r="K21" i="1" s="1"/>
  <c r="I59" i="1" s="1"/>
  <c r="F23" i="1"/>
  <c r="J23" i="1" s="1"/>
  <c r="K23" i="1" s="1"/>
  <c r="F25" i="1"/>
  <c r="J25" i="1" s="1"/>
  <c r="K25" i="1" s="1"/>
  <c r="F27" i="1"/>
  <c r="J27" i="1" s="1"/>
  <c r="K27" i="1" s="1"/>
  <c r="F33" i="1"/>
  <c r="J33" i="1" s="1"/>
  <c r="K33" i="1" s="1"/>
  <c r="F37" i="1"/>
  <c r="J37" i="1" s="1"/>
  <c r="K37" i="1" s="1"/>
  <c r="E19" i="1"/>
  <c r="I22" i="1"/>
  <c r="I24" i="1"/>
  <c r="I26" i="1"/>
  <c r="I28" i="1"/>
  <c r="I30" i="1"/>
  <c r="I32" i="1"/>
  <c r="I34" i="1"/>
  <c r="I36" i="1"/>
  <c r="I38" i="1"/>
  <c r="I18" i="1"/>
  <c r="I9" i="1"/>
  <c r="J20" i="1" l="1"/>
  <c r="K20" i="1" s="1"/>
  <c r="E47" i="1"/>
  <c r="I20" i="1"/>
  <c r="F19" i="1"/>
  <c r="J19" i="1" s="1"/>
  <c r="K19" i="1" s="1"/>
  <c r="I19" i="1"/>
  <c r="I39" i="1" s="1"/>
  <c r="I12" i="1"/>
  <c r="I54" i="1"/>
  <c r="G39" i="1"/>
  <c r="G41" i="1" s="1"/>
  <c r="G47" i="1" s="1"/>
  <c r="I55" i="1"/>
  <c r="J17" i="1"/>
  <c r="H39" i="1"/>
  <c r="H41" i="1" s="1"/>
  <c r="F39" i="1" l="1"/>
  <c r="F41" i="1" s="1"/>
  <c r="J41" i="1" s="1"/>
  <c r="J47" i="1" s="1"/>
  <c r="I41" i="1"/>
  <c r="I47" i="1" s="1"/>
  <c r="I53" i="1"/>
  <c r="K17" i="1"/>
  <c r="J39" i="1"/>
  <c r="I52" i="1" l="1"/>
  <c r="K39" i="1"/>
  <c r="I58" i="1"/>
  <c r="I43" i="1"/>
  <c r="J44" i="1"/>
  <c r="J43" i="1"/>
  <c r="I44" i="1"/>
  <c r="J45" i="1" l="1"/>
  <c r="I60" i="1"/>
  <c r="I61" i="1" s="1"/>
  <c r="K41" i="1"/>
  <c r="K43" i="1" s="1"/>
  <c r="I45" i="1"/>
  <c r="I56" i="1"/>
  <c r="K44" i="1" l="1"/>
  <c r="K45" i="1" s="1"/>
  <c r="I57" i="1"/>
  <c r="K47" i="1"/>
  <c r="K52" i="1" s="1"/>
  <c r="K59" i="1" l="1"/>
  <c r="K53" i="1"/>
  <c r="K54" i="1"/>
  <c r="K55" i="1"/>
  <c r="K58" i="1"/>
  <c r="K60" i="1" s="1"/>
  <c r="K61" i="1" s="1"/>
  <c r="K56" i="1" l="1"/>
  <c r="K57" i="1" s="1"/>
  <c r="K5" i="1" s="1"/>
</calcChain>
</file>

<file path=xl/sharedStrings.xml><?xml version="1.0" encoding="utf-8"?>
<sst xmlns="http://schemas.openxmlformats.org/spreadsheetml/2006/main" count="92" uniqueCount="64">
  <si>
    <t>PUGET SOUND ENERGY</t>
  </si>
  <si>
    <t>POWER COST BASELINE RATE COMPARISON</t>
  </si>
  <si>
    <t>2020 POWER COST ONLY RATE CASE ORIGINAL FILING vs 2019 GRC PER UE-</t>
  </si>
  <si>
    <t>Exhibit A-1 Power Cost Rate</t>
  </si>
  <si>
    <t>2020 PCORC Original Filing                                                              TYE 06/30/2020</t>
  </si>
  <si>
    <t>2019 GRC as revised 
in UE-200907
TYE 12/31/2018</t>
  </si>
  <si>
    <t>Deficiency / (Surplus)</t>
  </si>
  <si>
    <t>Row</t>
  </si>
  <si>
    <t>Change in Variable</t>
  </si>
  <si>
    <t xml:space="preserve"> Unit Cost or Fixed </t>
  </si>
  <si>
    <t>Whole $</t>
  </si>
  <si>
    <t>Per MWh</t>
  </si>
  <si>
    <t>Unit Cost</t>
  </si>
  <si>
    <t>A</t>
  </si>
  <si>
    <t>B = (A / H)</t>
  </si>
  <si>
    <t>C</t>
  </si>
  <si>
    <t>D = (C / I)</t>
  </si>
  <si>
    <t>E = (A - C)</t>
  </si>
  <si>
    <t>F = (B - D)</t>
  </si>
  <si>
    <t>G = (F * H)</t>
  </si>
  <si>
    <t>Fixed</t>
  </si>
  <si>
    <t>Variable</t>
  </si>
  <si>
    <t>Revenue Sensitive</t>
  </si>
  <si>
    <t>B4 Rev Sens</t>
  </si>
  <si>
    <t>After Rev Sens</t>
  </si>
  <si>
    <t>Decrease from Regulatory Assets</t>
  </si>
  <si>
    <t>Decrease from Plant in Service</t>
  </si>
  <si>
    <t>Increase in Power Costs and Other Variable Items</t>
  </si>
  <si>
    <t>Other</t>
  </si>
  <si>
    <t>F</t>
  </si>
  <si>
    <t>V</t>
  </si>
  <si>
    <t>Note:  Amounts in bold and italics are different from Dec 9, 2020 original filing.</t>
  </si>
  <si>
    <t>&lt;=rounding</t>
  </si>
  <si>
    <t>Regulatory Assets</t>
  </si>
  <si>
    <t>Transmission Rate Base</t>
  </si>
  <si>
    <t>Production Rate Base</t>
  </si>
  <si>
    <t xml:space="preserve">Net of tax rate of return </t>
  </si>
  <si>
    <t>Regulatory Asset Rate Base Return (on Row 3)</t>
  </si>
  <si>
    <t>Equity Adder Centralia Coal Transition PPA</t>
  </si>
  <si>
    <t>Transmission Rate Base Return (on Row 4)</t>
  </si>
  <si>
    <t>Production Rate Base Return (on Row 5)</t>
  </si>
  <si>
    <t>501-Steam Fuel Incl Reg Amort</t>
  </si>
  <si>
    <t>555-Purchased power Incl Reg Amort</t>
  </si>
  <si>
    <t>557-Other Power Exp</t>
  </si>
  <si>
    <t>Payroll Overheads - Benefits</t>
  </si>
  <si>
    <t>Property Insurance</t>
  </si>
  <si>
    <t>Montana Electric Energy Tax</t>
  </si>
  <si>
    <t>Payroll Taxes on Production Wages</t>
  </si>
  <si>
    <t>Brokerage Fees #55700003</t>
  </si>
  <si>
    <t>547-Fuel Incl Reg Amort</t>
  </si>
  <si>
    <t>565-Wheeling Incl Reg Amort</t>
  </si>
  <si>
    <t>456-1 OATT Transmission Income</t>
  </si>
  <si>
    <t>Production O&amp;M</t>
  </si>
  <si>
    <t>447-Sales to Others</t>
  </si>
  <si>
    <t>456-Purch/Sales Non-Core Gas</t>
  </si>
  <si>
    <t>Transmission Exp - 500KV</t>
  </si>
  <si>
    <t>Depreciation-Production (FERC 403)</t>
  </si>
  <si>
    <t>Depreciation-Transmission</t>
  </si>
  <si>
    <t>Amortization  - Reg Assets - Non PC Only</t>
  </si>
  <si>
    <t>Subtotal &amp; Baseline Rate</t>
  </si>
  <si>
    <t>Revenue Sensitive Items</t>
  </si>
  <si>
    <t>Grossed up for RSI</t>
  </si>
  <si>
    <t>Test Year DELIVERED Load (MWh's)</t>
  </si>
  <si>
    <t>Updated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</si>
</sst>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0"/>
    <numFmt numFmtId="167" formatCode="_(* #,##0_);_(* \(#,##0\);_(* &quot;-&quot;???_);_(@_)"/>
    <numFmt numFmtId="168" formatCode="_(* #,##0.000_);_(* \(#,##0.000\);_(* &quot;-&quot;???_);_(@_)"/>
    <numFmt numFmtId="169" formatCode="_(&quot;$&quot;* #,##0.000_);_(&quot;$&quot;* \(#,##0.000\);_(&quot;$&quot;* &quot;-&quot;??_);_(@_)"/>
    <numFmt numFmtId="170" formatCode="_(* #,##0.0000000_);_(* \(#,##0.0000000\);_(* &quot;-&quot;??_);_(@_)"/>
    <numFmt numFmtId="171" formatCode="_(* #,##0.000_);_(* \(#,##0.000\);_(* &quot;-&quot;??_);_(@_)"/>
    <numFmt numFmtId="172" formatCode="_(&quot;$&quot;* #,##0.000_);_(&quot;$&quot;* \(#,##0.000\);_(&quot;$&quot;* &quot;-&quot;???_);_(@_)"/>
    <numFmt numFmtId="173" formatCode="_(&quot;$&quot;* #,##0.000000_);_(&quot;$&quot;* \(#,##0.000000\);_(&quot;$&quot;* &quot;-&quot;??_);_(@_)"/>
  </numFmts>
  <fonts count="16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color rgb="FFFF0000"/>
      <name val="Arial"/>
      <family val="2"/>
    </font>
    <font>
      <b/>
      <i/>
      <sz val="10"/>
      <color rgb="FF0000FF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sz val="8"/>
      <color rgb="FFFF0000"/>
      <name val="Arial"/>
      <family val="2"/>
    </font>
    <font>
      <u/>
      <sz val="10"/>
      <name val="Arial"/>
      <family val="2"/>
    </font>
    <font>
      <b/>
      <sz val="8"/>
      <color rgb="FFFF0000"/>
      <name val="Arial"/>
      <family val="2"/>
    </font>
    <font>
      <sz val="10"/>
      <color rgb="FF0000FF"/>
      <name val="Arial"/>
      <family val="2"/>
    </font>
    <font>
      <b/>
      <i/>
      <sz val="10"/>
      <color rgb="FF0000FF"/>
      <name val="Times New Roman"/>
      <family val="1"/>
    </font>
    <font>
      <b/>
      <sz val="10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166" fontId="1" fillId="0" borderId="0">
      <alignment horizontal="left" wrapText="1"/>
    </xf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32">
    <xf numFmtId="0" fontId="0" fillId="0" borderId="0" xfId="0"/>
    <xf numFmtId="0" fontId="1" fillId="0" borderId="0" xfId="0" applyNumberFormat="1" applyFont="1" applyFill="1" applyAlignment="1"/>
    <xf numFmtId="164" fontId="1" fillId="0" borderId="0" xfId="0" applyNumberFormat="1" applyFont="1" applyFill="1"/>
    <xf numFmtId="164" fontId="1" fillId="0" borderId="0" xfId="0" applyNumberFormat="1" applyFont="1" applyFill="1" applyAlignment="1">
      <alignment horizontal="right"/>
    </xf>
    <xf numFmtId="0" fontId="2" fillId="0" borderId="0" xfId="0" applyNumberFormat="1" applyFont="1" applyFill="1" applyAlignment="1">
      <alignment horizontal="centerContinuous"/>
    </xf>
    <xf numFmtId="164" fontId="2" fillId="0" borderId="0" xfId="0" applyNumberFormat="1" applyFont="1" applyFill="1" applyAlignment="1">
      <alignment horizontal="centerContinuous"/>
    </xf>
    <xf numFmtId="164" fontId="3" fillId="0" borderId="1" xfId="0" applyNumberFormat="1" applyFont="1" applyFill="1" applyBorder="1" applyAlignment="1">
      <alignment horizontal="centerContinuous"/>
    </xf>
    <xf numFmtId="0" fontId="1" fillId="0" borderId="2" xfId="0" applyNumberFormat="1" applyFont="1" applyFill="1" applyBorder="1" applyAlignment="1"/>
    <xf numFmtId="0" fontId="4" fillId="0" borderId="3" xfId="0" applyNumberFormat="1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>
      <alignment horizontal="centerContinuous" vertical="center" wrapText="1"/>
    </xf>
    <xf numFmtId="0" fontId="5" fillId="0" borderId="4" xfId="0" applyNumberFormat="1" applyFont="1" applyFill="1" applyBorder="1" applyAlignment="1">
      <alignment horizontal="centerContinuous" vertical="center" wrapText="1"/>
    </xf>
    <xf numFmtId="0" fontId="5" fillId="0" borderId="2" xfId="0" applyNumberFormat="1" applyFont="1" applyFill="1" applyBorder="1" applyAlignment="1">
      <alignment horizontal="centerContinuous" vertical="center"/>
    </xf>
    <xf numFmtId="0" fontId="5" fillId="0" borderId="5" xfId="0" applyNumberFormat="1" applyFont="1" applyFill="1" applyBorder="1" applyAlignment="1">
      <alignment horizontal="centerContinuous" vertical="center"/>
    </xf>
    <xf numFmtId="0" fontId="1" fillId="0" borderId="6" xfId="0" quotePrefix="1" applyNumberFormat="1" applyFont="1" applyFill="1" applyBorder="1" applyAlignment="1">
      <alignment horizontal="left"/>
    </xf>
    <xf numFmtId="0" fontId="6" fillId="0" borderId="0" xfId="0" applyFont="1" applyFill="1"/>
    <xf numFmtId="0" fontId="1" fillId="0" borderId="7" xfId="0" applyNumberFormat="1" applyFont="1" applyFill="1" applyBorder="1" applyAlignment="1">
      <alignment horizontal="center"/>
    </xf>
    <xf numFmtId="0" fontId="1" fillId="0" borderId="6" xfId="0" applyNumberFormat="1" applyFont="1" applyFill="1" applyBorder="1" applyAlignment="1"/>
    <xf numFmtId="0" fontId="1" fillId="0" borderId="7" xfId="0" applyNumberFormat="1" applyFont="1" applyFill="1" applyBorder="1" applyAlignment="1"/>
    <xf numFmtId="164" fontId="1" fillId="0" borderId="6" xfId="0" applyNumberFormat="1" applyFont="1" applyFill="1" applyBorder="1"/>
    <xf numFmtId="164" fontId="1" fillId="0" borderId="7" xfId="0" applyNumberFormat="1" applyFont="1" applyFill="1" applyBorder="1"/>
    <xf numFmtId="164" fontId="1" fillId="0" borderId="0" xfId="0" applyNumberFormat="1" applyFont="1" applyFill="1" applyBorder="1"/>
    <xf numFmtId="164" fontId="3" fillId="0" borderId="7" xfId="0" applyNumberFormat="1" applyFont="1" applyFill="1" applyBorder="1" applyAlignment="1">
      <alignment horizontal="centerContinuous"/>
    </xf>
    <xf numFmtId="0" fontId="1" fillId="0" borderId="6" xfId="0" applyNumberFormat="1" applyFont="1" applyFill="1" applyBorder="1" applyAlignment="1">
      <alignment horizontal="center"/>
    </xf>
    <xf numFmtId="0" fontId="1" fillId="0" borderId="0" xfId="0" quotePrefix="1" applyNumberFormat="1" applyFont="1" applyFill="1" applyBorder="1" applyAlignment="1">
      <alignment horizontal="left"/>
    </xf>
    <xf numFmtId="0" fontId="1" fillId="0" borderId="7" xfId="0" quotePrefix="1" applyNumberFormat="1" applyFont="1" applyFill="1" applyBorder="1" applyAlignment="1">
      <alignment horizontal="left"/>
    </xf>
    <xf numFmtId="0" fontId="5" fillId="0" borderId="6" xfId="0" applyFont="1" applyFill="1" applyBorder="1" applyAlignment="1"/>
    <xf numFmtId="0" fontId="5" fillId="0" borderId="7" xfId="0" applyFont="1" applyFill="1" applyBorder="1" applyAlignment="1"/>
    <xf numFmtId="0" fontId="5" fillId="0" borderId="7" xfId="0" applyFont="1" applyFill="1" applyBorder="1" applyAlignment="1">
      <alignment horizontal="center"/>
    </xf>
    <xf numFmtId="165" fontId="1" fillId="0" borderId="0" xfId="0" applyNumberFormat="1" applyFont="1" applyFill="1" applyBorder="1"/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left"/>
    </xf>
    <xf numFmtId="0" fontId="1" fillId="0" borderId="7" xfId="0" applyNumberFormat="1" applyFont="1" applyFill="1" applyBorder="1" applyAlignment="1">
      <alignment horizontal="left"/>
    </xf>
    <xf numFmtId="165" fontId="7" fillId="0" borderId="6" xfId="0" applyNumberFormat="1" applyFont="1" applyFill="1" applyBorder="1"/>
    <xf numFmtId="165" fontId="1" fillId="0" borderId="7" xfId="0" applyNumberFormat="1" applyFont="1" applyFill="1" applyBorder="1"/>
    <xf numFmtId="165" fontId="1" fillId="0" borderId="6" xfId="0" applyNumberFormat="1" applyFont="1" applyFill="1" applyBorder="1"/>
    <xf numFmtId="165" fontId="7" fillId="0" borderId="0" xfId="0" applyNumberFormat="1" applyFont="1" applyFill="1" applyBorder="1"/>
    <xf numFmtId="41" fontId="1" fillId="0" borderId="6" xfId="0" applyNumberFormat="1" applyFont="1" applyFill="1" applyBorder="1"/>
    <xf numFmtId="41" fontId="1" fillId="0" borderId="7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165" fontId="7" fillId="0" borderId="8" xfId="0" applyNumberFormat="1" applyFont="1" applyFill="1" applyBorder="1" applyAlignment="1">
      <alignment horizontal="right"/>
    </xf>
    <xf numFmtId="165" fontId="1" fillId="0" borderId="7" xfId="0" applyNumberFormat="1" applyFont="1" applyFill="1" applyBorder="1" applyAlignment="1">
      <alignment horizontal="right"/>
    </xf>
    <xf numFmtId="165" fontId="1" fillId="0" borderId="8" xfId="0" applyNumberFormat="1" applyFont="1" applyFill="1" applyBorder="1" applyAlignment="1">
      <alignment horizontal="right"/>
    </xf>
    <xf numFmtId="165" fontId="7" fillId="0" borderId="9" xfId="0" applyNumberFormat="1" applyFont="1" applyFill="1" applyBorder="1" applyAlignment="1">
      <alignment horizontal="right"/>
    </xf>
    <xf numFmtId="165" fontId="1" fillId="0" borderId="10" xfId="0" applyNumberFormat="1" applyFont="1" applyFill="1" applyBorder="1" applyAlignment="1">
      <alignment horizontal="right"/>
    </xf>
    <xf numFmtId="164" fontId="1" fillId="0" borderId="11" xfId="0" applyNumberFormat="1" applyFont="1" applyFill="1" applyBorder="1" applyAlignment="1">
      <alignment horizontal="center"/>
    </xf>
    <xf numFmtId="10" fontId="1" fillId="0" borderId="6" xfId="0" applyNumberFormat="1" applyFont="1" applyFill="1" applyBorder="1" applyAlignment="1">
      <alignment horizontal="right"/>
    </xf>
    <xf numFmtId="10" fontId="1" fillId="0" borderId="7" xfId="0" applyNumberFormat="1" applyFont="1" applyFill="1" applyBorder="1" applyAlignment="1">
      <alignment horizontal="right"/>
    </xf>
    <xf numFmtId="10" fontId="1" fillId="0" borderId="0" xfId="0" applyNumberFormat="1" applyFont="1" applyFill="1" applyBorder="1" applyAlignment="1">
      <alignment horizontal="right"/>
    </xf>
    <xf numFmtId="164" fontId="1" fillId="0" borderId="12" xfId="0" applyNumberFormat="1" applyFont="1" applyFill="1" applyBorder="1" applyAlignment="1">
      <alignment horizontal="center"/>
    </xf>
    <xf numFmtId="10" fontId="1" fillId="0" borderId="5" xfId="2" applyNumberFormat="1" applyFont="1" applyFill="1" applyBorder="1" applyAlignment="1">
      <alignment horizontal="right"/>
    </xf>
    <xf numFmtId="164" fontId="1" fillId="0" borderId="5" xfId="3" applyNumberFormat="1" applyFont="1" applyFill="1" applyBorder="1" applyAlignment="1">
      <alignment horizontal="center"/>
    </xf>
    <xf numFmtId="164" fontId="1" fillId="0" borderId="10" xfId="0" applyNumberFormat="1" applyFont="1" applyFill="1" applyBorder="1"/>
    <xf numFmtId="164" fontId="8" fillId="0" borderId="7" xfId="0" applyNumberFormat="1" applyFont="1" applyFill="1" applyBorder="1" applyAlignment="1">
      <alignment horizontal="center"/>
    </xf>
    <xf numFmtId="164" fontId="1" fillId="0" borderId="7" xfId="0" quotePrefix="1" applyNumberFormat="1" applyFont="1" applyFill="1" applyBorder="1" applyAlignment="1">
      <alignment horizontal="center"/>
    </xf>
    <xf numFmtId="0" fontId="1" fillId="0" borderId="12" xfId="2" applyNumberFormat="1" applyFont="1" applyFill="1" applyBorder="1" applyAlignment="1">
      <alignment horizontal="center"/>
    </xf>
    <xf numFmtId="164" fontId="1" fillId="0" borderId="12" xfId="3" quotePrefix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44" fontId="1" fillId="0" borderId="7" xfId="1" applyFont="1" applyFill="1" applyBorder="1"/>
    <xf numFmtId="167" fontId="7" fillId="0" borderId="7" xfId="0" applyNumberFormat="1" applyFont="1" applyFill="1" applyBorder="1"/>
    <xf numFmtId="165" fontId="7" fillId="0" borderId="12" xfId="0" applyNumberFormat="1" applyFont="1" applyFill="1" applyBorder="1" applyAlignment="1">
      <alignment horizontal="center"/>
    </xf>
    <xf numFmtId="165" fontId="1" fillId="0" borderId="0" xfId="0" applyNumberFormat="1" applyFont="1" applyFill="1" applyBorder="1" applyAlignment="1"/>
    <xf numFmtId="0" fontId="1" fillId="0" borderId="0" xfId="0" applyFont="1" applyFill="1" applyAlignment="1">
      <alignment horizontal="left"/>
    </xf>
    <xf numFmtId="168" fontId="1" fillId="0" borderId="7" xfId="0" applyNumberFormat="1" applyFont="1" applyFill="1" applyBorder="1"/>
    <xf numFmtId="167" fontId="1" fillId="0" borderId="7" xfId="0" applyNumberFormat="1" applyFont="1" applyFill="1" applyBorder="1"/>
    <xf numFmtId="41" fontId="1" fillId="0" borderId="12" xfId="0" applyNumberFormat="1" applyFont="1" applyFill="1" applyBorder="1" applyAlignment="1">
      <alignment horizontal="center"/>
    </xf>
    <xf numFmtId="0" fontId="1" fillId="0" borderId="0" xfId="0" applyFont="1" applyFill="1" applyBorder="1"/>
    <xf numFmtId="41" fontId="7" fillId="0" borderId="6" xfId="0" applyNumberFormat="1" applyFont="1" applyFill="1" applyBorder="1"/>
    <xf numFmtId="168" fontId="7" fillId="0" borderId="7" xfId="0" applyNumberFormat="1" applyFont="1" applyFill="1" applyBorder="1"/>
    <xf numFmtId="41" fontId="7" fillId="0" borderId="12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indent="1"/>
    </xf>
    <xf numFmtId="0" fontId="9" fillId="0" borderId="0" xfId="0" applyNumberFormat="1" applyFont="1" applyFill="1" applyBorder="1" applyAlignment="1">
      <alignment horizontal="left" indent="1"/>
    </xf>
    <xf numFmtId="0" fontId="1" fillId="0" borderId="0" xfId="0" applyNumberFormat="1" applyFont="1" applyFill="1" applyBorder="1" applyAlignment="1">
      <alignment vertical="top"/>
    </xf>
    <xf numFmtId="0" fontId="1" fillId="0" borderId="0" xfId="0" quotePrefix="1" applyFont="1" applyFill="1" applyBorder="1" applyAlignment="1">
      <alignment horizontal="left"/>
    </xf>
    <xf numFmtId="0" fontId="1" fillId="0" borderId="7" xfId="0" applyNumberFormat="1" applyFont="1" applyFill="1" applyBorder="1" applyAlignment="1">
      <alignment horizontal="left" vertical="center" indent="1"/>
    </xf>
    <xf numFmtId="165" fontId="7" fillId="0" borderId="13" xfId="0" applyNumberFormat="1" applyFont="1" applyFill="1" applyBorder="1"/>
    <xf numFmtId="169" fontId="7" fillId="0" borderId="10" xfId="0" applyNumberFormat="1" applyFont="1" applyFill="1" applyBorder="1"/>
    <xf numFmtId="165" fontId="1" fillId="0" borderId="13" xfId="0" applyNumberFormat="1" applyFont="1" applyFill="1" applyBorder="1"/>
    <xf numFmtId="169" fontId="1" fillId="0" borderId="10" xfId="0" applyNumberFormat="1" applyFont="1" applyFill="1" applyBorder="1"/>
    <xf numFmtId="165" fontId="7" fillId="0" borderId="14" xfId="0" applyNumberFormat="1" applyFont="1" applyFill="1" applyBorder="1"/>
    <xf numFmtId="169" fontId="7" fillId="0" borderId="10" xfId="4" applyNumberFormat="1" applyFont="1" applyFill="1" applyBorder="1"/>
    <xf numFmtId="165" fontId="7" fillId="0" borderId="10" xfId="0" applyNumberFormat="1" applyFont="1" applyFill="1" applyBorder="1"/>
    <xf numFmtId="0" fontId="1" fillId="0" borderId="0" xfId="0" applyNumberFormat="1" applyFont="1" applyFill="1" applyBorder="1" applyAlignment="1">
      <alignment horizontal="left" vertical="center" indent="1"/>
    </xf>
    <xf numFmtId="170" fontId="1" fillId="0" borderId="6" xfId="0" applyNumberFormat="1" applyFont="1" applyFill="1" applyBorder="1"/>
    <xf numFmtId="170" fontId="1" fillId="0" borderId="7" xfId="0" applyNumberFormat="1" applyFont="1" applyFill="1" applyBorder="1"/>
    <xf numFmtId="170" fontId="1" fillId="0" borderId="0" xfId="0" applyNumberFormat="1" applyFont="1" applyFill="1" applyBorder="1"/>
    <xf numFmtId="167" fontId="7" fillId="0" borderId="6" xfId="0" applyNumberFormat="1" applyFont="1" applyFill="1" applyBorder="1"/>
    <xf numFmtId="169" fontId="7" fillId="0" borderId="15" xfId="0" applyNumberFormat="1" applyFont="1" applyFill="1" applyBorder="1"/>
    <xf numFmtId="164" fontId="7" fillId="0" borderId="16" xfId="0" applyNumberFormat="1" applyFont="1" applyFill="1" applyBorder="1"/>
    <xf numFmtId="164" fontId="10" fillId="0" borderId="7" xfId="0" applyNumberFormat="1" applyFont="1" applyFill="1" applyBorder="1"/>
    <xf numFmtId="9" fontId="1" fillId="0" borderId="0" xfId="0" applyNumberFormat="1" applyFont="1" applyFill="1" applyBorder="1" applyAlignment="1"/>
    <xf numFmtId="164" fontId="10" fillId="0" borderId="7" xfId="0" applyNumberFormat="1" applyFont="1" applyFill="1" applyBorder="1" applyAlignment="1">
      <alignment horizontal="right"/>
    </xf>
    <xf numFmtId="169" fontId="1" fillId="0" borderId="7" xfId="0" applyNumberFormat="1" applyFont="1" applyFill="1" applyBorder="1" applyAlignment="1">
      <alignment horizontal="right"/>
    </xf>
    <xf numFmtId="42" fontId="7" fillId="0" borderId="0" xfId="0" applyNumberFormat="1" applyFont="1" applyFill="1" applyBorder="1"/>
    <xf numFmtId="169" fontId="7" fillId="0" borderId="0" xfId="0" applyNumberFormat="1" applyFont="1" applyFill="1" applyBorder="1"/>
    <xf numFmtId="164" fontId="7" fillId="0" borderId="7" xfId="0" applyNumberFormat="1" applyFont="1" applyFill="1" applyBorder="1"/>
    <xf numFmtId="42" fontId="7" fillId="0" borderId="14" xfId="0" applyNumberFormat="1" applyFont="1" applyFill="1" applyBorder="1"/>
    <xf numFmtId="169" fontId="7" fillId="0" borderId="14" xfId="4" applyNumberFormat="1" applyFont="1" applyFill="1" applyBorder="1"/>
    <xf numFmtId="164" fontId="1" fillId="0" borderId="0" xfId="5" applyNumberFormat="1" applyFont="1" applyFill="1" applyBorder="1"/>
    <xf numFmtId="171" fontId="11" fillId="0" borderId="7" xfId="0" applyNumberFormat="1" applyFont="1" applyFill="1" applyBorder="1" applyAlignment="1">
      <alignment horizontal="right"/>
    </xf>
    <xf numFmtId="42" fontId="7" fillId="0" borderId="0" xfId="0" applyNumberFormat="1" applyFont="1" applyFill="1" applyBorder="1" applyAlignment="1">
      <alignment horizontal="right"/>
    </xf>
    <xf numFmtId="172" fontId="7" fillId="0" borderId="0" xfId="6" applyNumberFormat="1" applyFont="1" applyFill="1" applyBorder="1" applyAlignment="1">
      <alignment horizontal="right"/>
    </xf>
    <xf numFmtId="42" fontId="7" fillId="0" borderId="7" xfId="0" applyNumberFormat="1" applyFont="1" applyFill="1" applyBorder="1"/>
    <xf numFmtId="0" fontId="1" fillId="0" borderId="17" xfId="0" applyNumberFormat="1" applyFont="1" applyFill="1" applyBorder="1" applyAlignment="1">
      <alignment horizontal="center"/>
    </xf>
    <xf numFmtId="0" fontId="1" fillId="0" borderId="18" xfId="0" applyNumberFormat="1" applyFont="1" applyFill="1" applyBorder="1" applyAlignment="1"/>
    <xf numFmtId="0" fontId="1" fillId="0" borderId="17" xfId="0" applyNumberFormat="1" applyFont="1" applyFill="1" applyBorder="1" applyAlignment="1"/>
    <xf numFmtId="164" fontId="1" fillId="0" borderId="17" xfId="0" applyNumberFormat="1" applyFont="1" applyFill="1" applyBorder="1"/>
    <xf numFmtId="164" fontId="1" fillId="0" borderId="18" xfId="0" applyNumberFormat="1" applyFont="1" applyFill="1" applyBorder="1"/>
    <xf numFmtId="164" fontId="1" fillId="0" borderId="1" xfId="0" applyNumberFormat="1" applyFont="1" applyFill="1" applyBorder="1"/>
    <xf numFmtId="0" fontId="12" fillId="0" borderId="0" xfId="0" applyNumberFormat="1" applyFont="1" applyFill="1" applyBorder="1" applyAlignment="1"/>
    <xf numFmtId="0" fontId="1" fillId="0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left"/>
    </xf>
    <xf numFmtId="164" fontId="1" fillId="0" borderId="2" xfId="0" applyNumberFormat="1" applyFont="1" applyFill="1" applyBorder="1" applyAlignment="1">
      <alignment horizontal="centerContinuous"/>
    </xf>
    <xf numFmtId="164" fontId="1" fillId="0" borderId="3" xfId="0" applyNumberFormat="1" applyFont="1" applyFill="1" applyBorder="1" applyAlignment="1">
      <alignment horizontal="centerContinuous"/>
    </xf>
    <xf numFmtId="164" fontId="1" fillId="0" borderId="4" xfId="0" applyNumberFormat="1" applyFont="1" applyFill="1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left" indent="6"/>
    </xf>
    <xf numFmtId="0" fontId="1" fillId="0" borderId="0" xfId="0" applyNumberFormat="1" applyFont="1" applyFill="1" applyBorder="1" applyAlignment="1">
      <alignment horizontal="right"/>
    </xf>
    <xf numFmtId="165" fontId="7" fillId="0" borderId="0" xfId="0" applyNumberFormat="1" applyFont="1" applyFill="1" applyBorder="1" applyAlignment="1"/>
    <xf numFmtId="164" fontId="1" fillId="0" borderId="0" xfId="0" applyNumberFormat="1" applyFont="1" applyFill="1" applyBorder="1" applyAlignment="1"/>
    <xf numFmtId="164" fontId="7" fillId="0" borderId="0" xfId="0" applyNumberFormat="1" applyFont="1" applyFill="1" applyBorder="1" applyAlignment="1"/>
    <xf numFmtId="173" fontId="1" fillId="0" borderId="0" xfId="0" applyNumberFormat="1" applyFont="1" applyFill="1" applyBorder="1"/>
    <xf numFmtId="165" fontId="7" fillId="0" borderId="19" xfId="0" applyNumberFormat="1" applyFont="1" applyFill="1" applyBorder="1" applyAlignment="1"/>
    <xf numFmtId="165" fontId="1" fillId="0" borderId="19" xfId="0" applyNumberFormat="1" applyFont="1" applyFill="1" applyBorder="1" applyAlignment="1"/>
    <xf numFmtId="164" fontId="1" fillId="0" borderId="20" xfId="0" applyNumberFormat="1" applyFont="1" applyFill="1" applyBorder="1"/>
    <xf numFmtId="0" fontId="14" fillId="0" borderId="0" xfId="0" applyFont="1" applyFill="1" applyBorder="1" applyAlignment="1"/>
    <xf numFmtId="164" fontId="10" fillId="0" borderId="0" xfId="0" applyNumberFormat="1" applyFont="1" applyFill="1"/>
    <xf numFmtId="0" fontId="7" fillId="0" borderId="0" xfId="0" applyNumberFormat="1" applyFont="1" applyFill="1" applyAlignment="1"/>
    <xf numFmtId="0" fontId="14" fillId="0" borderId="1" xfId="0" applyFont="1" applyFill="1" applyBorder="1" applyAlignment="1"/>
    <xf numFmtId="0" fontId="15" fillId="0" borderId="0" xfId="0" applyNumberFormat="1" applyFont="1" applyFill="1" applyAlignment="1"/>
    <xf numFmtId="164" fontId="0" fillId="0" borderId="0" xfId="0" applyNumberFormat="1" applyFont="1" applyFill="1" applyBorder="1" applyAlignment="1"/>
  </cellXfs>
  <cellStyles count="7">
    <cellStyle name="Comma 39" xfId="3" xr:uid="{00000000-0005-0000-0000-000000000000}"/>
    <cellStyle name="Comma_PCA Adj Agrmt Exhibit A3 2" xfId="5" xr:uid="{00000000-0005-0000-0000-000001000000}"/>
    <cellStyle name="Currency" xfId="1" builtinId="4"/>
    <cellStyle name="Currency 23" xfId="4" xr:uid="{00000000-0005-0000-0000-000003000000}"/>
    <cellStyle name="Normal" xfId="0" builtinId="0"/>
    <cellStyle name="Normal 123" xfId="2" xr:uid="{00000000-0005-0000-0000-000005000000}"/>
    <cellStyle name="Normal_PCA Adj Agrmt Exhibit A3 2" xfId="6" xr:uid="{00000000-0005-0000-0000-000006000000}"/>
  </cellStyles>
  <dxfs count="5">
    <dxf>
      <font>
        <b/>
        <i val="0"/>
      </font>
      <numFmt numFmtId="33" formatCode="_(* #,##0_);_(* \(#,##0\);_(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33" formatCode="_(* #,##0_);_(* \(#,##0\);_(* &quot;-&quot;_);_(@_)"/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31028</xdr:colOff>
      <xdr:row>40</xdr:row>
      <xdr:rowOff>152400</xdr:rowOff>
    </xdr:from>
    <xdr:to>
      <xdr:col>6</xdr:col>
      <xdr:colOff>227301</xdr:colOff>
      <xdr:row>42</xdr:row>
      <xdr:rowOff>54120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5951768" y="7475220"/>
          <a:ext cx="196273" cy="24462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I</a:t>
          </a:r>
        </a:p>
      </xdr:txBody>
    </xdr:sp>
    <xdr:clientData/>
  </xdr:twoCellAnchor>
  <xdr:twoCellAnchor>
    <xdr:from>
      <xdr:col>4</xdr:col>
      <xdr:colOff>43729</xdr:colOff>
      <xdr:row>41</xdr:row>
      <xdr:rowOff>0</xdr:rowOff>
    </xdr:from>
    <xdr:to>
      <xdr:col>4</xdr:col>
      <xdr:colOff>248949</xdr:colOff>
      <xdr:row>42</xdr:row>
      <xdr:rowOff>75767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4089949" y="7498080"/>
          <a:ext cx="205220" cy="243407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H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319"/>
  <sheetViews>
    <sheetView tabSelected="1" workbookViewId="0">
      <pane xSplit="4" ySplit="6" topLeftCell="E7" activePane="bottomRight" state="frozen"/>
      <selection activeCell="G28" sqref="G28"/>
      <selection pane="topRight" activeCell="G28" sqref="G28"/>
      <selection pane="bottomLeft" activeCell="G28" sqref="G28"/>
      <selection pane="bottomRight" activeCell="J45" sqref="J45"/>
    </sheetView>
  </sheetViews>
  <sheetFormatPr defaultColWidth="9.26953125" defaultRowHeight="12.5" outlineLevelRow="1" outlineLevelCol="1" x14ac:dyDescent="0.25"/>
  <cols>
    <col min="1" max="1" width="9.26953125" style="1"/>
    <col min="2" max="2" width="4.7265625" style="1" bestFit="1" customWidth="1"/>
    <col min="3" max="3" width="42.26953125" style="1" customWidth="1"/>
    <col min="4" max="4" width="2.7265625" style="1" customWidth="1"/>
    <col min="5" max="5" width="15.7265625" style="1" bestFit="1" customWidth="1"/>
    <col min="6" max="6" width="11.7265625" style="1" customWidth="1"/>
    <col min="7" max="7" width="16.54296875" style="2" bestFit="1" customWidth="1"/>
    <col min="8" max="8" width="11.7265625" style="2" customWidth="1"/>
    <col min="9" max="9" width="16.54296875" style="2" bestFit="1" customWidth="1"/>
    <col min="10" max="10" width="14.26953125" style="2" customWidth="1"/>
    <col min="11" max="11" width="18.54296875" style="2" bestFit="1" customWidth="1"/>
    <col min="12" max="12" width="2.7265625" style="1" customWidth="1"/>
    <col min="13" max="13" width="17" style="1" customWidth="1" outlineLevel="1"/>
    <col min="14" max="16384" width="9.26953125" style="1"/>
  </cols>
  <sheetData>
    <row r="1" spans="2:13" ht="13" x14ac:dyDescent="0.3">
      <c r="B1" s="130" t="s">
        <v>63</v>
      </c>
      <c r="K1" s="3"/>
    </row>
    <row r="2" spans="2:13" ht="15.5" x14ac:dyDescent="0.35">
      <c r="B2" s="4" t="s">
        <v>0</v>
      </c>
      <c r="C2" s="4"/>
      <c r="D2" s="4"/>
      <c r="E2" s="4"/>
      <c r="F2" s="4"/>
      <c r="G2" s="5"/>
      <c r="H2" s="5"/>
      <c r="I2" s="5"/>
      <c r="J2" s="5"/>
      <c r="K2" s="5"/>
    </row>
    <row r="3" spans="2:13" ht="15.5" x14ac:dyDescent="0.35">
      <c r="B3" s="4" t="s">
        <v>1</v>
      </c>
      <c r="C3" s="4"/>
      <c r="D3" s="4"/>
      <c r="E3" s="4"/>
      <c r="F3" s="4"/>
      <c r="G3" s="5"/>
      <c r="H3" s="5"/>
      <c r="I3" s="5"/>
      <c r="J3" s="5"/>
      <c r="K3" s="5"/>
    </row>
    <row r="4" spans="2:13" ht="15.5" x14ac:dyDescent="0.35">
      <c r="B4" s="4" t="s">
        <v>2</v>
      </c>
      <c r="C4" s="4"/>
      <c r="D4" s="4"/>
      <c r="E4" s="4"/>
      <c r="F4" s="4"/>
      <c r="G4" s="5"/>
      <c r="H4" s="5"/>
      <c r="I4" s="5"/>
      <c r="J4" s="5"/>
      <c r="K4" s="5"/>
    </row>
    <row r="5" spans="2:13" x14ac:dyDescent="0.25">
      <c r="K5" s="6">
        <f>SUM(I57:K57,I61:K61,K48)</f>
        <v>0</v>
      </c>
    </row>
    <row r="6" spans="2:13" ht="50.25" customHeight="1" x14ac:dyDescent="0.25">
      <c r="B6" s="7"/>
      <c r="C6" s="8" t="s">
        <v>3</v>
      </c>
      <c r="D6" s="9"/>
      <c r="E6" s="10" t="s">
        <v>4</v>
      </c>
      <c r="F6" s="11"/>
      <c r="G6" s="10" t="s">
        <v>5</v>
      </c>
      <c r="H6" s="11"/>
      <c r="I6" s="12" t="s">
        <v>6</v>
      </c>
      <c r="J6" s="12"/>
      <c r="K6" s="13"/>
    </row>
    <row r="7" spans="2:13" ht="15.5" x14ac:dyDescent="0.35">
      <c r="B7" s="14"/>
      <c r="C7" s="15"/>
      <c r="D7" s="16"/>
      <c r="E7" s="17"/>
      <c r="F7" s="18"/>
      <c r="G7" s="19"/>
      <c r="H7" s="20"/>
      <c r="I7" s="21"/>
      <c r="J7" s="21"/>
      <c r="K7" s="22"/>
    </row>
    <row r="8" spans="2:13" ht="13" x14ac:dyDescent="0.3">
      <c r="B8" s="23" t="s">
        <v>7</v>
      </c>
      <c r="C8" s="24"/>
      <c r="D8" s="25"/>
      <c r="E8" s="26"/>
      <c r="F8" s="27"/>
      <c r="G8" s="26"/>
      <c r="H8" s="28"/>
      <c r="I8" s="29"/>
      <c r="J8" s="29"/>
      <c r="K8" s="20"/>
      <c r="L8" s="30"/>
      <c r="M8" s="30"/>
    </row>
    <row r="9" spans="2:13" ht="13" x14ac:dyDescent="0.3">
      <c r="B9" s="23">
        <f>ROW()</f>
        <v>9</v>
      </c>
      <c r="C9" s="31" t="s">
        <v>33</v>
      </c>
      <c r="D9" s="32"/>
      <c r="E9" s="33">
        <v>107627055.66724977</v>
      </c>
      <c r="F9" s="34"/>
      <c r="G9" s="35">
        <v>148923662.89445901</v>
      </c>
      <c r="H9" s="34"/>
      <c r="I9" s="36">
        <f>E9-G9</f>
        <v>-41296607.22720924</v>
      </c>
      <c r="J9" s="29"/>
      <c r="K9" s="20"/>
      <c r="L9" s="30"/>
      <c r="M9" s="30"/>
    </row>
    <row r="10" spans="2:13" x14ac:dyDescent="0.25">
      <c r="B10" s="23">
        <f>ROW()</f>
        <v>10</v>
      </c>
      <c r="C10" s="31" t="s">
        <v>34</v>
      </c>
      <c r="D10" s="32"/>
      <c r="E10" s="37">
        <v>79508404.960502923</v>
      </c>
      <c r="F10" s="38"/>
      <c r="G10" s="37">
        <v>79202112.316321075</v>
      </c>
      <c r="H10" s="38"/>
      <c r="I10" s="39">
        <f>E10-G10</f>
        <v>306292.64418184757</v>
      </c>
      <c r="J10" s="39"/>
      <c r="K10" s="20"/>
      <c r="L10" s="30"/>
      <c r="M10" s="30"/>
    </row>
    <row r="11" spans="2:13" x14ac:dyDescent="0.25">
      <c r="B11" s="23">
        <f>ROW()</f>
        <v>11</v>
      </c>
      <c r="C11" s="31" t="s">
        <v>35</v>
      </c>
      <c r="D11" s="32"/>
      <c r="E11" s="37">
        <v>1426278308.4180365</v>
      </c>
      <c r="F11" s="38"/>
      <c r="G11" s="37">
        <v>1692468635.3914154</v>
      </c>
      <c r="H11" s="38"/>
      <c r="I11" s="39">
        <f>E11-G11</f>
        <v>-266190326.9733789</v>
      </c>
      <c r="J11" s="39"/>
      <c r="K11" s="20"/>
      <c r="L11" s="30"/>
      <c r="M11" s="30"/>
    </row>
    <row r="12" spans="2:13" ht="13.5" thickBot="1" x14ac:dyDescent="0.35">
      <c r="B12" s="23">
        <f>ROW()</f>
        <v>12</v>
      </c>
      <c r="C12" s="30"/>
      <c r="D12" s="18"/>
      <c r="E12" s="40">
        <f>SUM(E9:E11)</f>
        <v>1613413769.0457892</v>
      </c>
      <c r="F12" s="41"/>
      <c r="G12" s="42">
        <f>SUM(G9:G11)</f>
        <v>1920594410.6021955</v>
      </c>
      <c r="H12" s="41"/>
      <c r="I12" s="43">
        <f>SUM(I9:I11)</f>
        <v>-307180641.55640626</v>
      </c>
      <c r="J12" s="44"/>
      <c r="K12" s="45" t="s">
        <v>8</v>
      </c>
      <c r="L12" s="30"/>
      <c r="M12" s="30"/>
    </row>
    <row r="13" spans="2:13" ht="13" thickTop="1" x14ac:dyDescent="0.25">
      <c r="B13" s="23">
        <f>ROW()</f>
        <v>13</v>
      </c>
      <c r="C13" s="31" t="s">
        <v>36</v>
      </c>
      <c r="D13" s="32"/>
      <c r="E13" s="46">
        <v>6.8000000000000005E-2</v>
      </c>
      <c r="F13" s="47"/>
      <c r="G13" s="46">
        <v>6.8000000000000005E-2</v>
      </c>
      <c r="H13" s="47"/>
      <c r="I13" s="48"/>
      <c r="J13" s="48"/>
      <c r="K13" s="49" t="s">
        <v>9</v>
      </c>
      <c r="L13" s="30"/>
      <c r="M13" s="30"/>
    </row>
    <row r="14" spans="2:13" x14ac:dyDescent="0.25">
      <c r="B14" s="23">
        <f>ROW()</f>
        <v>14</v>
      </c>
      <c r="C14" s="31"/>
      <c r="D14" s="32"/>
      <c r="E14" s="46"/>
      <c r="F14" s="47"/>
      <c r="G14" s="19"/>
      <c r="H14" s="20"/>
      <c r="I14" s="50" t="s">
        <v>10</v>
      </c>
      <c r="J14" s="50" t="s">
        <v>11</v>
      </c>
      <c r="K14" s="51" t="s">
        <v>12</v>
      </c>
      <c r="L14" s="30"/>
      <c r="M14" s="30"/>
    </row>
    <row r="15" spans="2:13" ht="13" x14ac:dyDescent="0.3">
      <c r="B15" s="23">
        <f>ROW()</f>
        <v>15</v>
      </c>
      <c r="C15" s="31"/>
      <c r="D15" s="32"/>
      <c r="E15" s="19"/>
      <c r="F15" s="20"/>
      <c r="G15" s="19"/>
      <c r="H15" s="20"/>
      <c r="I15" s="52"/>
      <c r="J15" s="20"/>
      <c r="K15" s="53"/>
      <c r="L15" s="30"/>
      <c r="M15" s="30"/>
    </row>
    <row r="16" spans="2:13" x14ac:dyDescent="0.25">
      <c r="B16" s="23">
        <f>ROW()</f>
        <v>16</v>
      </c>
      <c r="C16" s="31"/>
      <c r="D16" s="32"/>
      <c r="E16" s="23" t="s">
        <v>13</v>
      </c>
      <c r="F16" s="54" t="s">
        <v>14</v>
      </c>
      <c r="G16" s="23" t="s">
        <v>15</v>
      </c>
      <c r="H16" s="54" t="s">
        <v>16</v>
      </c>
      <c r="I16" s="55" t="s">
        <v>17</v>
      </c>
      <c r="J16" s="56" t="s">
        <v>18</v>
      </c>
      <c r="K16" s="56" t="s">
        <v>19</v>
      </c>
      <c r="L16" s="30"/>
      <c r="M16" s="30"/>
    </row>
    <row r="17" spans="2:13" ht="13" x14ac:dyDescent="0.3">
      <c r="B17" s="23">
        <f>ROW()</f>
        <v>17</v>
      </c>
      <c r="C17" s="57" t="s">
        <v>37</v>
      </c>
      <c r="D17" s="58" t="s">
        <v>29</v>
      </c>
      <c r="E17" s="33">
        <f>E9*E13/0.79</f>
        <v>9264100.9941430185</v>
      </c>
      <c r="F17" s="59">
        <f>ROUND(E17/E$42,5)</f>
        <v>0.47060999999999997</v>
      </c>
      <c r="G17" s="35">
        <f>G9*G13/0.79</f>
        <v>12818745.666864827</v>
      </c>
      <c r="H17" s="59">
        <f>ROUND(G17/G$42,5)</f>
        <v>0.62422</v>
      </c>
      <c r="I17" s="60">
        <f>E17-G17</f>
        <v>-3554644.6727218088</v>
      </c>
      <c r="J17" s="59">
        <f>+F17-H17</f>
        <v>-0.15361000000000002</v>
      </c>
      <c r="K17" s="61">
        <f>J17*$E$42</f>
        <v>-3023887.5883449097</v>
      </c>
      <c r="L17" s="30"/>
      <c r="M17" s="62"/>
    </row>
    <row r="18" spans="2:13" x14ac:dyDescent="0.25">
      <c r="B18" s="23">
        <f>ROW()</f>
        <v>18</v>
      </c>
      <c r="C18" s="63" t="s">
        <v>38</v>
      </c>
      <c r="D18" s="58" t="s">
        <v>30</v>
      </c>
      <c r="E18" s="37">
        <v>4163374.1001599999</v>
      </c>
      <c r="F18" s="64">
        <f t="shared" ref="F18:F38" si="0">ROUND(E18/E$42,5)</f>
        <v>0.21149000000000001</v>
      </c>
      <c r="G18" s="37">
        <v>3913502.79561463</v>
      </c>
      <c r="H18" s="64">
        <f t="shared" ref="H18:H38" si="1">ROUND(G18/G$42,5)</f>
        <v>0.19056999999999999</v>
      </c>
      <c r="I18" s="65">
        <f t="shared" ref="I18:I38" si="2">E18-G18</f>
        <v>249871.30454536993</v>
      </c>
      <c r="J18" s="64">
        <f t="shared" ref="J18:J38" si="3">+F18-H18</f>
        <v>2.0920000000000022E-2</v>
      </c>
      <c r="K18" s="66">
        <f t="shared" ref="K18:K38" si="4">J18*$E$42</f>
        <v>411820.37854420656</v>
      </c>
      <c r="L18" s="30"/>
      <c r="M18" s="62"/>
    </row>
    <row r="19" spans="2:13" x14ac:dyDescent="0.25">
      <c r="B19" s="23">
        <f>ROW()</f>
        <v>19</v>
      </c>
      <c r="C19" s="67" t="s">
        <v>39</v>
      </c>
      <c r="D19" s="58" t="s">
        <v>29</v>
      </c>
      <c r="E19" s="37">
        <f>E10*E13/0.79</f>
        <v>6843761.4396382263</v>
      </c>
      <c r="F19" s="64">
        <f t="shared" si="0"/>
        <v>0.34766000000000002</v>
      </c>
      <c r="G19" s="37">
        <f>G10*G13/0.79</f>
        <v>6817397.0095061176</v>
      </c>
      <c r="H19" s="64">
        <f t="shared" si="1"/>
        <v>0.33198</v>
      </c>
      <c r="I19" s="65">
        <f t="shared" si="2"/>
        <v>26364.430132108741</v>
      </c>
      <c r="J19" s="64">
        <f t="shared" si="3"/>
        <v>1.5680000000000027E-2</v>
      </c>
      <c r="K19" s="66">
        <f t="shared" si="4"/>
        <v>308668.42904269422</v>
      </c>
      <c r="L19" s="30"/>
      <c r="M19" s="62"/>
    </row>
    <row r="20" spans="2:13" x14ac:dyDescent="0.25">
      <c r="B20" s="23">
        <f>ROW()</f>
        <v>20</v>
      </c>
      <c r="C20" s="67" t="s">
        <v>40</v>
      </c>
      <c r="D20" s="58" t="s">
        <v>29</v>
      </c>
      <c r="E20" s="37">
        <f>E11*E13/0.79</f>
        <v>122768259.4587677</v>
      </c>
      <c r="F20" s="64">
        <f t="shared" si="0"/>
        <v>6.2364899999999999</v>
      </c>
      <c r="G20" s="37">
        <f>G11*G13/0.79</f>
        <v>145680844.56533703</v>
      </c>
      <c r="H20" s="64">
        <f t="shared" si="1"/>
        <v>7.0940099999999999</v>
      </c>
      <c r="I20" s="65">
        <f t="shared" si="2"/>
        <v>-22912585.106569335</v>
      </c>
      <c r="J20" s="64">
        <f t="shared" si="3"/>
        <v>-0.85752000000000006</v>
      </c>
      <c r="K20" s="66">
        <f t="shared" si="4"/>
        <v>-16880698.423003234</v>
      </c>
      <c r="L20" s="30"/>
      <c r="M20" s="62"/>
    </row>
    <row r="21" spans="2:13" ht="13" x14ac:dyDescent="0.3">
      <c r="B21" s="23">
        <f>ROW()</f>
        <v>21</v>
      </c>
      <c r="C21" s="30" t="s">
        <v>41</v>
      </c>
      <c r="D21" s="58" t="s">
        <v>30</v>
      </c>
      <c r="E21" s="68">
        <v>41909417.092460752</v>
      </c>
      <c r="F21" s="69">
        <f t="shared" si="0"/>
        <v>2.1289500000000001</v>
      </c>
      <c r="G21" s="37">
        <v>37089392.406405531</v>
      </c>
      <c r="H21" s="64">
        <f t="shared" si="1"/>
        <v>1.80609</v>
      </c>
      <c r="I21" s="60">
        <f t="shared" si="2"/>
        <v>4820024.6860552207</v>
      </c>
      <c r="J21" s="69">
        <f t="shared" si="3"/>
        <v>0.32286000000000015</v>
      </c>
      <c r="K21" s="70">
        <f t="shared" si="4"/>
        <v>6355656.1862706719</v>
      </c>
      <c r="L21" s="30"/>
      <c r="M21" s="62"/>
    </row>
    <row r="22" spans="2:13" ht="13" x14ac:dyDescent="0.3">
      <c r="B22" s="23">
        <f>ROW()</f>
        <v>22</v>
      </c>
      <c r="C22" s="30" t="s">
        <v>42</v>
      </c>
      <c r="D22" s="58" t="s">
        <v>30</v>
      </c>
      <c r="E22" s="68">
        <v>529187763.77919978</v>
      </c>
      <c r="F22" s="69">
        <f t="shared" si="0"/>
        <v>26.88213</v>
      </c>
      <c r="G22" s="37">
        <v>468639005.35613108</v>
      </c>
      <c r="H22" s="64">
        <f t="shared" si="1"/>
        <v>22.820640000000001</v>
      </c>
      <c r="I22" s="60">
        <f t="shared" si="2"/>
        <v>60548758.423068702</v>
      </c>
      <c r="J22" s="69">
        <f t="shared" si="3"/>
        <v>4.0614899999999992</v>
      </c>
      <c r="K22" s="70">
        <f t="shared" si="4"/>
        <v>79952406.75207971</v>
      </c>
      <c r="L22" s="30"/>
      <c r="M22" s="62"/>
    </row>
    <row r="23" spans="2:13" x14ac:dyDescent="0.25">
      <c r="B23" s="23">
        <f>ROW()</f>
        <v>23</v>
      </c>
      <c r="C23" s="30" t="s">
        <v>43</v>
      </c>
      <c r="D23" s="58" t="s">
        <v>29</v>
      </c>
      <c r="E23" s="37">
        <v>8006583.2700000033</v>
      </c>
      <c r="F23" s="64">
        <f t="shared" si="0"/>
        <v>0.40672999999999998</v>
      </c>
      <c r="G23" s="37">
        <v>8072158.7332714284</v>
      </c>
      <c r="H23" s="64">
        <f t="shared" si="1"/>
        <v>0.39307999999999998</v>
      </c>
      <c r="I23" s="65">
        <f t="shared" si="2"/>
        <v>-65575.463271425106</v>
      </c>
      <c r="J23" s="64">
        <f t="shared" si="3"/>
        <v>1.3649999999999995E-2</v>
      </c>
      <c r="K23" s="66">
        <f t="shared" si="4"/>
        <v>268706.89135413058</v>
      </c>
      <c r="L23" s="30"/>
      <c r="M23" s="62"/>
    </row>
    <row r="24" spans="2:13" x14ac:dyDescent="0.25">
      <c r="B24" s="23">
        <f>ROW()</f>
        <v>24</v>
      </c>
      <c r="C24" s="71" t="s">
        <v>44</v>
      </c>
      <c r="D24" s="58" t="s">
        <v>29</v>
      </c>
      <c r="E24" s="37">
        <v>7746401.1699999999</v>
      </c>
      <c r="F24" s="64">
        <f t="shared" si="0"/>
        <v>0.39351000000000003</v>
      </c>
      <c r="G24" s="37">
        <v>8840460.579817621</v>
      </c>
      <c r="H24" s="64">
        <f t="shared" si="1"/>
        <v>0.43048999999999998</v>
      </c>
      <c r="I24" s="65">
        <f t="shared" si="2"/>
        <v>-1094059.4098176211</v>
      </c>
      <c r="J24" s="64">
        <f t="shared" si="3"/>
        <v>-3.6979999999999957E-2</v>
      </c>
      <c r="K24" s="66">
        <f t="shared" si="4"/>
        <v>-727969.29247441329</v>
      </c>
      <c r="L24" s="30"/>
      <c r="M24" s="62"/>
    </row>
    <row r="25" spans="2:13" x14ac:dyDescent="0.25">
      <c r="B25" s="23">
        <f>ROW()</f>
        <v>25</v>
      </c>
      <c r="C25" s="71" t="s">
        <v>45</v>
      </c>
      <c r="D25" s="58" t="s">
        <v>29</v>
      </c>
      <c r="E25" s="37">
        <v>3609732</v>
      </c>
      <c r="F25" s="64">
        <f t="shared" si="0"/>
        <v>0.18337000000000001</v>
      </c>
      <c r="G25" s="37">
        <v>3895439.2738404199</v>
      </c>
      <c r="H25" s="64">
        <f t="shared" si="1"/>
        <v>0.18969</v>
      </c>
      <c r="I25" s="65">
        <f t="shared" si="2"/>
        <v>-285707.27384041995</v>
      </c>
      <c r="J25" s="64">
        <f t="shared" si="3"/>
        <v>-6.3199999999999923E-3</v>
      </c>
      <c r="K25" s="66">
        <f t="shared" si="4"/>
        <v>-124412.27497128966</v>
      </c>
      <c r="L25" s="30"/>
      <c r="M25" s="62"/>
    </row>
    <row r="26" spans="2:13" ht="13" x14ac:dyDescent="0.3">
      <c r="B26" s="23">
        <f>ROW()</f>
        <v>26</v>
      </c>
      <c r="C26" s="71" t="s">
        <v>46</v>
      </c>
      <c r="D26" s="58" t="s">
        <v>30</v>
      </c>
      <c r="E26" s="68">
        <v>810486.93138415087</v>
      </c>
      <c r="F26" s="69">
        <f t="shared" si="0"/>
        <v>4.1169999999999998E-2</v>
      </c>
      <c r="G26" s="37">
        <v>766379.13641918893</v>
      </c>
      <c r="H26" s="64">
        <f t="shared" si="1"/>
        <v>3.7319999999999999E-2</v>
      </c>
      <c r="I26" s="60">
        <f t="shared" si="2"/>
        <v>44107.79496496194</v>
      </c>
      <c r="J26" s="69">
        <f t="shared" si="3"/>
        <v>3.8499999999999993E-3</v>
      </c>
      <c r="K26" s="70">
        <f t="shared" si="4"/>
        <v>75789.123202447096</v>
      </c>
      <c r="L26" s="30"/>
      <c r="M26" s="62"/>
    </row>
    <row r="27" spans="2:13" x14ac:dyDescent="0.25">
      <c r="B27" s="23">
        <f>ROW()</f>
        <v>27</v>
      </c>
      <c r="C27" s="71" t="s">
        <v>47</v>
      </c>
      <c r="D27" s="58" t="s">
        <v>29</v>
      </c>
      <c r="E27" s="37">
        <v>2154161.64</v>
      </c>
      <c r="F27" s="64">
        <f t="shared" si="0"/>
        <v>0.10943</v>
      </c>
      <c r="G27" s="37">
        <v>1989467.6013443223</v>
      </c>
      <c r="H27" s="64">
        <f t="shared" si="1"/>
        <v>9.6879999999999994E-2</v>
      </c>
      <c r="I27" s="65">
        <f t="shared" si="2"/>
        <v>164694.03865567781</v>
      </c>
      <c r="J27" s="64">
        <f t="shared" si="3"/>
        <v>1.2550000000000006E-2</v>
      </c>
      <c r="K27" s="66">
        <f t="shared" si="4"/>
        <v>247052.85615343161</v>
      </c>
      <c r="L27" s="30"/>
      <c r="M27" s="62"/>
    </row>
    <row r="28" spans="2:13" ht="14" x14ac:dyDescent="0.3">
      <c r="B28" s="23">
        <f>ROW()</f>
        <v>28</v>
      </c>
      <c r="C28" s="72" t="s">
        <v>48</v>
      </c>
      <c r="D28" s="58" t="s">
        <v>30</v>
      </c>
      <c r="E28" s="37">
        <v>497854.02572839998</v>
      </c>
      <c r="F28" s="64">
        <f t="shared" si="0"/>
        <v>2.529E-2</v>
      </c>
      <c r="G28" s="37">
        <v>426928.32671306725</v>
      </c>
      <c r="H28" s="64">
        <f t="shared" si="1"/>
        <v>2.0789999999999999E-2</v>
      </c>
      <c r="I28" s="65">
        <f t="shared" si="2"/>
        <v>70925.699015332735</v>
      </c>
      <c r="J28" s="64">
        <f t="shared" si="3"/>
        <v>4.5000000000000005E-3</v>
      </c>
      <c r="K28" s="66">
        <f t="shared" si="4"/>
        <v>88584.689457405722</v>
      </c>
      <c r="L28" s="30"/>
      <c r="M28" s="62"/>
    </row>
    <row r="29" spans="2:13" ht="13" x14ac:dyDescent="0.3">
      <c r="B29" s="23">
        <f>ROW()</f>
        <v>29</v>
      </c>
      <c r="C29" s="30" t="s">
        <v>49</v>
      </c>
      <c r="D29" s="58" t="s">
        <v>30</v>
      </c>
      <c r="E29" s="68">
        <v>146911812.44474319</v>
      </c>
      <c r="F29" s="69">
        <f t="shared" si="0"/>
        <v>7.4629500000000002</v>
      </c>
      <c r="G29" s="37">
        <v>126925932.5832969</v>
      </c>
      <c r="H29" s="64">
        <f t="shared" si="1"/>
        <v>6.1807299999999996</v>
      </c>
      <c r="I29" s="60">
        <f t="shared" si="2"/>
        <v>19985879.861446291</v>
      </c>
      <c r="J29" s="69">
        <f t="shared" si="3"/>
        <v>1.2822200000000006</v>
      </c>
      <c r="K29" s="70">
        <f t="shared" si="4"/>
        <v>25241124.559127737</v>
      </c>
      <c r="L29" s="30"/>
      <c r="M29" s="62"/>
    </row>
    <row r="30" spans="2:13" ht="13" x14ac:dyDescent="0.3">
      <c r="B30" s="23">
        <f>ROW()</f>
        <v>30</v>
      </c>
      <c r="C30" s="30" t="s">
        <v>50</v>
      </c>
      <c r="D30" s="58" t="s">
        <v>30</v>
      </c>
      <c r="E30" s="68">
        <v>136834849.72120711</v>
      </c>
      <c r="F30" s="69">
        <f t="shared" si="0"/>
        <v>6.9510500000000004</v>
      </c>
      <c r="G30" s="37">
        <v>112486392.77130413</v>
      </c>
      <c r="H30" s="64">
        <f t="shared" si="1"/>
        <v>5.4775900000000002</v>
      </c>
      <c r="I30" s="60">
        <f t="shared" si="2"/>
        <v>24348456.949902982</v>
      </c>
      <c r="J30" s="69">
        <f t="shared" si="3"/>
        <v>1.4734600000000002</v>
      </c>
      <c r="K30" s="70">
        <f t="shared" si="4"/>
        <v>29005777.006202012</v>
      </c>
      <c r="L30" s="30"/>
      <c r="M30" s="62"/>
    </row>
    <row r="31" spans="2:13" x14ac:dyDescent="0.25">
      <c r="B31" s="23">
        <f>ROW()</f>
        <v>31</v>
      </c>
      <c r="C31" s="30" t="s">
        <v>51</v>
      </c>
      <c r="D31" s="58" t="s">
        <v>29</v>
      </c>
      <c r="E31" s="37">
        <v>-6515420.6045234576</v>
      </c>
      <c r="F31" s="64">
        <f t="shared" si="0"/>
        <v>-0.33098</v>
      </c>
      <c r="G31" s="37">
        <v>-8666881.7085096519</v>
      </c>
      <c r="H31" s="64">
        <f t="shared" si="1"/>
        <v>-0.42204000000000003</v>
      </c>
      <c r="I31" s="65">
        <f t="shared" si="2"/>
        <v>2151461.1039861944</v>
      </c>
      <c r="J31" s="64">
        <f t="shared" si="3"/>
        <v>9.106000000000003E-2</v>
      </c>
      <c r="K31" s="66">
        <f t="shared" si="4"/>
        <v>1792560.4048869705</v>
      </c>
      <c r="L31" s="30"/>
      <c r="M31" s="62"/>
    </row>
    <row r="32" spans="2:13" x14ac:dyDescent="0.25">
      <c r="B32" s="23">
        <f>ROW()</f>
        <v>32</v>
      </c>
      <c r="C32" s="30" t="s">
        <v>52</v>
      </c>
      <c r="D32" s="58" t="s">
        <v>29</v>
      </c>
      <c r="E32" s="37">
        <v>105539340.61065164</v>
      </c>
      <c r="F32" s="64">
        <f t="shared" si="0"/>
        <v>5.3612799999999998</v>
      </c>
      <c r="G32" s="37">
        <v>108205898.55701637</v>
      </c>
      <c r="H32" s="64">
        <f t="shared" si="1"/>
        <v>5.2691499999999998</v>
      </c>
      <c r="I32" s="65">
        <f t="shared" si="2"/>
        <v>-2666557.9463647306</v>
      </c>
      <c r="J32" s="64">
        <f t="shared" si="3"/>
        <v>9.2130000000000045E-2</v>
      </c>
      <c r="K32" s="66">
        <f t="shared" si="4"/>
        <v>1813623.8754912873</v>
      </c>
      <c r="L32" s="30"/>
      <c r="M32" s="62"/>
    </row>
    <row r="33" spans="2:13" ht="13" x14ac:dyDescent="0.3">
      <c r="B33" s="23">
        <f>ROW()</f>
        <v>33</v>
      </c>
      <c r="C33" s="30" t="s">
        <v>53</v>
      </c>
      <c r="D33" s="58" t="s">
        <v>30</v>
      </c>
      <c r="E33" s="68">
        <v>-33218152.945881963</v>
      </c>
      <c r="F33" s="69">
        <f t="shared" si="0"/>
        <v>-1.6874400000000001</v>
      </c>
      <c r="G33" s="37">
        <v>-9043639.2224400043</v>
      </c>
      <c r="H33" s="64">
        <f t="shared" si="1"/>
        <v>-0.44039</v>
      </c>
      <c r="I33" s="60">
        <f t="shared" si="2"/>
        <v>-24174513.723441958</v>
      </c>
      <c r="J33" s="69">
        <f t="shared" si="3"/>
        <v>-1.24705</v>
      </c>
      <c r="K33" s="70">
        <f t="shared" si="4"/>
        <v>-24548785.997301735</v>
      </c>
      <c r="L33" s="30"/>
      <c r="M33" s="62"/>
    </row>
    <row r="34" spans="2:13" ht="13" x14ac:dyDescent="0.3">
      <c r="B34" s="23">
        <f>ROW()</f>
        <v>34</v>
      </c>
      <c r="C34" s="73" t="s">
        <v>54</v>
      </c>
      <c r="D34" s="58" t="s">
        <v>30</v>
      </c>
      <c r="E34" s="68">
        <v>-49932542.908260092</v>
      </c>
      <c r="F34" s="69">
        <f t="shared" si="0"/>
        <v>-2.5365199999999999</v>
      </c>
      <c r="G34" s="37">
        <v>-27552250.181711692</v>
      </c>
      <c r="H34" s="64">
        <f t="shared" si="1"/>
        <v>-1.3416699999999999</v>
      </c>
      <c r="I34" s="60">
        <f t="shared" si="2"/>
        <v>-22380292.7265484</v>
      </c>
      <c r="J34" s="69">
        <f t="shared" si="3"/>
        <v>-1.19485</v>
      </c>
      <c r="K34" s="70">
        <f t="shared" si="4"/>
        <v>-23521203.599595826</v>
      </c>
      <c r="L34" s="30"/>
      <c r="M34" s="62"/>
    </row>
    <row r="35" spans="2:13" x14ac:dyDescent="0.25">
      <c r="B35" s="23">
        <f>ROW()</f>
        <v>35</v>
      </c>
      <c r="C35" s="30" t="s">
        <v>55</v>
      </c>
      <c r="D35" s="58" t="s">
        <v>29</v>
      </c>
      <c r="E35" s="37">
        <v>728609.68</v>
      </c>
      <c r="F35" s="64">
        <f t="shared" si="0"/>
        <v>3.7010000000000001E-2</v>
      </c>
      <c r="G35" s="37">
        <v>876514.03</v>
      </c>
      <c r="H35" s="64">
        <f t="shared" si="1"/>
        <v>4.2680000000000003E-2</v>
      </c>
      <c r="I35" s="65">
        <f t="shared" si="2"/>
        <v>-147904.34999999998</v>
      </c>
      <c r="J35" s="64">
        <f t="shared" si="3"/>
        <v>-5.6700000000000014E-3</v>
      </c>
      <c r="K35" s="66">
        <f t="shared" si="4"/>
        <v>-111616.70871633124</v>
      </c>
      <c r="L35" s="30"/>
      <c r="M35" s="62"/>
    </row>
    <row r="36" spans="2:13" x14ac:dyDescent="0.25">
      <c r="B36" s="23">
        <f>ROW()</f>
        <v>36</v>
      </c>
      <c r="C36" s="74" t="s">
        <v>56</v>
      </c>
      <c r="D36" s="58" t="s">
        <v>29</v>
      </c>
      <c r="E36" s="37">
        <v>159570955.42276481</v>
      </c>
      <c r="F36" s="64">
        <f t="shared" si="0"/>
        <v>8.1060199999999991</v>
      </c>
      <c r="G36" s="37">
        <v>155106180.2892209</v>
      </c>
      <c r="H36" s="64">
        <f t="shared" si="1"/>
        <v>7.5529799999999998</v>
      </c>
      <c r="I36" s="65">
        <f t="shared" si="2"/>
        <v>4464775.1335439086</v>
      </c>
      <c r="J36" s="64">
        <f t="shared" si="3"/>
        <v>0.55303999999999931</v>
      </c>
      <c r="K36" s="66">
        <f t="shared" si="4"/>
        <v>10886861.479449688</v>
      </c>
      <c r="L36" s="30"/>
      <c r="M36" s="62"/>
    </row>
    <row r="37" spans="2:13" x14ac:dyDescent="0.25">
      <c r="B37" s="23">
        <f>ROW()</f>
        <v>37</v>
      </c>
      <c r="C37" s="24" t="s">
        <v>57</v>
      </c>
      <c r="D37" s="58" t="s">
        <v>29</v>
      </c>
      <c r="E37" s="37">
        <v>3681678.9550089934</v>
      </c>
      <c r="F37" s="64">
        <f t="shared" si="0"/>
        <v>0.18703</v>
      </c>
      <c r="G37" s="37">
        <v>3531950.8300239993</v>
      </c>
      <c r="H37" s="64">
        <f t="shared" si="1"/>
        <v>0.17199</v>
      </c>
      <c r="I37" s="65">
        <f t="shared" si="2"/>
        <v>149728.12498499407</v>
      </c>
      <c r="J37" s="64">
        <f t="shared" si="3"/>
        <v>1.5039999999999998E-2</v>
      </c>
      <c r="K37" s="66">
        <f t="shared" si="4"/>
        <v>296069.71765319596</v>
      </c>
      <c r="L37" s="30"/>
      <c r="M37" s="62"/>
    </row>
    <row r="38" spans="2:13" x14ac:dyDescent="0.25">
      <c r="B38" s="23">
        <f>ROW()</f>
        <v>38</v>
      </c>
      <c r="C38" s="24" t="s">
        <v>58</v>
      </c>
      <c r="D38" s="58" t="s">
        <v>29</v>
      </c>
      <c r="E38" s="37">
        <v>3572472</v>
      </c>
      <c r="F38" s="64">
        <f t="shared" si="0"/>
        <v>0.18148</v>
      </c>
      <c r="G38" s="37">
        <v>8031923.03318753</v>
      </c>
      <c r="H38" s="64">
        <f t="shared" si="1"/>
        <v>0.39112000000000002</v>
      </c>
      <c r="I38" s="65">
        <f t="shared" si="2"/>
        <v>-4459451.03318753</v>
      </c>
      <c r="J38" s="64">
        <f t="shared" si="3"/>
        <v>-0.20964000000000002</v>
      </c>
      <c r="K38" s="66">
        <f t="shared" si="4"/>
        <v>-4126865.3995223413</v>
      </c>
      <c r="L38" s="30"/>
      <c r="M38" s="62"/>
    </row>
    <row r="39" spans="2:13" ht="13" x14ac:dyDescent="0.3">
      <c r="B39" s="23">
        <f>ROW()</f>
        <v>39</v>
      </c>
      <c r="C39" s="31" t="s">
        <v>59</v>
      </c>
      <c r="D39" s="75"/>
      <c r="E39" s="76">
        <f t="shared" ref="E39:K39" si="5">SUM(E17:E38)</f>
        <v>1204135498.2771921</v>
      </c>
      <c r="F39" s="77">
        <f t="shared" si="5"/>
        <v>61.168710000000004</v>
      </c>
      <c r="G39" s="78">
        <f t="shared" si="5"/>
        <v>1168851742.4326539</v>
      </c>
      <c r="H39" s="79">
        <f t="shared" si="5"/>
        <v>56.917899999999982</v>
      </c>
      <c r="I39" s="80">
        <f t="shared" si="5"/>
        <v>35283755.84453851</v>
      </c>
      <c r="J39" s="81">
        <f t="shared" ref="J39" si="6">SUM(J17:J38)</f>
        <v>4.2508100000000004</v>
      </c>
      <c r="K39" s="82">
        <f t="shared" si="5"/>
        <v>83679263.064985543</v>
      </c>
      <c r="L39" s="30"/>
      <c r="M39" s="62"/>
    </row>
    <row r="40" spans="2:13" ht="13" thickBot="1" x14ac:dyDescent="0.3">
      <c r="B40" s="23">
        <f>ROW()</f>
        <v>40</v>
      </c>
      <c r="C40" s="83" t="s">
        <v>60</v>
      </c>
      <c r="D40" s="18"/>
      <c r="E40" s="84">
        <v>0.95111500000000004</v>
      </c>
      <c r="F40" s="85">
        <f>E40</f>
        <v>0.95111500000000004</v>
      </c>
      <c r="G40" s="84">
        <v>0.95111500000000004</v>
      </c>
      <c r="H40" s="85">
        <f>G40</f>
        <v>0.95111500000000004</v>
      </c>
      <c r="I40" s="84"/>
      <c r="J40" s="86"/>
      <c r="K40" s="85">
        <f>+E40</f>
        <v>0.95111500000000004</v>
      </c>
      <c r="L40" s="30"/>
      <c r="M40" s="30"/>
    </row>
    <row r="41" spans="2:13" ht="13.5" thickBot="1" x14ac:dyDescent="0.35">
      <c r="B41" s="23">
        <f>ROW()</f>
        <v>41</v>
      </c>
      <c r="C41" s="30" t="s">
        <v>61</v>
      </c>
      <c r="D41" s="18"/>
      <c r="E41" s="76">
        <f>E39/E40</f>
        <v>1266025137.104548</v>
      </c>
      <c r="F41" s="77">
        <f>F39/F40</f>
        <v>64.312633067504976</v>
      </c>
      <c r="G41" s="78">
        <f>G39/G40</f>
        <v>1228927881.9413571</v>
      </c>
      <c r="H41" s="79">
        <f>H39/H40</f>
        <v>59.843341762037163</v>
      </c>
      <c r="I41" s="87">
        <f t="shared" ref="I41" si="7">E41-G41</f>
        <v>37097255.163190842</v>
      </c>
      <c r="J41" s="88">
        <f>F41-H41</f>
        <v>4.4692913054678129</v>
      </c>
      <c r="K41" s="89">
        <f>ROUND(K39/(K40),)+K63</f>
        <v>87954754</v>
      </c>
      <c r="L41" s="30"/>
      <c r="M41" s="62"/>
    </row>
    <row r="42" spans="2:13" x14ac:dyDescent="0.25">
      <c r="B42" s="23">
        <f>ROW()</f>
        <v>42</v>
      </c>
      <c r="C42" s="30" t="s">
        <v>62</v>
      </c>
      <c r="D42" s="18"/>
      <c r="E42" s="19">
        <v>19685486.54609016</v>
      </c>
      <c r="F42" s="90"/>
      <c r="G42" s="19">
        <v>20535748.503355935</v>
      </c>
      <c r="H42" s="90"/>
      <c r="I42" s="21"/>
      <c r="J42" s="21"/>
      <c r="K42" s="20"/>
      <c r="L42" s="30"/>
      <c r="M42" s="91"/>
    </row>
    <row r="43" spans="2:13" ht="13" x14ac:dyDescent="0.3">
      <c r="B43" s="23">
        <f>ROW()</f>
        <v>43</v>
      </c>
      <c r="C43" s="30"/>
      <c r="D43" s="18"/>
      <c r="E43" s="19"/>
      <c r="F43" s="92"/>
      <c r="G43" s="19"/>
      <c r="H43" s="93" t="s">
        <v>20</v>
      </c>
      <c r="I43" s="94">
        <f>ROUND(SUMIF($D$17:$D$38,"F",$I$17:$I$38)/(ROUND(I39/I41,6)),0)</f>
        <v>-29680388</v>
      </c>
      <c r="J43" s="95">
        <f>ROUND(SUMIF($D$17:$D$38,"F",$J$17:$J$38)/(ROUND(J39/J41,6)),3)</f>
        <v>-0.501</v>
      </c>
      <c r="K43" s="96">
        <f>ROUND(SUMIF($D$17:$D$38,"F",$K$17:$K$38)/(ROUND(K39/K41,6)),0)</f>
        <v>-9861262</v>
      </c>
      <c r="L43" s="30"/>
      <c r="M43" s="62"/>
    </row>
    <row r="44" spans="2:13" ht="13.5" thickBot="1" x14ac:dyDescent="0.35">
      <c r="B44" s="23">
        <f>ROW()</f>
        <v>44</v>
      </c>
      <c r="C44" s="30"/>
      <c r="D44" s="18"/>
      <c r="E44" s="19"/>
      <c r="F44" s="20"/>
      <c r="G44" s="19"/>
      <c r="H44" s="93" t="s">
        <v>21</v>
      </c>
      <c r="I44" s="94">
        <f>ROUND(SUMIF($D$17:$D$38,"V",$I$17:$I$38)/(ROUND(I39/I41,6)),0)</f>
        <v>66777643</v>
      </c>
      <c r="J44" s="95">
        <f>ROUND(SUMIF($D$17:$D$38,"V",$J$17:$J$38)/(ROUND(J39/J41,6)),3)</f>
        <v>4.97</v>
      </c>
      <c r="K44" s="96">
        <f>ROUND(SUMIF($D$17:$D$38,"V",$K$17:$K$38)/(ROUND(K39/K41,6)),0)</f>
        <v>97816005</v>
      </c>
      <c r="L44" s="30"/>
      <c r="M44" s="62"/>
    </row>
    <row r="45" spans="2:13" ht="13.5" thickBot="1" x14ac:dyDescent="0.35">
      <c r="B45" s="23">
        <f>ROW()</f>
        <v>45</v>
      </c>
      <c r="C45" s="30"/>
      <c r="D45" s="18"/>
      <c r="E45" s="19"/>
      <c r="F45" s="20"/>
      <c r="G45" s="19"/>
      <c r="H45" s="93"/>
      <c r="I45" s="97">
        <f>SUM(I43:I44)</f>
        <v>37097255</v>
      </c>
      <c r="J45" s="98">
        <f>SUM(J43:J44)</f>
        <v>4.4689999999999994</v>
      </c>
      <c r="K45" s="89">
        <f>SUM(K43:K44)</f>
        <v>87954743</v>
      </c>
      <c r="L45" s="30"/>
      <c r="M45" s="62"/>
    </row>
    <row r="46" spans="2:13" x14ac:dyDescent="0.25">
      <c r="B46" s="23">
        <f>ROW()</f>
        <v>46</v>
      </c>
      <c r="C46" s="30"/>
      <c r="D46" s="18"/>
      <c r="E46" s="19"/>
      <c r="F46" s="20"/>
      <c r="G46" s="19"/>
      <c r="H46" s="93"/>
      <c r="I46" s="21"/>
      <c r="J46" s="99"/>
      <c r="K46" s="20"/>
      <c r="L46" s="30"/>
      <c r="M46" s="30"/>
    </row>
    <row r="47" spans="2:13" ht="13" x14ac:dyDescent="0.3">
      <c r="B47" s="23">
        <f>ROW()</f>
        <v>47</v>
      </c>
      <c r="C47" s="30" t="s">
        <v>22</v>
      </c>
      <c r="D47" s="18"/>
      <c r="E47" s="33">
        <f>E41-E39</f>
        <v>61889638.827355862</v>
      </c>
      <c r="F47" s="100"/>
      <c r="G47" s="35">
        <f>G41-G39</f>
        <v>60076139.508703232</v>
      </c>
      <c r="H47" s="20"/>
      <c r="I47" s="101">
        <f>I41-I39</f>
        <v>1813499.3186523318</v>
      </c>
      <c r="J47" s="102">
        <f>J41-J39</f>
        <v>0.21848130546781253</v>
      </c>
      <c r="K47" s="103">
        <f>ROUND(K41-K39,0)</f>
        <v>4275491</v>
      </c>
      <c r="L47" s="30"/>
      <c r="M47" s="62"/>
    </row>
    <row r="48" spans="2:13" ht="13.5" x14ac:dyDescent="0.35">
      <c r="B48" s="104">
        <f>ROW()</f>
        <v>48</v>
      </c>
      <c r="C48" s="129"/>
      <c r="D48" s="105"/>
      <c r="E48" s="106"/>
      <c r="F48" s="105"/>
      <c r="G48" s="107"/>
      <c r="H48" s="108"/>
      <c r="I48" s="109"/>
      <c r="J48" s="109"/>
      <c r="K48" s="108"/>
      <c r="L48" s="110"/>
      <c r="M48" s="30"/>
    </row>
    <row r="49" spans="2:13" x14ac:dyDescent="0.25">
      <c r="B49" s="111">
        <f>ROW()</f>
        <v>49</v>
      </c>
      <c r="K49" s="1"/>
      <c r="M49" s="30"/>
    </row>
    <row r="50" spans="2:13" x14ac:dyDescent="0.25">
      <c r="B50" s="111">
        <f>ROW()</f>
        <v>50</v>
      </c>
      <c r="E50" s="112"/>
      <c r="I50" s="113" t="s">
        <v>12</v>
      </c>
      <c r="J50" s="114"/>
      <c r="K50" s="115"/>
    </row>
    <row r="51" spans="2:13" x14ac:dyDescent="0.25">
      <c r="B51" s="111">
        <f>ROW()</f>
        <v>51</v>
      </c>
      <c r="I51" s="116" t="s">
        <v>23</v>
      </c>
      <c r="J51" s="116"/>
      <c r="K51" s="116" t="s">
        <v>24</v>
      </c>
    </row>
    <row r="52" spans="2:13" ht="13" x14ac:dyDescent="0.3">
      <c r="B52" s="111">
        <f>ROW()</f>
        <v>52</v>
      </c>
      <c r="E52" s="117" t="s">
        <v>25</v>
      </c>
      <c r="F52" s="31"/>
      <c r="H52" s="118"/>
      <c r="I52" s="119">
        <f>ROUNDDOWN(K17+K38,0)</f>
        <v>-7150752</v>
      </c>
      <c r="J52" s="62"/>
      <c r="K52" s="119">
        <f>ROUND(+I52+(I52/$I$56*$K$47),0)</f>
        <v>-7516111</v>
      </c>
    </row>
    <row r="53" spans="2:13" x14ac:dyDescent="0.25">
      <c r="B53" s="111">
        <f>ROW()</f>
        <v>53</v>
      </c>
      <c r="E53" s="117" t="s">
        <v>26</v>
      </c>
      <c r="F53" s="31"/>
      <c r="H53" s="118"/>
      <c r="I53" s="120">
        <f>ROUNDDOWN(+K20+K36+K19+K37,0)</f>
        <v>-5389098</v>
      </c>
      <c r="J53" s="120"/>
      <c r="K53" s="131">
        <f>ROUND(+I53+(I53/$I$56*$K$47),0)</f>
        <v>-5664447</v>
      </c>
    </row>
    <row r="54" spans="2:13" ht="13" x14ac:dyDescent="0.3">
      <c r="B54" s="111">
        <f>ROW()</f>
        <v>54</v>
      </c>
      <c r="E54" s="117" t="s">
        <v>27</v>
      </c>
      <c r="F54" s="31"/>
      <c r="H54" s="118"/>
      <c r="I54" s="121">
        <f>ROUND(K18+K21+K22+K23+K29+K30+K33+K34+K62,0)</f>
        <v>93165502</v>
      </c>
      <c r="J54" s="120"/>
      <c r="K54" s="121">
        <f>ROUND(+I54+(I54/$I$56*$K$47),0)+K64</f>
        <v>97925678</v>
      </c>
    </row>
    <row r="55" spans="2:13" ht="13" x14ac:dyDescent="0.3">
      <c r="B55" s="111">
        <f>ROW()</f>
        <v>55</v>
      </c>
      <c r="E55" s="117" t="s">
        <v>28</v>
      </c>
      <c r="F55" s="31"/>
      <c r="G55" s="122"/>
      <c r="H55" s="118"/>
      <c r="I55" s="121">
        <f>ROUND(SUM(K24:K28,K31,K35,K32),0)</f>
        <v>3053613</v>
      </c>
      <c r="J55" s="120"/>
      <c r="K55" s="121">
        <f>ROUND(+I55+(I55/$I$56*$K$47),0)</f>
        <v>3209634</v>
      </c>
    </row>
    <row r="56" spans="2:13" ht="13.5" thickBot="1" x14ac:dyDescent="0.35">
      <c r="B56" s="111">
        <f>ROW()</f>
        <v>56</v>
      </c>
      <c r="I56" s="123">
        <f>SUM(I52:I55)</f>
        <v>83679265</v>
      </c>
      <c r="J56" s="124"/>
      <c r="K56" s="123">
        <f>SUM(K52:K55)</f>
        <v>87954754</v>
      </c>
    </row>
    <row r="57" spans="2:13" ht="13" thickTop="1" x14ac:dyDescent="0.25">
      <c r="B57" s="111">
        <f>ROW()</f>
        <v>57</v>
      </c>
      <c r="I57" s="21">
        <f>ROUNDDOWN(I56-K39,0)-K66</f>
        <v>0</v>
      </c>
      <c r="J57" s="21"/>
      <c r="K57" s="21">
        <f>ROUND(K56-K41,0)</f>
        <v>0</v>
      </c>
    </row>
    <row r="58" spans="2:13" ht="13" x14ac:dyDescent="0.3">
      <c r="B58" s="111">
        <f>ROW()</f>
        <v>58</v>
      </c>
      <c r="G58" s="3" t="s">
        <v>29</v>
      </c>
      <c r="H58" s="2" t="s">
        <v>20</v>
      </c>
      <c r="I58" s="119">
        <f>ROUND(SUMIF($D$17:$D$38,G58,$K$17:$K$38),0)+K65</f>
        <v>-9381904</v>
      </c>
      <c r="J58" s="62"/>
      <c r="K58" s="119">
        <f>ROUND(+I58+(I58/$I$56*$K$47),0)</f>
        <v>-9861261</v>
      </c>
    </row>
    <row r="59" spans="2:13" ht="13" x14ac:dyDescent="0.3">
      <c r="B59" s="111">
        <f>ROW()</f>
        <v>59</v>
      </c>
      <c r="G59" s="3" t="s">
        <v>30</v>
      </c>
      <c r="H59" s="2" t="s">
        <v>21</v>
      </c>
      <c r="I59" s="121">
        <f>ROUND(SUMIF($D$17:$D$38,G59,$K$17:$K$38),0)</f>
        <v>93061169</v>
      </c>
      <c r="J59" s="120"/>
      <c r="K59" s="121">
        <f>ROUND(+I59+(I59/$I$56*$K$47),0)</f>
        <v>97816017</v>
      </c>
    </row>
    <row r="60" spans="2:13" ht="14" thickBot="1" x14ac:dyDescent="0.4">
      <c r="B60" s="111">
        <f>ROW()</f>
        <v>60</v>
      </c>
      <c r="C60" s="126" t="s">
        <v>31</v>
      </c>
      <c r="I60" s="123">
        <f>SUM(I58:I59)</f>
        <v>83679265</v>
      </c>
      <c r="J60" s="124"/>
      <c r="K60" s="123">
        <f>SUM(K58:K59)</f>
        <v>87954756</v>
      </c>
    </row>
    <row r="61" spans="2:13" ht="13" thickTop="1" x14ac:dyDescent="0.25">
      <c r="B61" s="111"/>
      <c r="I61" s="125">
        <f>ROUND(I60-K39,0)-K65</f>
        <v>0</v>
      </c>
      <c r="J61" s="125"/>
      <c r="K61" s="125">
        <f>ROUND(K60-K41,-2)</f>
        <v>0</v>
      </c>
    </row>
    <row r="62" spans="2:13" x14ac:dyDescent="0.25">
      <c r="B62"/>
      <c r="C62"/>
      <c r="D62"/>
      <c r="E62"/>
      <c r="F62"/>
      <c r="G62"/>
      <c r="H62"/>
      <c r="I62"/>
      <c r="J62"/>
      <c r="K62"/>
    </row>
    <row r="63" spans="2:13" hidden="1" outlineLevel="1" x14ac:dyDescent="0.25">
      <c r="B63"/>
      <c r="D63"/>
      <c r="E63"/>
      <c r="F63"/>
      <c r="G63"/>
      <c r="H63"/>
      <c r="I63"/>
      <c r="J63"/>
      <c r="K63" s="127">
        <v>-25420</v>
      </c>
      <c r="L63" s="110" t="s">
        <v>32</v>
      </c>
    </row>
    <row r="64" spans="2:13" hidden="1" outlineLevel="1" x14ac:dyDescent="0.25">
      <c r="B64"/>
      <c r="C64"/>
      <c r="D64"/>
      <c r="E64"/>
      <c r="F64"/>
      <c r="G64"/>
      <c r="H64"/>
      <c r="I64"/>
      <c r="J64"/>
      <c r="K64" s="127">
        <v>-3</v>
      </c>
      <c r="L64" s="110" t="s">
        <v>32</v>
      </c>
    </row>
    <row r="65" spans="2:13" hidden="1" outlineLevel="1" x14ac:dyDescent="0.25">
      <c r="B65"/>
      <c r="C65"/>
      <c r="D65"/>
      <c r="E65"/>
      <c r="F65"/>
      <c r="G65"/>
      <c r="H65"/>
      <c r="I65"/>
      <c r="J65"/>
      <c r="K65" s="127">
        <v>2</v>
      </c>
      <c r="L65" s="110" t="s">
        <v>32</v>
      </c>
    </row>
    <row r="66" spans="2:13" hidden="1" outlineLevel="1" x14ac:dyDescent="0.25">
      <c r="K66" s="127">
        <v>1</v>
      </c>
      <c r="L66" s="110" t="s">
        <v>32</v>
      </c>
    </row>
    <row r="67" spans="2:13" collapsed="1" x14ac:dyDescent="0.25">
      <c r="C67"/>
      <c r="D67"/>
      <c r="E67"/>
      <c r="F67"/>
      <c r="G67"/>
      <c r="H67"/>
      <c r="I67"/>
      <c r="J67"/>
      <c r="K67"/>
    </row>
    <row r="68" spans="2:13" x14ac:dyDescent="0.25">
      <c r="C68"/>
      <c r="D68"/>
      <c r="E68"/>
      <c r="F68"/>
      <c r="G68"/>
      <c r="H68"/>
      <c r="I68"/>
      <c r="J68"/>
      <c r="K68"/>
    </row>
    <row r="69" spans="2:13" x14ac:dyDescent="0.25">
      <c r="C69"/>
      <c r="D69"/>
      <c r="E69"/>
      <c r="F69"/>
      <c r="G69"/>
      <c r="H69"/>
      <c r="I69"/>
      <c r="J69"/>
      <c r="K69"/>
    </row>
    <row r="70" spans="2:13" x14ac:dyDescent="0.25">
      <c r="C70"/>
      <c r="D70"/>
      <c r="E70"/>
      <c r="F70"/>
      <c r="G70"/>
      <c r="H70"/>
      <c r="I70"/>
      <c r="J70"/>
      <c r="K70"/>
    </row>
    <row r="71" spans="2:13" x14ac:dyDescent="0.25">
      <c r="C71"/>
      <c r="D71"/>
      <c r="E71"/>
      <c r="F71"/>
      <c r="G71"/>
      <c r="H71"/>
      <c r="I71"/>
      <c r="J71"/>
      <c r="K71"/>
    </row>
    <row r="72" spans="2:13" x14ac:dyDescent="0.25">
      <c r="C72"/>
      <c r="D72"/>
      <c r="E72"/>
      <c r="F72"/>
      <c r="G72"/>
      <c r="H72"/>
      <c r="I72"/>
      <c r="J72"/>
      <c r="K72"/>
      <c r="L72"/>
      <c r="M72"/>
    </row>
    <row r="73" spans="2:13" x14ac:dyDescent="0.25">
      <c r="C73"/>
      <c r="D73"/>
      <c r="E73"/>
      <c r="F73"/>
      <c r="G73"/>
      <c r="H73"/>
      <c r="I73"/>
      <c r="J73"/>
      <c r="K73"/>
      <c r="L73"/>
      <c r="M73"/>
    </row>
    <row r="74" spans="2:13" x14ac:dyDescent="0.25">
      <c r="C74"/>
      <c r="D74"/>
      <c r="E74"/>
      <c r="F74"/>
      <c r="G74"/>
      <c r="H74"/>
      <c r="I74"/>
      <c r="J74"/>
      <c r="K74"/>
      <c r="L74"/>
      <c r="M74"/>
    </row>
    <row r="75" spans="2:13" x14ac:dyDescent="0.25">
      <c r="C75"/>
      <c r="D75"/>
      <c r="E75"/>
      <c r="F75"/>
      <c r="G75"/>
      <c r="H75"/>
      <c r="I75"/>
      <c r="J75"/>
      <c r="K75"/>
      <c r="L75"/>
      <c r="M75"/>
    </row>
    <row r="76" spans="2:13" x14ac:dyDescent="0.25">
      <c r="C76"/>
      <c r="D76"/>
      <c r="E76"/>
      <c r="F76"/>
      <c r="G76"/>
      <c r="H76"/>
      <c r="I76"/>
      <c r="J76"/>
      <c r="K76"/>
      <c r="L76"/>
      <c r="M76"/>
    </row>
    <row r="77" spans="2:13" x14ac:dyDescent="0.25">
      <c r="C77"/>
      <c r="D77"/>
      <c r="E77"/>
      <c r="F77"/>
      <c r="G77"/>
      <c r="H77"/>
      <c r="I77"/>
      <c r="J77"/>
      <c r="K77"/>
      <c r="L77"/>
      <c r="M77"/>
    </row>
    <row r="78" spans="2:13" x14ac:dyDescent="0.25">
      <c r="C78"/>
      <c r="D78"/>
      <c r="E78"/>
      <c r="F78"/>
      <c r="G78"/>
      <c r="H78"/>
      <c r="I78"/>
      <c r="J78"/>
      <c r="K78"/>
      <c r="L78"/>
      <c r="M78"/>
    </row>
    <row r="79" spans="2:13" x14ac:dyDescent="0.25">
      <c r="B79"/>
      <c r="C79"/>
      <c r="D79"/>
      <c r="E79"/>
      <c r="F79"/>
      <c r="G79"/>
      <c r="H79"/>
      <c r="I79"/>
      <c r="J79"/>
      <c r="K79"/>
      <c r="L79"/>
      <c r="M79"/>
    </row>
    <row r="80" spans="2:13" x14ac:dyDescent="0.25">
      <c r="B80"/>
      <c r="C80"/>
      <c r="D80"/>
      <c r="E80"/>
      <c r="F80"/>
      <c r="G80"/>
      <c r="H80"/>
      <c r="I80"/>
      <c r="J80"/>
      <c r="K80"/>
      <c r="L80"/>
      <c r="M80"/>
    </row>
    <row r="81" spans="2:13" x14ac:dyDescent="0.25">
      <c r="B81"/>
      <c r="C81"/>
      <c r="D81"/>
      <c r="E81"/>
      <c r="F81"/>
      <c r="G81"/>
      <c r="H81"/>
      <c r="I81"/>
      <c r="J81"/>
      <c r="K81"/>
      <c r="L81"/>
      <c r="M81"/>
    </row>
    <row r="82" spans="2:13" x14ac:dyDescent="0.25">
      <c r="B82"/>
      <c r="C82"/>
      <c r="D82"/>
      <c r="E82"/>
      <c r="F82"/>
      <c r="G82"/>
      <c r="H82"/>
      <c r="I82"/>
      <c r="J82"/>
      <c r="K82"/>
      <c r="L82"/>
      <c r="M82"/>
    </row>
    <row r="83" spans="2:13" x14ac:dyDescent="0.25">
      <c r="B83"/>
      <c r="C83"/>
      <c r="D83"/>
      <c r="E83"/>
      <c r="F83"/>
      <c r="G83"/>
      <c r="H83"/>
      <c r="I83"/>
      <c r="J83"/>
      <c r="K83"/>
      <c r="L83"/>
      <c r="M83"/>
    </row>
    <row r="84" spans="2:13" x14ac:dyDescent="0.25">
      <c r="B84"/>
      <c r="C84"/>
      <c r="D84"/>
      <c r="E84"/>
      <c r="F84"/>
      <c r="G84"/>
      <c r="H84"/>
      <c r="I84"/>
      <c r="J84"/>
      <c r="K84"/>
      <c r="L84"/>
      <c r="M84"/>
    </row>
    <row r="85" spans="2:13" x14ac:dyDescent="0.25">
      <c r="B85"/>
      <c r="C85"/>
      <c r="D85"/>
      <c r="E85"/>
      <c r="F85"/>
      <c r="G85"/>
      <c r="H85"/>
      <c r="I85"/>
      <c r="J85"/>
      <c r="K85"/>
      <c r="L85"/>
      <c r="M85"/>
    </row>
    <row r="86" spans="2:13" x14ac:dyDescent="0.25">
      <c r="B86"/>
      <c r="C86"/>
      <c r="D86"/>
      <c r="E86"/>
      <c r="F86"/>
      <c r="G86"/>
      <c r="H86"/>
      <c r="I86"/>
      <c r="J86"/>
      <c r="K86"/>
      <c r="L86"/>
      <c r="M86"/>
    </row>
    <row r="87" spans="2:13" x14ac:dyDescent="0.25">
      <c r="B87"/>
      <c r="C87"/>
      <c r="D87"/>
      <c r="E87"/>
      <c r="F87"/>
      <c r="G87"/>
      <c r="H87"/>
      <c r="I87"/>
      <c r="J87"/>
      <c r="K87"/>
    </row>
    <row r="88" spans="2:13" x14ac:dyDescent="0.25">
      <c r="B88"/>
      <c r="C88"/>
      <c r="D88"/>
      <c r="E88"/>
      <c r="F88"/>
      <c r="G88"/>
      <c r="H88"/>
      <c r="I88"/>
      <c r="J88"/>
      <c r="K88"/>
    </row>
    <row r="89" spans="2:13" x14ac:dyDescent="0.25">
      <c r="B89"/>
      <c r="C89"/>
      <c r="D89"/>
      <c r="E89"/>
      <c r="F89"/>
      <c r="G89"/>
      <c r="H89"/>
      <c r="I89"/>
      <c r="J89"/>
      <c r="K89"/>
    </row>
    <row r="90" spans="2:13" x14ac:dyDescent="0.25">
      <c r="B90"/>
      <c r="C90"/>
      <c r="D90"/>
      <c r="E90"/>
      <c r="F90"/>
      <c r="G90"/>
      <c r="H90"/>
      <c r="I90"/>
      <c r="J90"/>
      <c r="K90"/>
    </row>
    <row r="91" spans="2:13" x14ac:dyDescent="0.25">
      <c r="B91"/>
      <c r="C91"/>
      <c r="D91"/>
      <c r="E91"/>
      <c r="F91"/>
      <c r="G91"/>
      <c r="H91"/>
      <c r="I91"/>
      <c r="J91"/>
      <c r="K91"/>
    </row>
    <row r="92" spans="2:13" x14ac:dyDescent="0.25">
      <c r="B92"/>
      <c r="C92"/>
      <c r="D92"/>
      <c r="E92"/>
      <c r="F92"/>
      <c r="G92"/>
      <c r="H92"/>
      <c r="I92"/>
      <c r="J92"/>
      <c r="K92"/>
    </row>
    <row r="93" spans="2:13" x14ac:dyDescent="0.25">
      <c r="B93"/>
      <c r="C93"/>
      <c r="D93"/>
      <c r="E93"/>
      <c r="F93"/>
      <c r="G93"/>
      <c r="H93"/>
      <c r="I93"/>
      <c r="J93"/>
      <c r="K93"/>
    </row>
    <row r="94" spans="2:13" x14ac:dyDescent="0.25">
      <c r="B94"/>
      <c r="C94"/>
      <c r="D94"/>
      <c r="E94"/>
      <c r="F94"/>
      <c r="G94"/>
      <c r="H94"/>
      <c r="I94"/>
      <c r="J94"/>
      <c r="K94"/>
    </row>
    <row r="95" spans="2:13" x14ac:dyDescent="0.25">
      <c r="B95"/>
      <c r="C95"/>
      <c r="D95"/>
      <c r="E95"/>
      <c r="F95"/>
      <c r="G95"/>
      <c r="H95"/>
      <c r="I95"/>
      <c r="J95"/>
      <c r="K95"/>
    </row>
    <row r="96" spans="2:13" x14ac:dyDescent="0.25">
      <c r="B96"/>
      <c r="C96"/>
      <c r="D96"/>
      <c r="E96"/>
      <c r="F96"/>
      <c r="G96"/>
      <c r="H96"/>
      <c r="I96"/>
      <c r="J96"/>
      <c r="K96"/>
    </row>
    <row r="97" spans="2:11" x14ac:dyDescent="0.25">
      <c r="B97"/>
      <c r="C97"/>
      <c r="D97"/>
      <c r="E97"/>
      <c r="F97"/>
      <c r="G97"/>
      <c r="H97"/>
      <c r="I97"/>
      <c r="J97"/>
      <c r="K97"/>
    </row>
    <row r="98" spans="2:11" x14ac:dyDescent="0.25">
      <c r="B98"/>
      <c r="C98"/>
      <c r="D98"/>
      <c r="E98"/>
      <c r="F98"/>
      <c r="G98"/>
      <c r="H98"/>
      <c r="I98"/>
      <c r="J98"/>
      <c r="K98"/>
    </row>
    <row r="99" spans="2:11" x14ac:dyDescent="0.25">
      <c r="B99"/>
      <c r="C99"/>
      <c r="D99"/>
      <c r="E99"/>
      <c r="F99"/>
      <c r="G99"/>
      <c r="H99"/>
      <c r="I99"/>
      <c r="J99"/>
      <c r="K99"/>
    </row>
    <row r="100" spans="2:11" x14ac:dyDescent="0.25">
      <c r="B100"/>
      <c r="C100"/>
      <c r="D100"/>
      <c r="E100"/>
      <c r="F100"/>
      <c r="G100"/>
      <c r="H100"/>
      <c r="I100"/>
      <c r="J100"/>
      <c r="K100"/>
    </row>
    <row r="101" spans="2:11" x14ac:dyDescent="0.25">
      <c r="B101"/>
      <c r="C101"/>
      <c r="D101"/>
      <c r="E101"/>
      <c r="F101"/>
      <c r="G101"/>
      <c r="H101"/>
      <c r="I101"/>
      <c r="J101"/>
      <c r="K101"/>
    </row>
    <row r="102" spans="2:11" x14ac:dyDescent="0.25">
      <c r="B102"/>
      <c r="C102"/>
      <c r="D102"/>
      <c r="E102"/>
      <c r="F102"/>
      <c r="G102"/>
      <c r="H102"/>
      <c r="I102"/>
      <c r="J102"/>
      <c r="K102"/>
    </row>
    <row r="103" spans="2:11" x14ac:dyDescent="0.25">
      <c r="B103"/>
      <c r="C103"/>
      <c r="D103"/>
      <c r="E103"/>
      <c r="F103"/>
      <c r="G103"/>
      <c r="H103"/>
      <c r="I103"/>
      <c r="J103"/>
      <c r="K103"/>
    </row>
    <row r="104" spans="2:11" x14ac:dyDescent="0.25">
      <c r="B104"/>
      <c r="C104"/>
      <c r="D104"/>
      <c r="E104"/>
      <c r="F104"/>
      <c r="G104"/>
      <c r="H104"/>
      <c r="I104"/>
      <c r="J104"/>
      <c r="K104"/>
    </row>
    <row r="105" spans="2:11" x14ac:dyDescent="0.25">
      <c r="B105"/>
      <c r="C105"/>
      <c r="D105"/>
      <c r="E105"/>
      <c r="F105"/>
      <c r="G105"/>
      <c r="H105"/>
      <c r="I105"/>
      <c r="J105"/>
      <c r="K105"/>
    </row>
    <row r="106" spans="2:11" x14ac:dyDescent="0.25">
      <c r="B106"/>
      <c r="C106"/>
      <c r="D106"/>
      <c r="E106"/>
      <c r="F106"/>
      <c r="G106"/>
      <c r="H106"/>
      <c r="I106"/>
      <c r="J106"/>
      <c r="K106"/>
    </row>
    <row r="107" spans="2:11" x14ac:dyDescent="0.25">
      <c r="B107"/>
      <c r="C107"/>
      <c r="D107"/>
      <c r="E107"/>
      <c r="F107"/>
      <c r="G107"/>
      <c r="H107"/>
      <c r="I107"/>
      <c r="J107"/>
      <c r="K107"/>
    </row>
    <row r="108" spans="2:11" x14ac:dyDescent="0.25">
      <c r="B108"/>
      <c r="C108"/>
      <c r="D108"/>
      <c r="E108"/>
      <c r="F108"/>
      <c r="G108"/>
      <c r="H108"/>
      <c r="I108"/>
      <c r="J108"/>
      <c r="K108"/>
    </row>
    <row r="109" spans="2:11" x14ac:dyDescent="0.25">
      <c r="B109"/>
      <c r="C109"/>
      <c r="D109"/>
      <c r="E109"/>
      <c r="F109"/>
      <c r="G109"/>
      <c r="H109"/>
      <c r="I109"/>
      <c r="J109"/>
      <c r="K109"/>
    </row>
    <row r="110" spans="2:11" x14ac:dyDescent="0.25">
      <c r="B110"/>
      <c r="C110"/>
      <c r="D110"/>
      <c r="E110"/>
      <c r="F110"/>
      <c r="G110"/>
      <c r="H110"/>
      <c r="I110"/>
      <c r="J110"/>
      <c r="K110"/>
    </row>
    <row r="111" spans="2:11" x14ac:dyDescent="0.25">
      <c r="B111"/>
      <c r="C111"/>
      <c r="D111"/>
      <c r="E111"/>
      <c r="F111"/>
      <c r="G111"/>
      <c r="H111"/>
      <c r="I111"/>
      <c r="J111"/>
      <c r="K111"/>
    </row>
    <row r="112" spans="2:11" x14ac:dyDescent="0.25">
      <c r="B112"/>
      <c r="C112"/>
      <c r="D112"/>
      <c r="E112"/>
      <c r="F112"/>
      <c r="G112"/>
      <c r="H112"/>
      <c r="I112"/>
      <c r="J112"/>
      <c r="K112"/>
    </row>
    <row r="113" spans="2:11" x14ac:dyDescent="0.25">
      <c r="B113"/>
      <c r="C113"/>
      <c r="D113"/>
      <c r="E113"/>
      <c r="F113"/>
      <c r="G113"/>
      <c r="H113"/>
      <c r="I113"/>
      <c r="J113"/>
      <c r="K113"/>
    </row>
    <row r="114" spans="2:11" x14ac:dyDescent="0.25">
      <c r="B114"/>
      <c r="C114"/>
      <c r="D114"/>
      <c r="E114"/>
      <c r="F114"/>
      <c r="G114"/>
      <c r="H114"/>
      <c r="I114"/>
      <c r="J114"/>
      <c r="K114"/>
    </row>
    <row r="115" spans="2:11" x14ac:dyDescent="0.25">
      <c r="B115"/>
      <c r="C115"/>
      <c r="D115"/>
      <c r="E115"/>
      <c r="F115"/>
      <c r="G115"/>
      <c r="H115"/>
      <c r="I115"/>
      <c r="J115"/>
      <c r="K115"/>
    </row>
    <row r="116" spans="2:11" x14ac:dyDescent="0.25">
      <c r="B116"/>
      <c r="C116"/>
      <c r="D116"/>
      <c r="E116"/>
      <c r="F116"/>
      <c r="G116"/>
      <c r="H116"/>
      <c r="I116"/>
      <c r="J116"/>
      <c r="K116"/>
    </row>
    <row r="117" spans="2:11" x14ac:dyDescent="0.25">
      <c r="B117"/>
      <c r="C117"/>
      <c r="D117"/>
      <c r="E117"/>
      <c r="F117"/>
      <c r="G117"/>
      <c r="H117"/>
      <c r="I117"/>
      <c r="J117"/>
      <c r="K117"/>
    </row>
    <row r="118" spans="2:11" x14ac:dyDescent="0.25">
      <c r="B118"/>
      <c r="C118"/>
      <c r="D118"/>
      <c r="E118"/>
      <c r="F118"/>
      <c r="G118"/>
      <c r="H118"/>
      <c r="I118"/>
      <c r="J118"/>
      <c r="K118"/>
    </row>
    <row r="119" spans="2:11" x14ac:dyDescent="0.25">
      <c r="B119"/>
      <c r="C119"/>
      <c r="D119"/>
      <c r="E119"/>
      <c r="F119"/>
      <c r="G119"/>
      <c r="H119"/>
      <c r="I119"/>
      <c r="J119"/>
      <c r="K119"/>
    </row>
    <row r="120" spans="2:11" x14ac:dyDescent="0.25">
      <c r="B120"/>
      <c r="C120"/>
      <c r="D120"/>
      <c r="E120"/>
      <c r="F120"/>
      <c r="G120"/>
      <c r="H120"/>
      <c r="I120"/>
      <c r="J120"/>
      <c r="K120"/>
    </row>
    <row r="121" spans="2:11" x14ac:dyDescent="0.25">
      <c r="B121"/>
      <c r="C121"/>
      <c r="D121"/>
      <c r="E121"/>
      <c r="F121"/>
      <c r="G121"/>
      <c r="H121"/>
      <c r="I121"/>
      <c r="J121"/>
      <c r="K121"/>
    </row>
    <row r="122" spans="2:11" x14ac:dyDescent="0.25">
      <c r="B122"/>
      <c r="C122"/>
      <c r="D122"/>
      <c r="E122"/>
      <c r="F122"/>
      <c r="G122"/>
      <c r="H122"/>
      <c r="I122"/>
      <c r="J122"/>
      <c r="K122"/>
    </row>
    <row r="123" spans="2:11" x14ac:dyDescent="0.25">
      <c r="B123"/>
      <c r="C123"/>
      <c r="D123"/>
      <c r="E123"/>
      <c r="F123"/>
      <c r="G123"/>
      <c r="H123"/>
      <c r="I123"/>
      <c r="J123"/>
      <c r="K123"/>
    </row>
    <row r="124" spans="2:11" x14ac:dyDescent="0.25">
      <c r="B124"/>
      <c r="C124"/>
      <c r="D124"/>
      <c r="E124"/>
      <c r="F124"/>
      <c r="G124"/>
      <c r="H124"/>
      <c r="I124"/>
      <c r="J124"/>
      <c r="K124"/>
    </row>
    <row r="125" spans="2:11" x14ac:dyDescent="0.25">
      <c r="B125"/>
      <c r="C125"/>
      <c r="D125"/>
      <c r="E125"/>
      <c r="F125"/>
      <c r="G125"/>
      <c r="H125"/>
      <c r="I125"/>
      <c r="J125"/>
      <c r="K125"/>
    </row>
    <row r="126" spans="2:11" x14ac:dyDescent="0.25">
      <c r="B126"/>
      <c r="C126"/>
      <c r="D126"/>
      <c r="E126"/>
      <c r="F126"/>
      <c r="G126"/>
      <c r="H126"/>
      <c r="I126"/>
      <c r="J126"/>
      <c r="K126"/>
    </row>
    <row r="127" spans="2:11" x14ac:dyDescent="0.25">
      <c r="B127"/>
      <c r="C127"/>
      <c r="D127"/>
      <c r="E127"/>
      <c r="F127"/>
      <c r="G127"/>
      <c r="H127"/>
      <c r="I127"/>
      <c r="J127"/>
      <c r="K127"/>
    </row>
    <row r="128" spans="2:11" x14ac:dyDescent="0.25">
      <c r="B128"/>
      <c r="C128"/>
      <c r="D128"/>
      <c r="E128"/>
      <c r="F128"/>
      <c r="G128"/>
      <c r="H128"/>
      <c r="I128"/>
      <c r="J128"/>
      <c r="K128"/>
    </row>
    <row r="129" spans="2:11" x14ac:dyDescent="0.25">
      <c r="B129"/>
      <c r="C129"/>
      <c r="D129"/>
      <c r="E129"/>
      <c r="F129"/>
      <c r="G129"/>
      <c r="H129"/>
      <c r="I129"/>
      <c r="J129"/>
      <c r="K129"/>
    </row>
    <row r="130" spans="2:11" x14ac:dyDescent="0.25">
      <c r="B130"/>
      <c r="C130"/>
      <c r="D130"/>
      <c r="E130"/>
      <c r="F130"/>
      <c r="G130"/>
      <c r="H130"/>
      <c r="I130"/>
      <c r="J130"/>
      <c r="K130"/>
    </row>
    <row r="131" spans="2:11" x14ac:dyDescent="0.25">
      <c r="B131"/>
      <c r="C131"/>
      <c r="D131"/>
      <c r="E131"/>
      <c r="F131"/>
      <c r="G131"/>
      <c r="H131"/>
      <c r="I131"/>
      <c r="J131"/>
      <c r="K131"/>
    </row>
    <row r="132" spans="2:11" x14ac:dyDescent="0.25">
      <c r="B132"/>
      <c r="C132"/>
      <c r="D132"/>
      <c r="E132"/>
      <c r="F132"/>
      <c r="G132"/>
      <c r="H132"/>
      <c r="I132"/>
      <c r="J132"/>
      <c r="K132"/>
    </row>
    <row r="133" spans="2:11" x14ac:dyDescent="0.25">
      <c r="B133"/>
      <c r="C133"/>
      <c r="D133"/>
      <c r="E133"/>
      <c r="F133"/>
      <c r="G133"/>
      <c r="H133"/>
      <c r="I133"/>
      <c r="J133"/>
      <c r="K133"/>
    </row>
    <row r="134" spans="2:11" x14ac:dyDescent="0.25">
      <c r="B134"/>
      <c r="C134"/>
      <c r="D134"/>
      <c r="E134"/>
      <c r="F134"/>
      <c r="G134"/>
      <c r="H134"/>
      <c r="I134"/>
      <c r="J134"/>
      <c r="K134"/>
    </row>
    <row r="135" spans="2:11" x14ac:dyDescent="0.25">
      <c r="B135"/>
      <c r="C135"/>
      <c r="D135"/>
      <c r="E135"/>
      <c r="F135"/>
      <c r="G135"/>
      <c r="H135"/>
      <c r="I135"/>
      <c r="J135"/>
      <c r="K135"/>
    </row>
    <row r="136" spans="2:11" x14ac:dyDescent="0.25">
      <c r="B136"/>
      <c r="C136"/>
      <c r="D136"/>
      <c r="E136"/>
      <c r="F136"/>
      <c r="G136"/>
      <c r="H136"/>
      <c r="I136"/>
      <c r="J136"/>
      <c r="K136"/>
    </row>
    <row r="137" spans="2:11" x14ac:dyDescent="0.25">
      <c r="B137"/>
      <c r="C137"/>
      <c r="D137"/>
      <c r="E137"/>
      <c r="F137"/>
      <c r="G137"/>
      <c r="H137"/>
      <c r="I137"/>
      <c r="J137"/>
      <c r="K137"/>
    </row>
    <row r="138" spans="2:11" x14ac:dyDescent="0.25">
      <c r="B138"/>
      <c r="C138"/>
      <c r="D138"/>
      <c r="E138"/>
      <c r="F138"/>
      <c r="G138"/>
      <c r="H138"/>
      <c r="I138"/>
      <c r="J138"/>
      <c r="K138"/>
    </row>
    <row r="139" spans="2:11" x14ac:dyDescent="0.25">
      <c r="B139"/>
      <c r="C139"/>
      <c r="D139"/>
      <c r="E139"/>
      <c r="F139"/>
      <c r="G139"/>
      <c r="H139"/>
      <c r="I139"/>
      <c r="J139"/>
      <c r="K139"/>
    </row>
    <row r="140" spans="2:11" x14ac:dyDescent="0.25">
      <c r="B140"/>
      <c r="C140"/>
      <c r="D140"/>
      <c r="E140"/>
      <c r="F140"/>
      <c r="G140"/>
      <c r="H140"/>
      <c r="I140"/>
      <c r="J140"/>
      <c r="K140"/>
    </row>
    <row r="141" spans="2:11" x14ac:dyDescent="0.25">
      <c r="B141"/>
      <c r="C141"/>
      <c r="D141"/>
      <c r="E141"/>
      <c r="F141"/>
      <c r="G141"/>
      <c r="H141"/>
      <c r="I141"/>
      <c r="J141"/>
      <c r="K141"/>
    </row>
    <row r="142" spans="2:11" x14ac:dyDescent="0.25">
      <c r="B142"/>
      <c r="C142"/>
      <c r="D142"/>
      <c r="E142"/>
      <c r="F142"/>
      <c r="G142"/>
      <c r="H142"/>
      <c r="I142"/>
      <c r="J142"/>
      <c r="K142"/>
    </row>
    <row r="143" spans="2:11" x14ac:dyDescent="0.25">
      <c r="B143"/>
      <c r="C143"/>
      <c r="D143"/>
      <c r="E143"/>
      <c r="F143"/>
      <c r="G143"/>
      <c r="H143"/>
      <c r="I143"/>
      <c r="J143"/>
      <c r="K143"/>
    </row>
    <row r="144" spans="2:11" x14ac:dyDescent="0.25">
      <c r="B144"/>
      <c r="C144"/>
      <c r="D144"/>
      <c r="E144"/>
      <c r="F144"/>
      <c r="G144"/>
      <c r="H144"/>
      <c r="I144"/>
      <c r="J144"/>
      <c r="K144"/>
    </row>
    <row r="145" spans="2:11" x14ac:dyDescent="0.25">
      <c r="B145"/>
      <c r="C145"/>
      <c r="D145"/>
      <c r="E145"/>
      <c r="F145"/>
      <c r="G145"/>
      <c r="H145"/>
      <c r="I145"/>
      <c r="J145"/>
      <c r="K145"/>
    </row>
    <row r="146" spans="2:11" x14ac:dyDescent="0.25">
      <c r="B146"/>
      <c r="C146"/>
      <c r="D146"/>
      <c r="E146"/>
      <c r="F146"/>
      <c r="G146"/>
      <c r="H146"/>
      <c r="I146"/>
      <c r="J146"/>
      <c r="K146"/>
    </row>
    <row r="147" spans="2:11" x14ac:dyDescent="0.25">
      <c r="B147"/>
      <c r="C147"/>
      <c r="D147"/>
      <c r="E147"/>
      <c r="F147"/>
      <c r="G147"/>
      <c r="H147"/>
      <c r="I147"/>
      <c r="J147"/>
      <c r="K147"/>
    </row>
    <row r="148" spans="2:11" x14ac:dyDescent="0.25">
      <c r="B148"/>
      <c r="C148"/>
      <c r="D148"/>
      <c r="E148"/>
      <c r="F148"/>
      <c r="G148"/>
      <c r="H148"/>
      <c r="I148"/>
      <c r="J148"/>
      <c r="K148"/>
    </row>
    <row r="149" spans="2:11" x14ac:dyDescent="0.25">
      <c r="B149"/>
      <c r="C149"/>
      <c r="D149"/>
      <c r="E149"/>
      <c r="F149"/>
      <c r="G149"/>
      <c r="H149"/>
      <c r="I149"/>
      <c r="J149"/>
      <c r="K149"/>
    </row>
    <row r="150" spans="2:11" x14ac:dyDescent="0.25">
      <c r="B150"/>
      <c r="C150"/>
      <c r="D150"/>
      <c r="E150"/>
      <c r="F150"/>
      <c r="G150"/>
      <c r="H150"/>
      <c r="I150"/>
      <c r="J150"/>
      <c r="K150"/>
    </row>
    <row r="151" spans="2:11" x14ac:dyDescent="0.25">
      <c r="B151"/>
      <c r="C151"/>
      <c r="D151"/>
      <c r="E151"/>
      <c r="F151"/>
      <c r="G151"/>
      <c r="H151"/>
      <c r="I151"/>
      <c r="J151"/>
      <c r="K151"/>
    </row>
    <row r="152" spans="2:11" x14ac:dyDescent="0.25">
      <c r="B152"/>
      <c r="C152"/>
      <c r="D152"/>
      <c r="E152"/>
      <c r="F152"/>
      <c r="G152"/>
      <c r="H152"/>
      <c r="I152"/>
      <c r="J152"/>
      <c r="K152"/>
    </row>
    <row r="153" spans="2:11" x14ac:dyDescent="0.25">
      <c r="B153"/>
      <c r="C153"/>
      <c r="D153"/>
      <c r="E153"/>
      <c r="F153"/>
      <c r="G153"/>
      <c r="H153"/>
      <c r="I153"/>
      <c r="J153"/>
      <c r="K153"/>
    </row>
    <row r="154" spans="2:11" x14ac:dyDescent="0.25">
      <c r="B154"/>
      <c r="C154"/>
      <c r="D154"/>
      <c r="E154"/>
      <c r="F154"/>
      <c r="G154"/>
      <c r="H154"/>
      <c r="I154"/>
      <c r="J154"/>
      <c r="K154"/>
    </row>
    <row r="155" spans="2:11" x14ac:dyDescent="0.25">
      <c r="B155"/>
      <c r="C155"/>
      <c r="D155"/>
      <c r="E155"/>
      <c r="F155"/>
      <c r="G155"/>
      <c r="H155"/>
      <c r="I155"/>
      <c r="J155"/>
      <c r="K155"/>
    </row>
    <row r="156" spans="2:11" x14ac:dyDescent="0.25">
      <c r="B156"/>
      <c r="C156"/>
      <c r="D156"/>
      <c r="E156"/>
      <c r="F156"/>
      <c r="G156"/>
      <c r="H156"/>
      <c r="I156"/>
      <c r="J156"/>
      <c r="K156"/>
    </row>
    <row r="157" spans="2:11" x14ac:dyDescent="0.25">
      <c r="B157"/>
      <c r="C157"/>
      <c r="D157"/>
      <c r="E157"/>
      <c r="F157"/>
      <c r="G157"/>
      <c r="H157"/>
      <c r="I157"/>
      <c r="J157"/>
      <c r="K157"/>
    </row>
    <row r="158" spans="2:11" x14ac:dyDescent="0.25">
      <c r="B158"/>
      <c r="C158"/>
      <c r="D158"/>
      <c r="E158"/>
      <c r="F158"/>
      <c r="G158"/>
      <c r="H158"/>
      <c r="I158"/>
      <c r="J158"/>
      <c r="K158"/>
    </row>
    <row r="159" spans="2:11" x14ac:dyDescent="0.25">
      <c r="B159"/>
      <c r="C159"/>
      <c r="D159"/>
      <c r="E159"/>
      <c r="F159"/>
      <c r="G159"/>
      <c r="H159"/>
      <c r="I159"/>
      <c r="J159"/>
      <c r="K159"/>
    </row>
    <row r="160" spans="2:11" x14ac:dyDescent="0.25">
      <c r="B160"/>
      <c r="C160"/>
      <c r="D160"/>
      <c r="E160"/>
      <c r="F160"/>
      <c r="G160"/>
      <c r="H160"/>
      <c r="I160"/>
      <c r="J160"/>
      <c r="K160"/>
    </row>
    <row r="161" spans="2:11" x14ac:dyDescent="0.25">
      <c r="B161"/>
      <c r="C161"/>
      <c r="D161"/>
      <c r="E161"/>
      <c r="F161"/>
      <c r="G161"/>
      <c r="H161"/>
      <c r="I161"/>
      <c r="J161"/>
      <c r="K161"/>
    </row>
    <row r="162" spans="2:11" x14ac:dyDescent="0.25">
      <c r="B162"/>
      <c r="C162"/>
      <c r="D162"/>
      <c r="E162"/>
      <c r="F162"/>
      <c r="G162"/>
      <c r="H162"/>
      <c r="I162"/>
      <c r="J162"/>
      <c r="K162"/>
    </row>
    <row r="163" spans="2:11" x14ac:dyDescent="0.25">
      <c r="B163"/>
      <c r="C163"/>
      <c r="D163"/>
      <c r="E163"/>
      <c r="F163"/>
      <c r="G163"/>
      <c r="H163"/>
      <c r="I163"/>
      <c r="J163"/>
      <c r="K163"/>
    </row>
    <row r="164" spans="2:11" x14ac:dyDescent="0.25">
      <c r="B164"/>
      <c r="C164"/>
      <c r="D164"/>
      <c r="E164"/>
      <c r="F164"/>
      <c r="G164"/>
      <c r="H164"/>
      <c r="I164"/>
      <c r="J164"/>
      <c r="K164"/>
    </row>
    <row r="165" spans="2:11" x14ac:dyDescent="0.25">
      <c r="B165"/>
      <c r="C165"/>
      <c r="D165"/>
      <c r="E165"/>
      <c r="F165"/>
      <c r="G165"/>
      <c r="H165"/>
      <c r="I165"/>
      <c r="J165"/>
      <c r="K165"/>
    </row>
    <row r="166" spans="2:11" x14ac:dyDescent="0.25">
      <c r="B166"/>
      <c r="C166"/>
      <c r="D166"/>
      <c r="E166"/>
      <c r="F166"/>
      <c r="G166"/>
      <c r="H166"/>
      <c r="I166"/>
      <c r="J166"/>
      <c r="K166"/>
    </row>
    <row r="167" spans="2:11" x14ac:dyDescent="0.25">
      <c r="B167"/>
      <c r="C167"/>
      <c r="D167"/>
      <c r="E167"/>
      <c r="F167"/>
      <c r="G167"/>
      <c r="H167"/>
      <c r="I167"/>
      <c r="J167"/>
      <c r="K167"/>
    </row>
    <row r="168" spans="2:11" x14ac:dyDescent="0.25">
      <c r="B168"/>
      <c r="C168"/>
      <c r="D168"/>
      <c r="E168"/>
      <c r="F168"/>
      <c r="G168"/>
      <c r="H168"/>
      <c r="I168"/>
      <c r="J168"/>
      <c r="K168"/>
    </row>
    <row r="169" spans="2:11" x14ac:dyDescent="0.25">
      <c r="B169"/>
      <c r="C169"/>
      <c r="D169"/>
      <c r="E169"/>
      <c r="F169"/>
      <c r="G169"/>
      <c r="H169"/>
      <c r="I169"/>
      <c r="J169"/>
      <c r="K169"/>
    </row>
    <row r="170" spans="2:11" x14ac:dyDescent="0.25">
      <c r="B170"/>
      <c r="C170"/>
      <c r="D170"/>
      <c r="E170"/>
      <c r="F170"/>
      <c r="G170"/>
      <c r="H170"/>
      <c r="I170"/>
      <c r="J170"/>
      <c r="K170"/>
    </row>
    <row r="171" spans="2:11" x14ac:dyDescent="0.25">
      <c r="B171"/>
      <c r="C171"/>
      <c r="D171"/>
      <c r="E171"/>
      <c r="F171"/>
      <c r="G171"/>
      <c r="H171"/>
      <c r="I171"/>
      <c r="J171"/>
      <c r="K171"/>
    </row>
    <row r="172" spans="2:11" x14ac:dyDescent="0.25">
      <c r="B172"/>
      <c r="C172"/>
      <c r="D172"/>
      <c r="E172"/>
      <c r="F172"/>
      <c r="G172"/>
      <c r="H172"/>
      <c r="I172"/>
      <c r="J172"/>
      <c r="K172"/>
    </row>
    <row r="173" spans="2:11" x14ac:dyDescent="0.25">
      <c r="B173"/>
      <c r="C173"/>
      <c r="D173"/>
      <c r="E173"/>
      <c r="F173"/>
      <c r="G173"/>
      <c r="H173"/>
      <c r="I173"/>
      <c r="J173"/>
      <c r="K173"/>
    </row>
    <row r="174" spans="2:11" x14ac:dyDescent="0.25">
      <c r="B174"/>
      <c r="C174"/>
      <c r="D174"/>
      <c r="E174"/>
      <c r="F174"/>
      <c r="G174"/>
      <c r="H174"/>
      <c r="I174"/>
      <c r="J174"/>
      <c r="K174"/>
    </row>
    <row r="175" spans="2:11" x14ac:dyDescent="0.25">
      <c r="B175"/>
      <c r="C175"/>
      <c r="D175"/>
      <c r="E175"/>
      <c r="F175"/>
      <c r="G175"/>
      <c r="H175"/>
      <c r="I175"/>
      <c r="J175"/>
      <c r="K175"/>
    </row>
    <row r="176" spans="2:11" x14ac:dyDescent="0.25">
      <c r="B176"/>
      <c r="C176"/>
      <c r="D176"/>
      <c r="E176"/>
      <c r="F176"/>
      <c r="G176"/>
      <c r="H176"/>
      <c r="I176"/>
      <c r="J176"/>
      <c r="K176"/>
    </row>
    <row r="177" spans="2:23" x14ac:dyDescent="0.25">
      <c r="B177"/>
      <c r="C177"/>
      <c r="D177"/>
      <c r="E177"/>
      <c r="F177"/>
      <c r="G177"/>
      <c r="H177"/>
      <c r="I177"/>
      <c r="J177"/>
      <c r="K177"/>
    </row>
    <row r="178" spans="2:23" x14ac:dyDescent="0.25">
      <c r="B178"/>
      <c r="C178"/>
      <c r="D178"/>
      <c r="E178"/>
      <c r="F178"/>
      <c r="G178"/>
      <c r="H178"/>
      <c r="I178"/>
      <c r="J178"/>
      <c r="K178"/>
    </row>
    <row r="179" spans="2:23" x14ac:dyDescent="0.25">
      <c r="B179"/>
      <c r="C179"/>
      <c r="D179"/>
      <c r="E179"/>
      <c r="F179"/>
      <c r="G179"/>
      <c r="H179"/>
      <c r="I179"/>
      <c r="J179"/>
      <c r="K179"/>
    </row>
    <row r="180" spans="2:23" ht="13" x14ac:dyDescent="0.3">
      <c r="B180"/>
      <c r="C180"/>
      <c r="D180"/>
      <c r="E180"/>
      <c r="F180"/>
      <c r="G180"/>
      <c r="H180"/>
      <c r="I180"/>
      <c r="J180"/>
      <c r="K180"/>
      <c r="V180" s="128"/>
      <c r="W180" s="128"/>
    </row>
    <row r="181" spans="2:23" x14ac:dyDescent="0.25">
      <c r="B181"/>
      <c r="C181"/>
      <c r="D181"/>
      <c r="E181"/>
      <c r="F181"/>
      <c r="G181"/>
      <c r="H181"/>
      <c r="I181"/>
      <c r="J181"/>
      <c r="K181"/>
    </row>
    <row r="182" spans="2:23" x14ac:dyDescent="0.25">
      <c r="B182"/>
      <c r="C182"/>
      <c r="D182"/>
      <c r="E182"/>
      <c r="F182"/>
      <c r="G182"/>
      <c r="H182"/>
      <c r="I182"/>
      <c r="J182"/>
      <c r="K182"/>
    </row>
    <row r="183" spans="2:23" x14ac:dyDescent="0.25">
      <c r="B183"/>
      <c r="C183"/>
      <c r="D183"/>
      <c r="E183"/>
      <c r="F183"/>
      <c r="G183"/>
      <c r="H183"/>
      <c r="I183"/>
      <c r="J183"/>
      <c r="K183"/>
    </row>
    <row r="184" spans="2:23" x14ac:dyDescent="0.25">
      <c r="B184"/>
      <c r="C184"/>
      <c r="D184"/>
      <c r="E184"/>
      <c r="F184"/>
      <c r="G184"/>
      <c r="H184"/>
      <c r="I184"/>
      <c r="J184"/>
      <c r="K184"/>
    </row>
    <row r="185" spans="2:23" x14ac:dyDescent="0.25">
      <c r="B185"/>
      <c r="C185"/>
      <c r="D185"/>
      <c r="E185"/>
      <c r="F185"/>
      <c r="G185"/>
      <c r="H185"/>
      <c r="I185"/>
      <c r="J185"/>
      <c r="K185"/>
    </row>
    <row r="186" spans="2:23" x14ac:dyDescent="0.25">
      <c r="B186"/>
      <c r="C186"/>
      <c r="D186"/>
      <c r="E186"/>
      <c r="F186"/>
      <c r="G186"/>
      <c r="H186"/>
      <c r="I186"/>
      <c r="J186"/>
      <c r="K186"/>
    </row>
    <row r="187" spans="2:23" x14ac:dyDescent="0.25">
      <c r="B187"/>
      <c r="C187"/>
      <c r="D187"/>
      <c r="E187"/>
      <c r="F187"/>
      <c r="G187"/>
      <c r="H187"/>
      <c r="I187"/>
      <c r="J187"/>
      <c r="K187"/>
    </row>
    <row r="188" spans="2:23" x14ac:dyDescent="0.25">
      <c r="B188"/>
      <c r="C188"/>
      <c r="D188"/>
      <c r="E188"/>
      <c r="F188"/>
      <c r="G188"/>
      <c r="H188"/>
      <c r="I188"/>
      <c r="J188"/>
      <c r="K188"/>
    </row>
    <row r="189" spans="2:23" x14ac:dyDescent="0.25">
      <c r="B189"/>
      <c r="C189"/>
      <c r="D189"/>
      <c r="E189"/>
      <c r="F189"/>
      <c r="G189"/>
      <c r="H189"/>
      <c r="I189"/>
      <c r="J189"/>
      <c r="K189"/>
    </row>
    <row r="190" spans="2:23" x14ac:dyDescent="0.25">
      <c r="B190"/>
      <c r="C190"/>
      <c r="D190"/>
      <c r="E190"/>
      <c r="F190"/>
      <c r="G190"/>
      <c r="H190"/>
      <c r="I190"/>
      <c r="J190"/>
      <c r="K190"/>
    </row>
    <row r="191" spans="2:23" x14ac:dyDescent="0.25">
      <c r="B191"/>
      <c r="C191"/>
      <c r="D191"/>
      <c r="E191"/>
      <c r="F191"/>
      <c r="G191"/>
      <c r="H191"/>
      <c r="I191"/>
      <c r="J191"/>
      <c r="K191"/>
    </row>
    <row r="192" spans="2:23" x14ac:dyDescent="0.25">
      <c r="B192"/>
      <c r="C192"/>
      <c r="D192"/>
      <c r="E192"/>
      <c r="F192"/>
      <c r="G192"/>
      <c r="H192"/>
      <c r="I192"/>
      <c r="J192"/>
      <c r="K192"/>
    </row>
    <row r="193" spans="2:11" x14ac:dyDescent="0.25">
      <c r="B193"/>
      <c r="C193"/>
      <c r="D193"/>
      <c r="E193"/>
      <c r="F193"/>
      <c r="G193"/>
      <c r="H193"/>
      <c r="I193"/>
      <c r="J193"/>
      <c r="K193"/>
    </row>
    <row r="194" spans="2:11" x14ac:dyDescent="0.25">
      <c r="B194"/>
      <c r="C194"/>
      <c r="D194"/>
      <c r="E194"/>
      <c r="F194"/>
      <c r="G194"/>
      <c r="H194"/>
      <c r="I194"/>
      <c r="J194"/>
      <c r="K194"/>
    </row>
    <row r="195" spans="2:11" x14ac:dyDescent="0.25">
      <c r="B195"/>
      <c r="C195"/>
      <c r="D195"/>
      <c r="E195"/>
      <c r="F195"/>
      <c r="G195"/>
      <c r="H195"/>
      <c r="I195"/>
      <c r="J195"/>
      <c r="K195"/>
    </row>
    <row r="196" spans="2:11" x14ac:dyDescent="0.25">
      <c r="B196"/>
      <c r="C196"/>
      <c r="D196"/>
      <c r="E196"/>
      <c r="F196"/>
      <c r="G196"/>
      <c r="H196"/>
      <c r="I196"/>
      <c r="J196"/>
      <c r="K196"/>
    </row>
    <row r="197" spans="2:11" x14ac:dyDescent="0.25">
      <c r="B197"/>
      <c r="C197"/>
      <c r="D197"/>
      <c r="E197"/>
      <c r="F197"/>
      <c r="G197"/>
      <c r="H197"/>
      <c r="I197"/>
      <c r="J197"/>
      <c r="K197"/>
    </row>
    <row r="198" spans="2:11" x14ac:dyDescent="0.25">
      <c r="B198"/>
      <c r="C198"/>
      <c r="D198"/>
      <c r="E198"/>
      <c r="F198"/>
      <c r="G198"/>
      <c r="H198"/>
      <c r="I198"/>
      <c r="J198"/>
      <c r="K198"/>
    </row>
    <row r="199" spans="2:11" x14ac:dyDescent="0.25">
      <c r="B199"/>
      <c r="C199"/>
      <c r="D199"/>
      <c r="E199"/>
      <c r="F199"/>
      <c r="G199"/>
      <c r="H199"/>
      <c r="I199"/>
      <c r="J199"/>
      <c r="K199"/>
    </row>
    <row r="200" spans="2:11" x14ac:dyDescent="0.25">
      <c r="B200"/>
      <c r="C200"/>
      <c r="D200"/>
      <c r="E200"/>
      <c r="F200"/>
      <c r="G200"/>
      <c r="H200"/>
      <c r="I200"/>
      <c r="J200"/>
      <c r="K200"/>
    </row>
    <row r="201" spans="2:11" x14ac:dyDescent="0.25">
      <c r="B201"/>
      <c r="C201"/>
      <c r="D201"/>
      <c r="E201"/>
      <c r="F201"/>
      <c r="G201"/>
      <c r="H201"/>
      <c r="I201"/>
      <c r="J201"/>
      <c r="K201"/>
    </row>
    <row r="202" spans="2:11" x14ac:dyDescent="0.25">
      <c r="B202"/>
      <c r="C202"/>
      <c r="D202"/>
      <c r="E202"/>
      <c r="F202"/>
      <c r="G202"/>
      <c r="H202"/>
      <c r="I202"/>
      <c r="J202"/>
      <c r="K202"/>
    </row>
    <row r="203" spans="2:11" x14ac:dyDescent="0.25">
      <c r="B203"/>
      <c r="C203"/>
      <c r="D203"/>
      <c r="E203"/>
      <c r="F203"/>
      <c r="G203"/>
      <c r="H203"/>
      <c r="I203"/>
      <c r="J203"/>
      <c r="K203"/>
    </row>
    <row r="204" spans="2:11" x14ac:dyDescent="0.25">
      <c r="B204"/>
      <c r="C204"/>
      <c r="D204"/>
      <c r="E204"/>
      <c r="F204"/>
      <c r="G204"/>
      <c r="H204"/>
      <c r="I204"/>
      <c r="J204"/>
      <c r="K204"/>
    </row>
    <row r="205" spans="2:11" x14ac:dyDescent="0.25">
      <c r="B205"/>
      <c r="C205"/>
      <c r="D205"/>
      <c r="E205"/>
      <c r="F205"/>
      <c r="G205"/>
      <c r="H205"/>
      <c r="I205"/>
      <c r="J205"/>
      <c r="K205"/>
    </row>
    <row r="206" spans="2:11" x14ac:dyDescent="0.25">
      <c r="B206"/>
      <c r="C206"/>
      <c r="D206"/>
      <c r="E206"/>
      <c r="F206"/>
      <c r="G206"/>
      <c r="H206"/>
      <c r="I206"/>
      <c r="J206"/>
      <c r="K206"/>
    </row>
    <row r="207" spans="2:11" x14ac:dyDescent="0.25">
      <c r="B207"/>
      <c r="C207"/>
      <c r="D207"/>
      <c r="E207"/>
      <c r="F207"/>
      <c r="G207"/>
      <c r="H207"/>
      <c r="I207"/>
      <c r="J207"/>
      <c r="K207"/>
    </row>
    <row r="208" spans="2:11" x14ac:dyDescent="0.25">
      <c r="B208"/>
      <c r="C208"/>
      <c r="D208"/>
      <c r="E208"/>
      <c r="F208"/>
      <c r="G208"/>
      <c r="H208"/>
      <c r="I208"/>
      <c r="J208"/>
      <c r="K208"/>
    </row>
    <row r="209" spans="2:11" x14ac:dyDescent="0.25">
      <c r="B209"/>
      <c r="C209"/>
      <c r="D209"/>
      <c r="E209"/>
      <c r="F209"/>
      <c r="G209"/>
      <c r="H209"/>
      <c r="I209"/>
      <c r="J209"/>
      <c r="K209"/>
    </row>
    <row r="210" spans="2:11" x14ac:dyDescent="0.25">
      <c r="B210"/>
      <c r="C210"/>
      <c r="D210"/>
      <c r="E210"/>
      <c r="F210"/>
      <c r="G210"/>
      <c r="H210"/>
      <c r="I210"/>
      <c r="J210"/>
      <c r="K210"/>
    </row>
    <row r="211" spans="2:11" x14ac:dyDescent="0.25">
      <c r="B211"/>
      <c r="C211"/>
      <c r="D211"/>
      <c r="E211"/>
      <c r="F211"/>
      <c r="G211"/>
      <c r="H211"/>
      <c r="I211"/>
      <c r="J211"/>
      <c r="K211"/>
    </row>
    <row r="212" spans="2:11" x14ac:dyDescent="0.25">
      <c r="B212"/>
      <c r="C212"/>
      <c r="D212"/>
      <c r="E212"/>
      <c r="F212"/>
      <c r="G212"/>
      <c r="H212"/>
      <c r="I212"/>
      <c r="J212"/>
      <c r="K212"/>
    </row>
    <row r="213" spans="2:11" x14ac:dyDescent="0.25">
      <c r="B213"/>
      <c r="C213"/>
      <c r="D213"/>
      <c r="E213"/>
      <c r="F213"/>
      <c r="G213"/>
      <c r="H213"/>
      <c r="I213"/>
      <c r="J213"/>
      <c r="K213"/>
    </row>
    <row r="214" spans="2:11" x14ac:dyDescent="0.25">
      <c r="B214"/>
      <c r="C214"/>
      <c r="D214"/>
      <c r="E214"/>
      <c r="F214"/>
      <c r="G214"/>
      <c r="H214"/>
      <c r="I214"/>
      <c r="J214"/>
      <c r="K214"/>
    </row>
    <row r="215" spans="2:11" x14ac:dyDescent="0.25">
      <c r="B215"/>
      <c r="C215"/>
      <c r="D215"/>
      <c r="E215"/>
      <c r="F215"/>
      <c r="G215"/>
      <c r="H215"/>
      <c r="I215"/>
      <c r="J215"/>
      <c r="K215"/>
    </row>
    <row r="216" spans="2:11" x14ac:dyDescent="0.25">
      <c r="B216"/>
      <c r="C216"/>
      <c r="D216"/>
      <c r="E216"/>
      <c r="F216"/>
      <c r="G216"/>
      <c r="H216"/>
      <c r="I216"/>
      <c r="J216"/>
      <c r="K216"/>
    </row>
    <row r="217" spans="2:11" x14ac:dyDescent="0.25">
      <c r="B217"/>
      <c r="C217"/>
      <c r="D217"/>
      <c r="E217"/>
      <c r="F217"/>
      <c r="G217"/>
      <c r="H217"/>
      <c r="I217"/>
      <c r="J217"/>
      <c r="K217"/>
    </row>
    <row r="218" spans="2:11" x14ac:dyDescent="0.25">
      <c r="B218"/>
      <c r="C218"/>
      <c r="D218"/>
      <c r="E218"/>
      <c r="F218"/>
      <c r="G218"/>
      <c r="H218"/>
      <c r="I218"/>
      <c r="J218"/>
      <c r="K218"/>
    </row>
    <row r="219" spans="2:11" x14ac:dyDescent="0.25">
      <c r="B219"/>
      <c r="C219"/>
      <c r="D219"/>
      <c r="E219"/>
      <c r="F219"/>
      <c r="G219"/>
      <c r="H219"/>
      <c r="I219"/>
      <c r="J219"/>
      <c r="K219"/>
    </row>
    <row r="220" spans="2:11" x14ac:dyDescent="0.25">
      <c r="B220"/>
      <c r="C220"/>
      <c r="D220"/>
      <c r="E220"/>
      <c r="F220"/>
      <c r="G220"/>
      <c r="H220"/>
      <c r="I220"/>
      <c r="J220"/>
      <c r="K220"/>
    </row>
    <row r="221" spans="2:11" x14ac:dyDescent="0.25">
      <c r="B221"/>
      <c r="C221"/>
      <c r="D221"/>
      <c r="E221"/>
      <c r="F221"/>
      <c r="G221"/>
      <c r="H221"/>
      <c r="I221"/>
      <c r="J221"/>
      <c r="K221"/>
    </row>
    <row r="222" spans="2:11" x14ac:dyDescent="0.25">
      <c r="B222"/>
      <c r="C222"/>
      <c r="D222"/>
      <c r="E222"/>
      <c r="F222"/>
      <c r="G222"/>
      <c r="H222"/>
      <c r="I222"/>
      <c r="J222"/>
      <c r="K222"/>
    </row>
    <row r="223" spans="2:11" x14ac:dyDescent="0.25">
      <c r="B223"/>
      <c r="C223"/>
      <c r="D223"/>
      <c r="E223"/>
      <c r="F223"/>
      <c r="G223"/>
      <c r="H223"/>
      <c r="I223"/>
      <c r="J223"/>
      <c r="K223"/>
    </row>
    <row r="224" spans="2:11" x14ac:dyDescent="0.25">
      <c r="B224"/>
      <c r="C224"/>
      <c r="D224"/>
      <c r="E224"/>
      <c r="F224"/>
      <c r="G224"/>
      <c r="H224"/>
      <c r="I224"/>
      <c r="J224"/>
      <c r="K224"/>
    </row>
    <row r="225" spans="2:11" x14ac:dyDescent="0.25">
      <c r="B225"/>
      <c r="C225"/>
      <c r="D225"/>
      <c r="E225"/>
      <c r="F225"/>
      <c r="G225"/>
      <c r="H225"/>
      <c r="I225"/>
      <c r="J225"/>
      <c r="K225"/>
    </row>
    <row r="226" spans="2:11" x14ac:dyDescent="0.25">
      <c r="B226"/>
      <c r="C226"/>
      <c r="D226"/>
      <c r="E226"/>
      <c r="F226"/>
      <c r="G226"/>
      <c r="H226"/>
      <c r="I226"/>
      <c r="J226"/>
      <c r="K226"/>
    </row>
    <row r="227" spans="2:11" x14ac:dyDescent="0.25">
      <c r="B227"/>
      <c r="C227"/>
      <c r="D227"/>
      <c r="E227"/>
      <c r="F227"/>
      <c r="G227"/>
      <c r="H227"/>
      <c r="I227"/>
      <c r="J227"/>
      <c r="K227"/>
    </row>
    <row r="228" spans="2:11" x14ac:dyDescent="0.25">
      <c r="B228"/>
      <c r="C228"/>
      <c r="D228"/>
      <c r="E228"/>
      <c r="F228"/>
      <c r="G228"/>
      <c r="H228"/>
      <c r="I228"/>
      <c r="J228"/>
      <c r="K228"/>
    </row>
    <row r="229" spans="2:11" x14ac:dyDescent="0.25">
      <c r="B229"/>
      <c r="C229"/>
      <c r="D229"/>
      <c r="E229"/>
      <c r="F229"/>
      <c r="G229"/>
      <c r="H229"/>
      <c r="I229"/>
      <c r="J229"/>
      <c r="K229"/>
    </row>
    <row r="230" spans="2:11" x14ac:dyDescent="0.25">
      <c r="B230"/>
      <c r="C230"/>
      <c r="D230"/>
      <c r="E230"/>
      <c r="F230"/>
      <c r="G230"/>
      <c r="H230"/>
      <c r="I230"/>
      <c r="J230"/>
      <c r="K230"/>
    </row>
    <row r="231" spans="2:11" x14ac:dyDescent="0.25">
      <c r="B231"/>
      <c r="C231"/>
      <c r="D231"/>
      <c r="E231"/>
      <c r="F231"/>
      <c r="G231"/>
      <c r="H231"/>
      <c r="I231"/>
      <c r="J231"/>
      <c r="K231"/>
    </row>
    <row r="232" spans="2:11" x14ac:dyDescent="0.25">
      <c r="B232"/>
      <c r="C232"/>
      <c r="D232"/>
      <c r="E232"/>
      <c r="F232"/>
      <c r="G232"/>
      <c r="H232"/>
      <c r="I232"/>
      <c r="J232"/>
      <c r="K232"/>
    </row>
    <row r="233" spans="2:11" x14ac:dyDescent="0.25">
      <c r="B233"/>
      <c r="C233"/>
      <c r="D233"/>
      <c r="E233"/>
      <c r="F233"/>
      <c r="G233"/>
      <c r="H233"/>
      <c r="I233"/>
      <c r="J233"/>
      <c r="K233"/>
    </row>
    <row r="234" spans="2:11" x14ac:dyDescent="0.25">
      <c r="B234"/>
      <c r="C234"/>
      <c r="D234"/>
      <c r="E234"/>
      <c r="F234"/>
      <c r="G234"/>
      <c r="H234"/>
      <c r="I234"/>
      <c r="J234"/>
      <c r="K234"/>
    </row>
    <row r="235" spans="2:11" x14ac:dyDescent="0.25">
      <c r="B235"/>
      <c r="C235"/>
      <c r="D235"/>
      <c r="E235"/>
      <c r="F235"/>
      <c r="G235"/>
      <c r="H235"/>
      <c r="I235"/>
      <c r="J235"/>
      <c r="K235"/>
    </row>
    <row r="236" spans="2:11" x14ac:dyDescent="0.25">
      <c r="B236"/>
      <c r="C236"/>
      <c r="D236"/>
      <c r="E236"/>
      <c r="F236"/>
      <c r="G236"/>
      <c r="H236"/>
      <c r="I236"/>
      <c r="J236"/>
      <c r="K236"/>
    </row>
    <row r="237" spans="2:11" x14ac:dyDescent="0.25">
      <c r="B237"/>
      <c r="C237"/>
      <c r="D237"/>
      <c r="E237"/>
      <c r="F237"/>
      <c r="G237"/>
      <c r="H237"/>
      <c r="I237"/>
      <c r="J237"/>
      <c r="K237"/>
    </row>
    <row r="238" spans="2:11" x14ac:dyDescent="0.25">
      <c r="B238"/>
      <c r="C238"/>
      <c r="D238"/>
      <c r="E238"/>
      <c r="F238"/>
      <c r="G238"/>
      <c r="H238"/>
      <c r="I238"/>
      <c r="J238"/>
      <c r="K238"/>
    </row>
    <row r="239" spans="2:11" x14ac:dyDescent="0.25">
      <c r="B239"/>
      <c r="C239"/>
      <c r="D239"/>
      <c r="E239"/>
      <c r="F239"/>
      <c r="G239"/>
      <c r="H239"/>
      <c r="I239"/>
      <c r="J239"/>
      <c r="K239"/>
    </row>
    <row r="240" spans="2:11" x14ac:dyDescent="0.25">
      <c r="B240"/>
      <c r="C240"/>
      <c r="D240"/>
      <c r="E240"/>
      <c r="F240"/>
      <c r="G240"/>
      <c r="H240"/>
      <c r="I240"/>
      <c r="J240"/>
      <c r="K240"/>
    </row>
    <row r="241" spans="2:11" x14ac:dyDescent="0.25">
      <c r="B241"/>
      <c r="C241"/>
      <c r="D241"/>
      <c r="E241"/>
      <c r="F241"/>
      <c r="G241"/>
      <c r="H241"/>
      <c r="I241"/>
      <c r="J241"/>
      <c r="K241"/>
    </row>
    <row r="242" spans="2:11" x14ac:dyDescent="0.25">
      <c r="B242"/>
      <c r="C242"/>
      <c r="D242"/>
      <c r="E242"/>
      <c r="F242"/>
      <c r="G242"/>
      <c r="H242"/>
      <c r="I242"/>
      <c r="J242"/>
      <c r="K242"/>
    </row>
    <row r="243" spans="2:11" x14ac:dyDescent="0.25">
      <c r="B243"/>
      <c r="C243"/>
      <c r="D243"/>
      <c r="E243"/>
      <c r="F243"/>
      <c r="G243"/>
      <c r="H243"/>
      <c r="I243"/>
      <c r="J243"/>
      <c r="K243"/>
    </row>
    <row r="244" spans="2:11" x14ac:dyDescent="0.25">
      <c r="B244"/>
      <c r="C244"/>
      <c r="D244"/>
      <c r="E244"/>
      <c r="F244"/>
      <c r="G244"/>
      <c r="H244"/>
      <c r="I244"/>
      <c r="J244"/>
      <c r="K244"/>
    </row>
    <row r="245" spans="2:11" x14ac:dyDescent="0.25">
      <c r="B245"/>
      <c r="C245"/>
      <c r="D245"/>
      <c r="E245"/>
      <c r="F245"/>
      <c r="G245"/>
      <c r="H245"/>
      <c r="I245"/>
      <c r="J245"/>
      <c r="K245"/>
    </row>
    <row r="246" spans="2:11" x14ac:dyDescent="0.25">
      <c r="B246"/>
      <c r="C246"/>
      <c r="D246"/>
      <c r="E246"/>
      <c r="F246"/>
      <c r="G246"/>
      <c r="H246"/>
      <c r="I246"/>
      <c r="J246"/>
      <c r="K246"/>
    </row>
    <row r="247" spans="2:11" x14ac:dyDescent="0.25">
      <c r="B247"/>
      <c r="C247"/>
      <c r="D247"/>
      <c r="E247"/>
      <c r="F247"/>
      <c r="G247"/>
      <c r="H247"/>
      <c r="I247"/>
      <c r="J247"/>
      <c r="K247"/>
    </row>
    <row r="248" spans="2:11" x14ac:dyDescent="0.25">
      <c r="B248"/>
      <c r="C248"/>
      <c r="D248"/>
      <c r="E248"/>
      <c r="F248"/>
      <c r="G248"/>
      <c r="H248"/>
      <c r="I248"/>
      <c r="J248"/>
      <c r="K248"/>
    </row>
    <row r="249" spans="2:11" x14ac:dyDescent="0.25">
      <c r="B249"/>
      <c r="C249"/>
      <c r="D249"/>
      <c r="E249"/>
      <c r="F249"/>
      <c r="G249"/>
      <c r="H249"/>
      <c r="I249"/>
      <c r="J249"/>
      <c r="K249"/>
    </row>
    <row r="250" spans="2:11" x14ac:dyDescent="0.25">
      <c r="B250"/>
      <c r="C250"/>
      <c r="D250"/>
      <c r="E250"/>
      <c r="F250"/>
      <c r="G250"/>
      <c r="H250"/>
      <c r="I250"/>
      <c r="J250"/>
      <c r="K250"/>
    </row>
    <row r="251" spans="2:11" x14ac:dyDescent="0.25">
      <c r="B251"/>
      <c r="C251"/>
      <c r="D251"/>
      <c r="E251"/>
      <c r="F251"/>
      <c r="G251"/>
      <c r="H251"/>
      <c r="I251"/>
      <c r="J251"/>
      <c r="K251"/>
    </row>
    <row r="252" spans="2:11" x14ac:dyDescent="0.25">
      <c r="B252"/>
      <c r="C252"/>
      <c r="D252"/>
      <c r="E252"/>
      <c r="F252"/>
      <c r="G252"/>
      <c r="H252"/>
      <c r="I252"/>
      <c r="J252"/>
      <c r="K252"/>
    </row>
    <row r="253" spans="2:11" x14ac:dyDescent="0.25">
      <c r="B253"/>
      <c r="C253"/>
      <c r="D253"/>
      <c r="E253"/>
      <c r="F253"/>
      <c r="G253"/>
      <c r="H253"/>
      <c r="I253"/>
      <c r="J253"/>
      <c r="K253"/>
    </row>
    <row r="254" spans="2:11" x14ac:dyDescent="0.25">
      <c r="B254"/>
      <c r="C254"/>
      <c r="D254"/>
      <c r="E254"/>
      <c r="F254"/>
      <c r="G254"/>
      <c r="H254"/>
      <c r="I254"/>
      <c r="J254"/>
      <c r="K254"/>
    </row>
    <row r="255" spans="2:11" x14ac:dyDescent="0.25">
      <c r="B255"/>
      <c r="C255"/>
      <c r="D255"/>
      <c r="E255"/>
      <c r="F255"/>
      <c r="G255"/>
      <c r="H255"/>
      <c r="I255"/>
      <c r="J255"/>
      <c r="K255"/>
    </row>
    <row r="256" spans="2:11" x14ac:dyDescent="0.25">
      <c r="B256"/>
      <c r="C256"/>
      <c r="D256"/>
      <c r="E256"/>
      <c r="F256"/>
      <c r="G256"/>
      <c r="H256"/>
      <c r="I256"/>
      <c r="J256"/>
      <c r="K256"/>
    </row>
    <row r="257" spans="2:11" x14ac:dyDescent="0.25">
      <c r="B257"/>
      <c r="C257"/>
      <c r="D257"/>
      <c r="E257"/>
      <c r="F257"/>
      <c r="G257"/>
      <c r="H257"/>
      <c r="I257"/>
      <c r="J257"/>
      <c r="K257"/>
    </row>
    <row r="258" spans="2:11" x14ac:dyDescent="0.25">
      <c r="B258"/>
      <c r="C258"/>
      <c r="D258"/>
      <c r="E258"/>
      <c r="F258"/>
      <c r="G258"/>
      <c r="H258"/>
      <c r="I258"/>
      <c r="J258"/>
      <c r="K258"/>
    </row>
    <row r="259" spans="2:11" x14ac:dyDescent="0.25">
      <c r="B259"/>
      <c r="C259"/>
      <c r="D259"/>
      <c r="E259"/>
      <c r="F259"/>
      <c r="G259"/>
      <c r="H259"/>
      <c r="I259"/>
      <c r="J259"/>
      <c r="K259"/>
    </row>
    <row r="260" spans="2:11" x14ac:dyDescent="0.25">
      <c r="B260"/>
      <c r="C260"/>
      <c r="D260"/>
      <c r="E260"/>
      <c r="F260"/>
      <c r="G260"/>
      <c r="H260"/>
      <c r="I260"/>
      <c r="J260"/>
      <c r="K260"/>
    </row>
    <row r="261" spans="2:11" x14ac:dyDescent="0.25">
      <c r="B261"/>
      <c r="C261"/>
      <c r="D261"/>
      <c r="E261"/>
      <c r="F261"/>
      <c r="G261"/>
      <c r="H261"/>
      <c r="I261"/>
      <c r="J261"/>
      <c r="K261"/>
    </row>
    <row r="262" spans="2:11" x14ac:dyDescent="0.25">
      <c r="B262"/>
      <c r="C262"/>
      <c r="D262"/>
      <c r="E262"/>
      <c r="F262"/>
      <c r="G262"/>
      <c r="H262"/>
      <c r="I262"/>
      <c r="J262"/>
      <c r="K262"/>
    </row>
    <row r="263" spans="2:11" x14ac:dyDescent="0.25">
      <c r="B263"/>
      <c r="C263"/>
      <c r="D263"/>
      <c r="E263"/>
      <c r="F263"/>
      <c r="G263"/>
      <c r="H263"/>
      <c r="I263"/>
      <c r="J263"/>
      <c r="K263"/>
    </row>
    <row r="264" spans="2:11" x14ac:dyDescent="0.25">
      <c r="B264"/>
      <c r="C264"/>
      <c r="D264"/>
      <c r="E264"/>
      <c r="F264"/>
      <c r="G264"/>
      <c r="H264"/>
      <c r="I264"/>
      <c r="J264"/>
      <c r="K264"/>
    </row>
    <row r="265" spans="2:11" x14ac:dyDescent="0.25">
      <c r="B265"/>
      <c r="C265"/>
      <c r="D265"/>
      <c r="E265"/>
      <c r="F265"/>
      <c r="G265"/>
      <c r="H265"/>
      <c r="I265"/>
      <c r="J265"/>
      <c r="K265"/>
    </row>
    <row r="266" spans="2:11" x14ac:dyDescent="0.25">
      <c r="B266"/>
      <c r="C266"/>
      <c r="D266"/>
      <c r="E266"/>
      <c r="F266"/>
      <c r="G266"/>
      <c r="H266"/>
      <c r="I266"/>
      <c r="J266"/>
      <c r="K266"/>
    </row>
    <row r="267" spans="2:11" x14ac:dyDescent="0.25">
      <c r="B267"/>
      <c r="C267"/>
      <c r="D267"/>
      <c r="E267"/>
      <c r="F267"/>
      <c r="G267"/>
      <c r="H267"/>
      <c r="I267"/>
      <c r="J267"/>
      <c r="K267"/>
    </row>
    <row r="268" spans="2:11" x14ac:dyDescent="0.25">
      <c r="B268"/>
      <c r="C268"/>
      <c r="D268"/>
      <c r="E268"/>
      <c r="F268"/>
      <c r="G268"/>
      <c r="H268"/>
      <c r="I268"/>
      <c r="J268"/>
      <c r="K268"/>
    </row>
    <row r="269" spans="2:11" x14ac:dyDescent="0.25">
      <c r="B269"/>
      <c r="C269"/>
      <c r="D269"/>
      <c r="E269"/>
      <c r="F269"/>
      <c r="G269"/>
      <c r="H269"/>
      <c r="I269"/>
      <c r="J269"/>
      <c r="K269"/>
    </row>
    <row r="270" spans="2:11" x14ac:dyDescent="0.25">
      <c r="B270"/>
      <c r="C270"/>
      <c r="D270"/>
      <c r="E270"/>
      <c r="F270"/>
      <c r="G270"/>
      <c r="H270"/>
      <c r="I270"/>
      <c r="J270"/>
      <c r="K270"/>
    </row>
    <row r="271" spans="2:11" x14ac:dyDescent="0.25">
      <c r="B271"/>
      <c r="C271"/>
      <c r="D271"/>
      <c r="E271"/>
      <c r="F271"/>
      <c r="G271"/>
      <c r="H271"/>
      <c r="I271"/>
      <c r="J271"/>
      <c r="K271"/>
    </row>
    <row r="272" spans="2:11" x14ac:dyDescent="0.25">
      <c r="B272"/>
      <c r="C272"/>
      <c r="D272"/>
      <c r="E272"/>
      <c r="F272"/>
      <c r="G272"/>
      <c r="H272"/>
      <c r="I272"/>
      <c r="J272"/>
      <c r="K272"/>
    </row>
    <row r="273" spans="2:11" x14ac:dyDescent="0.25">
      <c r="B273"/>
      <c r="C273"/>
      <c r="D273"/>
      <c r="E273"/>
      <c r="F273"/>
      <c r="G273"/>
      <c r="H273"/>
      <c r="I273"/>
      <c r="J273"/>
      <c r="K273"/>
    </row>
    <row r="274" spans="2:11" x14ac:dyDescent="0.25">
      <c r="B274"/>
      <c r="C274"/>
      <c r="D274"/>
      <c r="E274"/>
      <c r="F274"/>
      <c r="G274"/>
      <c r="H274"/>
      <c r="I274"/>
      <c r="J274"/>
      <c r="K274"/>
    </row>
    <row r="275" spans="2:11" x14ac:dyDescent="0.25">
      <c r="B275"/>
      <c r="C275"/>
      <c r="D275"/>
      <c r="E275"/>
      <c r="F275"/>
      <c r="G275"/>
      <c r="H275"/>
      <c r="I275"/>
      <c r="J275"/>
      <c r="K275"/>
    </row>
    <row r="276" spans="2:11" x14ac:dyDescent="0.25">
      <c r="B276"/>
      <c r="C276"/>
      <c r="D276"/>
      <c r="E276"/>
      <c r="F276"/>
      <c r="G276"/>
      <c r="H276"/>
      <c r="I276"/>
      <c r="J276"/>
      <c r="K276"/>
    </row>
    <row r="277" spans="2:11" x14ac:dyDescent="0.25">
      <c r="B277"/>
      <c r="C277"/>
      <c r="D277"/>
      <c r="E277"/>
      <c r="F277"/>
      <c r="G277"/>
      <c r="H277"/>
      <c r="I277"/>
      <c r="J277"/>
      <c r="K277"/>
    </row>
    <row r="278" spans="2:11" x14ac:dyDescent="0.25">
      <c r="B278"/>
      <c r="C278"/>
      <c r="D278"/>
      <c r="E278"/>
      <c r="F278"/>
      <c r="G278"/>
      <c r="H278"/>
      <c r="I278"/>
      <c r="J278"/>
      <c r="K278"/>
    </row>
    <row r="279" spans="2:11" x14ac:dyDescent="0.25">
      <c r="B279"/>
      <c r="C279"/>
      <c r="D279"/>
      <c r="E279"/>
      <c r="F279"/>
      <c r="G279"/>
      <c r="H279"/>
      <c r="I279"/>
      <c r="J279"/>
      <c r="K279"/>
    </row>
    <row r="280" spans="2:11" x14ac:dyDescent="0.25">
      <c r="B280"/>
      <c r="C280"/>
      <c r="D280"/>
      <c r="E280"/>
      <c r="F280"/>
      <c r="G280"/>
      <c r="H280"/>
      <c r="I280"/>
      <c r="J280"/>
      <c r="K280"/>
    </row>
    <row r="281" spans="2:11" x14ac:dyDescent="0.25">
      <c r="B281"/>
      <c r="C281"/>
      <c r="D281"/>
      <c r="E281"/>
      <c r="F281"/>
      <c r="G281"/>
      <c r="H281"/>
      <c r="I281"/>
      <c r="J281"/>
      <c r="K281"/>
    </row>
    <row r="282" spans="2:11" x14ac:dyDescent="0.25">
      <c r="B282"/>
      <c r="C282"/>
      <c r="D282"/>
      <c r="E282"/>
      <c r="F282"/>
      <c r="G282"/>
      <c r="H282"/>
      <c r="I282"/>
      <c r="J282"/>
      <c r="K282"/>
    </row>
    <row r="283" spans="2:11" x14ac:dyDescent="0.25">
      <c r="B283"/>
      <c r="C283"/>
      <c r="D283"/>
      <c r="E283"/>
      <c r="F283"/>
      <c r="G283"/>
      <c r="H283"/>
      <c r="I283"/>
      <c r="J283"/>
      <c r="K283"/>
    </row>
    <row r="284" spans="2:11" x14ac:dyDescent="0.25">
      <c r="B284"/>
      <c r="C284"/>
      <c r="D284"/>
      <c r="E284"/>
      <c r="F284"/>
      <c r="G284"/>
      <c r="H284"/>
      <c r="I284"/>
      <c r="J284"/>
      <c r="K284"/>
    </row>
    <row r="285" spans="2:11" x14ac:dyDescent="0.25">
      <c r="B285"/>
      <c r="C285"/>
      <c r="D285"/>
      <c r="E285"/>
      <c r="F285"/>
      <c r="G285"/>
      <c r="H285"/>
      <c r="I285"/>
      <c r="J285"/>
      <c r="K285"/>
    </row>
    <row r="286" spans="2:11" x14ac:dyDescent="0.25">
      <c r="B286"/>
      <c r="C286"/>
      <c r="D286"/>
      <c r="E286"/>
      <c r="F286"/>
      <c r="G286"/>
      <c r="H286"/>
      <c r="I286"/>
      <c r="J286"/>
      <c r="K286"/>
    </row>
    <row r="287" spans="2:11" x14ac:dyDescent="0.25">
      <c r="B287"/>
      <c r="C287"/>
      <c r="D287"/>
      <c r="E287"/>
      <c r="F287"/>
      <c r="G287"/>
      <c r="H287"/>
      <c r="I287"/>
      <c r="J287"/>
      <c r="K287"/>
    </row>
    <row r="288" spans="2:11" x14ac:dyDescent="0.25">
      <c r="B288"/>
      <c r="C288"/>
      <c r="D288"/>
      <c r="E288"/>
      <c r="F288"/>
      <c r="G288"/>
      <c r="H288"/>
      <c r="I288"/>
      <c r="J288"/>
      <c r="K288"/>
    </row>
    <row r="289" spans="2:11" x14ac:dyDescent="0.25">
      <c r="B289"/>
      <c r="C289"/>
      <c r="D289"/>
      <c r="E289"/>
      <c r="F289"/>
      <c r="G289"/>
      <c r="H289"/>
      <c r="I289"/>
      <c r="J289"/>
      <c r="K289"/>
    </row>
    <row r="290" spans="2:11" x14ac:dyDescent="0.25">
      <c r="B290"/>
      <c r="C290"/>
      <c r="D290"/>
      <c r="E290"/>
      <c r="F290"/>
      <c r="G290"/>
      <c r="H290"/>
      <c r="I290"/>
      <c r="J290"/>
      <c r="K290"/>
    </row>
    <row r="291" spans="2:11" x14ac:dyDescent="0.25">
      <c r="B291"/>
      <c r="C291"/>
      <c r="D291"/>
      <c r="E291"/>
      <c r="F291"/>
      <c r="G291"/>
      <c r="H291"/>
      <c r="I291"/>
      <c r="J291"/>
      <c r="K291"/>
    </row>
    <row r="292" spans="2:11" x14ac:dyDescent="0.25">
      <c r="B292"/>
      <c r="C292"/>
      <c r="D292"/>
      <c r="E292"/>
      <c r="F292"/>
      <c r="G292"/>
      <c r="H292"/>
      <c r="I292"/>
      <c r="J292"/>
      <c r="K292"/>
    </row>
    <row r="293" spans="2:11" x14ac:dyDescent="0.25">
      <c r="B293"/>
      <c r="C293"/>
      <c r="D293"/>
      <c r="E293"/>
      <c r="F293"/>
      <c r="G293"/>
      <c r="H293"/>
      <c r="I293"/>
      <c r="J293"/>
      <c r="K293"/>
    </row>
    <row r="294" spans="2:11" x14ac:dyDescent="0.25">
      <c r="B294"/>
      <c r="C294"/>
      <c r="D294"/>
      <c r="E294"/>
      <c r="F294"/>
      <c r="G294"/>
      <c r="H294"/>
      <c r="I294"/>
      <c r="J294"/>
      <c r="K294"/>
    </row>
    <row r="295" spans="2:11" x14ac:dyDescent="0.25">
      <c r="B295"/>
      <c r="C295"/>
      <c r="D295"/>
      <c r="E295"/>
      <c r="F295"/>
      <c r="G295"/>
      <c r="H295"/>
      <c r="I295"/>
      <c r="J295"/>
      <c r="K295"/>
    </row>
    <row r="296" spans="2:11" x14ac:dyDescent="0.25">
      <c r="B296"/>
      <c r="C296"/>
      <c r="D296"/>
      <c r="E296"/>
      <c r="F296"/>
      <c r="G296"/>
      <c r="H296"/>
      <c r="I296"/>
      <c r="J296"/>
      <c r="K296"/>
    </row>
    <row r="297" spans="2:11" x14ac:dyDescent="0.25">
      <c r="B297"/>
      <c r="C297"/>
      <c r="D297"/>
      <c r="E297"/>
      <c r="F297"/>
      <c r="G297"/>
      <c r="H297"/>
      <c r="I297"/>
      <c r="J297"/>
      <c r="K297"/>
    </row>
    <row r="298" spans="2:11" x14ac:dyDescent="0.25">
      <c r="B298"/>
      <c r="C298"/>
      <c r="D298"/>
      <c r="E298"/>
      <c r="F298"/>
      <c r="G298"/>
      <c r="H298"/>
      <c r="I298"/>
      <c r="J298"/>
      <c r="K298"/>
    </row>
    <row r="299" spans="2:11" x14ac:dyDescent="0.25">
      <c r="B299"/>
      <c r="C299"/>
      <c r="D299"/>
      <c r="E299"/>
      <c r="F299"/>
      <c r="G299"/>
      <c r="H299"/>
      <c r="I299"/>
      <c r="J299"/>
      <c r="K299"/>
    </row>
    <row r="300" spans="2:11" x14ac:dyDescent="0.25">
      <c r="B300"/>
      <c r="C300"/>
      <c r="D300"/>
      <c r="E300"/>
      <c r="F300"/>
      <c r="G300"/>
      <c r="H300"/>
      <c r="I300"/>
      <c r="J300"/>
      <c r="K300"/>
    </row>
    <row r="301" spans="2:11" x14ac:dyDescent="0.25">
      <c r="B301"/>
      <c r="C301"/>
      <c r="D301"/>
      <c r="E301"/>
      <c r="F301"/>
      <c r="G301"/>
      <c r="H301"/>
      <c r="I301"/>
      <c r="J301"/>
      <c r="K301"/>
    </row>
    <row r="302" spans="2:11" x14ac:dyDescent="0.25">
      <c r="B302"/>
      <c r="C302"/>
      <c r="D302"/>
      <c r="E302"/>
      <c r="F302"/>
      <c r="G302"/>
      <c r="H302"/>
      <c r="I302"/>
      <c r="J302"/>
      <c r="K302"/>
    </row>
    <row r="303" spans="2:11" x14ac:dyDescent="0.25">
      <c r="B303"/>
      <c r="C303"/>
      <c r="D303"/>
      <c r="E303"/>
      <c r="F303"/>
      <c r="G303"/>
      <c r="H303"/>
      <c r="I303"/>
      <c r="J303"/>
      <c r="K303"/>
    </row>
    <row r="304" spans="2:11" x14ac:dyDescent="0.25">
      <c r="B304"/>
      <c r="C304"/>
      <c r="D304"/>
      <c r="E304"/>
      <c r="F304"/>
      <c r="G304"/>
      <c r="H304"/>
      <c r="I304"/>
      <c r="J304"/>
      <c r="K304"/>
    </row>
    <row r="305" spans="2:11" x14ac:dyDescent="0.25">
      <c r="B305"/>
      <c r="C305"/>
      <c r="D305"/>
      <c r="E305"/>
      <c r="F305"/>
      <c r="G305"/>
      <c r="H305"/>
      <c r="I305"/>
      <c r="J305"/>
      <c r="K305"/>
    </row>
    <row r="306" spans="2:11" x14ac:dyDescent="0.25">
      <c r="B306"/>
      <c r="C306"/>
      <c r="D306"/>
      <c r="E306"/>
      <c r="F306"/>
      <c r="G306"/>
      <c r="H306"/>
      <c r="I306"/>
      <c r="J306"/>
      <c r="K306"/>
    </row>
    <row r="307" spans="2:11" x14ac:dyDescent="0.25">
      <c r="B307"/>
      <c r="C307"/>
      <c r="D307"/>
      <c r="E307"/>
      <c r="F307"/>
      <c r="G307"/>
      <c r="H307"/>
      <c r="I307"/>
      <c r="J307"/>
      <c r="K307"/>
    </row>
    <row r="308" spans="2:11" x14ac:dyDescent="0.25">
      <c r="B308"/>
      <c r="C308"/>
      <c r="D308"/>
      <c r="E308"/>
      <c r="F308"/>
      <c r="G308"/>
      <c r="H308"/>
      <c r="I308"/>
      <c r="J308"/>
      <c r="K308"/>
    </row>
    <row r="309" spans="2:11" x14ac:dyDescent="0.25">
      <c r="B309"/>
      <c r="C309"/>
      <c r="D309"/>
      <c r="E309"/>
      <c r="F309"/>
      <c r="G309"/>
      <c r="H309"/>
      <c r="I309"/>
      <c r="J309"/>
      <c r="K309"/>
    </row>
    <row r="310" spans="2:11" x14ac:dyDescent="0.25">
      <c r="B310"/>
      <c r="C310"/>
      <c r="D310"/>
      <c r="E310"/>
      <c r="F310"/>
      <c r="G310"/>
      <c r="H310"/>
      <c r="I310"/>
      <c r="J310"/>
      <c r="K310"/>
    </row>
    <row r="311" spans="2:11" x14ac:dyDescent="0.25">
      <c r="B311"/>
      <c r="C311"/>
      <c r="D311"/>
      <c r="E311"/>
      <c r="F311"/>
      <c r="G311"/>
      <c r="H311"/>
      <c r="I311"/>
      <c r="J311"/>
      <c r="K311"/>
    </row>
    <row r="312" spans="2:11" x14ac:dyDescent="0.25">
      <c r="B312"/>
      <c r="C312"/>
      <c r="D312"/>
      <c r="E312"/>
      <c r="F312"/>
      <c r="G312"/>
      <c r="H312"/>
      <c r="I312"/>
      <c r="J312"/>
      <c r="K312"/>
    </row>
    <row r="313" spans="2:11" x14ac:dyDescent="0.25">
      <c r="B313"/>
      <c r="C313"/>
      <c r="D313"/>
      <c r="E313"/>
      <c r="F313"/>
      <c r="G313"/>
      <c r="H313"/>
      <c r="I313"/>
      <c r="J313"/>
      <c r="K313"/>
    </row>
    <row r="314" spans="2:11" x14ac:dyDescent="0.25">
      <c r="B314"/>
      <c r="C314"/>
      <c r="D314"/>
      <c r="E314"/>
      <c r="F314"/>
      <c r="G314"/>
      <c r="H314"/>
      <c r="I314"/>
      <c r="J314"/>
      <c r="K314"/>
    </row>
    <row r="315" spans="2:11" x14ac:dyDescent="0.25">
      <c r="B315"/>
      <c r="C315"/>
      <c r="D315"/>
      <c r="E315"/>
      <c r="F315"/>
      <c r="G315"/>
      <c r="H315"/>
      <c r="I315"/>
      <c r="J315"/>
      <c r="K315"/>
    </row>
    <row r="316" spans="2:11" x14ac:dyDescent="0.25">
      <c r="B316"/>
      <c r="C316"/>
      <c r="D316"/>
      <c r="E316"/>
      <c r="F316"/>
      <c r="G316"/>
      <c r="H316"/>
      <c r="I316"/>
      <c r="J316"/>
      <c r="K316"/>
    </row>
    <row r="317" spans="2:11" x14ac:dyDescent="0.25">
      <c r="B317"/>
      <c r="C317"/>
      <c r="D317"/>
      <c r="E317"/>
      <c r="F317"/>
      <c r="G317"/>
      <c r="H317"/>
      <c r="I317"/>
      <c r="J317"/>
      <c r="K317"/>
    </row>
    <row r="318" spans="2:11" x14ac:dyDescent="0.25">
      <c r="B318"/>
      <c r="C318"/>
      <c r="D318"/>
      <c r="E318"/>
      <c r="F318"/>
      <c r="G318"/>
      <c r="H318"/>
      <c r="I318"/>
      <c r="J318"/>
      <c r="K318"/>
    </row>
    <row r="319" spans="2:11" x14ac:dyDescent="0.25">
      <c r="B319"/>
      <c r="C319"/>
      <c r="D319"/>
      <c r="E319"/>
      <c r="F319"/>
      <c r="G319"/>
      <c r="H319"/>
      <c r="I319"/>
      <c r="J319"/>
      <c r="K319"/>
    </row>
  </sheetData>
  <conditionalFormatting sqref="I61:K61">
    <cfRule type="cellIs" dxfId="4" priority="5" operator="notEqual">
      <formula>0</formula>
    </cfRule>
  </conditionalFormatting>
  <conditionalFormatting sqref="K7">
    <cfRule type="cellIs" dxfId="3" priority="4" operator="notEqual">
      <formula>0</formula>
    </cfRule>
  </conditionalFormatting>
  <conditionalFormatting sqref="K5">
    <cfRule type="cellIs" dxfId="2" priority="3" operator="notEqual">
      <formula>0</formula>
    </cfRule>
  </conditionalFormatting>
  <conditionalFormatting sqref="K48">
    <cfRule type="cellIs" dxfId="1" priority="2" operator="notEqual">
      <formula>0</formula>
    </cfRule>
  </conditionalFormatting>
  <conditionalFormatting sqref="I57:K57">
    <cfRule type="cellIs" dxfId="0" priority="1" operator="notEqual">
      <formula>0</formula>
    </cfRule>
  </conditionalFormatting>
  <printOptions horizontalCentered="1"/>
  <pageMargins left="0.2" right="0.45" top="0.75" bottom="0.5" header="0.3" footer="0.3"/>
  <pageSetup scale="6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CEC670A07C8741A0A1EFA2BDED223F" ma:contentTypeVersion="52" ma:contentTypeDescription="" ma:contentTypeScope="" ma:versionID="927cded01bfc5deeb4be15284727719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2020-12-09T08:00:00+00:00</OpenedDate>
    <SignificantOrder xmlns="dc463f71-b30c-4ab2-9473-d307f9d35888">false</SignificantOrder>
    <Date1 xmlns="dc463f71-b30c-4ab2-9473-d307f9d35888">2021-02-02T08:00:00+00:00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200980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BBC442D-8B91-40B4-B016-D0F1F391C87C}"/>
</file>

<file path=customXml/itemProps2.xml><?xml version="1.0" encoding="utf-8"?>
<ds:datastoreItem xmlns:ds="http://schemas.openxmlformats.org/officeDocument/2006/customXml" ds:itemID="{5D1B8A8C-EF3B-4B89-AFB4-17EAC4CDCC7C}"/>
</file>

<file path=customXml/itemProps3.xml><?xml version="1.0" encoding="utf-8"?>
<ds:datastoreItem xmlns:ds="http://schemas.openxmlformats.org/officeDocument/2006/customXml" ds:itemID="{82C40B4D-1DFA-4E6B-B9ED-B283FE261ABB}"/>
</file>

<file path=customXml/itemProps4.xml><?xml version="1.0" encoding="utf-8"?>
<ds:datastoreItem xmlns:ds="http://schemas.openxmlformats.org/officeDocument/2006/customXml" ds:itemID="{9BB3CEB0-5D9E-4E96-BE1B-572C3E0C3B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SEF-17 A-1 Compare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Marvelous Marina</dc:creator>
  <cp:lastModifiedBy>Steele, David S. (BEL)</cp:lastModifiedBy>
  <cp:lastPrinted>2021-01-30T03:44:14Z</cp:lastPrinted>
  <dcterms:created xsi:type="dcterms:W3CDTF">2021-01-29T01:04:31Z</dcterms:created>
  <dcterms:modified xsi:type="dcterms:W3CDTF">2021-02-01T05:25:55Z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0x0101006E56B4D1795A2E4DB2F0B01679ED314A009CCEC670A07C8741A0A1EFA2BDED223F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