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showInkAnnotation="0" codeName="ThisWorkbook" defaultThemeVersion="124226"/>
  <xr:revisionPtr revIDLastSave="0" documentId="8_{5C235D4E-84ED-42B0-BED3-C8F7FE24C635}" xr6:coauthVersionLast="47" xr6:coauthVersionMax="47" xr10:uidLastSave="{00000000-0000-0000-0000-000000000000}"/>
  <bookViews>
    <workbookView xWindow="-19310" yWindow="50" windowWidth="19420" windowHeight="10420" tabRatio="800" activeTab="2" xr2:uid="{DFF11CE6-202B-4BA3-9BD9-1DFEDB31E89A}"/>
  </bookViews>
  <sheets>
    <sheet name="Inputs" sheetId="2" r:id="rId1"/>
    <sheet name="Operating Expense" sheetId="25" r:id="rId2"/>
    <sheet name="PFIS" sheetId="5" r:id="rId3"/>
    <sheet name="Capital Structure" sheetId="12" r:id="rId4"/>
    <sheet name="Int Sync, NTG, Rev Req" sheetId="13" r:id="rId5"/>
    <sheet name="Rate Case Expense" sheetId="28" r:id="rId6"/>
  </sheets>
  <externalReferences>
    <externalReference r:id="rId7"/>
  </externalReferences>
  <definedNames>
    <definedName name="Annual_Average" localSheetId="5">#REF!</definedName>
    <definedName name="Annual_Average">#REF!</definedName>
    <definedName name="Bad_Debt_Percent" localSheetId="5">'[1]Int Sync, NTG, Rev Req'!$D$43</definedName>
    <definedName name="Bad_Debt_Percent">'Int Sync, NTG, Rev Req'!$D$43</definedName>
    <definedName name="BaseRate_Percent" localSheetId="5">#REF!</definedName>
    <definedName name="BaseRate_Percent">#REF!</definedName>
    <definedName name="Block1_Percent" localSheetId="5">#REF!</definedName>
    <definedName name="Block1_Percent">#REF!</definedName>
    <definedName name="Block2_Percent" localSheetId="5">#REF!</definedName>
    <definedName name="Block2_Percent">#REF!</definedName>
    <definedName name="Block3_Percent" localSheetId="5">#REF!</definedName>
    <definedName name="Block3_Percent">#REF!</definedName>
    <definedName name="BO_Tax_Rate" localSheetId="5">'[1]Int Sync, NTG, Rev Req'!$D$44</definedName>
    <definedName name="BO_Tax_Rate">'Int Sync, NTG, Rev Req'!$D$44</definedName>
    <definedName name="Cost_of_Debt">'Capital Structure'!$I$34</definedName>
    <definedName name="Current_Allowance" localSheetId="5">#REF!</definedName>
    <definedName name="Current_Allowance">#REF!</definedName>
    <definedName name="Current_Base_Rate" localSheetId="5">#REF!</definedName>
    <definedName name="Current_Base_Rate">#REF!</definedName>
    <definedName name="Current_Block1_Rate" localSheetId="5">#REF!</definedName>
    <definedName name="Current_Block1_Rate">#REF!</definedName>
    <definedName name="Current_Block1_UsageMax" localSheetId="5">#REF!</definedName>
    <definedName name="Current_Block1_UsageMax">#REF!</definedName>
    <definedName name="Current_Block2_Rate" localSheetId="5">#REF!</definedName>
    <definedName name="Current_Block2_Rate">#REF!</definedName>
    <definedName name="Current_Block2_UsageMax" localSheetId="5">#REF!</definedName>
    <definedName name="Current_Block2_UsageMax">#REF!</definedName>
    <definedName name="Current_Block3_Rate" localSheetId="5">#REF!</definedName>
    <definedName name="Current_Block3_Rate">#REF!</definedName>
    <definedName name="Current_Block3_UsageMin" localSheetId="5">#REF!</definedName>
    <definedName name="Current_Block3_UsageMin">#REF!</definedName>
    <definedName name="CustomerCount_Total" localSheetId="5">#REF!</definedName>
    <definedName name="CustomerCount_Total">#REF!</definedName>
    <definedName name="Endof_TestYear" localSheetId="5">[1]Inputs!$AH$2</definedName>
    <definedName name="Endof_TestYear">Inputs!$AF$2</definedName>
    <definedName name="FIT_Rate" localSheetId="5">'[1]Int Sync, NTG, Rev Req'!$D$50</definedName>
    <definedName name="FIT_Rate">'Int Sync, NTG, Rev Req'!$D$50</definedName>
    <definedName name="Most_Common_Meter_Size" localSheetId="5">#REF!</definedName>
    <definedName name="Most_Common_Meter_Size">#REF!</definedName>
    <definedName name="_xlnm.Print_Area" localSheetId="3">'Capital Structure'!$A$2:$J$30</definedName>
    <definedName name="_xlnm.Print_Area" localSheetId="4">'Int Sync, NTG, Rev Req'!$B$2:$H$33</definedName>
    <definedName name="_xlnm.Print_Area" localSheetId="2">PFIS!$A$1:$L$62</definedName>
    <definedName name="Prof_Int_Exp_Adj" localSheetId="5">'[1]Int Sync, NTG, Rev Req'!$D$13</definedName>
    <definedName name="Prof_Int_Exp_Adj">'Int Sync, NTG, Rev Req'!$D$13</definedName>
    <definedName name="Proforma_Interest_Expense" localSheetId="5">'[1]Int Sync, NTG, Rev Req'!$D$11</definedName>
    <definedName name="Proforma_Interest_Expense">'Int Sync, NTG, Rev Req'!$D$11</definedName>
    <definedName name="Proposed_Allowance" localSheetId="5">#REF!</definedName>
    <definedName name="Proposed_Allowance">#REF!</definedName>
    <definedName name="Proposed_Base_Rate" localSheetId="5">#REF!</definedName>
    <definedName name="Proposed_Base_Rate">#REF!</definedName>
    <definedName name="Proposed_Block1_Rate" localSheetId="5">#REF!</definedName>
    <definedName name="Proposed_Block1_Rate">#REF!</definedName>
    <definedName name="Proposed_Block1_UsageMax" localSheetId="5">#REF!</definedName>
    <definedName name="Proposed_Block1_UsageMax">#REF!</definedName>
    <definedName name="Proposed_Block2_Rate" localSheetId="5">#REF!</definedName>
    <definedName name="Proposed_Block2_Rate">#REF!</definedName>
    <definedName name="Proposed_Block2_UsageMax" localSheetId="5">#REF!</definedName>
    <definedName name="Proposed_Block2_UsageMax">#REF!</definedName>
    <definedName name="Proposed_Block3_Rate" localSheetId="5">#REF!</definedName>
    <definedName name="Proposed_Block3_Rate">#REF!</definedName>
    <definedName name="Proposed_Block3_UsageMin" localSheetId="5">#REF!</definedName>
    <definedName name="Proposed_Block3_UsageMin">#REF!</definedName>
    <definedName name="RateDesign_RTS" localSheetId="5">#REF!</definedName>
    <definedName name="RateDesign_RTS">#REF!</definedName>
    <definedName name="RateDesign_Unmetered" localSheetId="5">#REF!</definedName>
    <definedName name="RateDesign_Unmetered">#REF!</definedName>
    <definedName name="RevenueGenerated_10.1" localSheetId="5">#REF!</definedName>
    <definedName name="RevenueGenerated_10.1">#REF!</definedName>
    <definedName name="RevenueRequirement_10.1" localSheetId="5">#REF!</definedName>
    <definedName name="RevenueRequirement_10.1">#REF!</definedName>
    <definedName name="Revised_Allowance" localSheetId="5">#REF!</definedName>
    <definedName name="Revised_Allowance">#REF!</definedName>
    <definedName name="Revised_Base_Rate" localSheetId="5">#REF!</definedName>
    <definedName name="Revised_Base_Rate">#REF!</definedName>
    <definedName name="Revised_Block1_Rate" localSheetId="5">#REF!</definedName>
    <definedName name="Revised_Block1_Rate">#REF!</definedName>
    <definedName name="Revised_Block1_UsageMax" localSheetId="5">#REF!</definedName>
    <definedName name="Revised_Block1_UsageMax">#REF!</definedName>
    <definedName name="Revised_Block2_Rate" localSheetId="5">#REF!</definedName>
    <definedName name="Revised_Block2_Rate">#REF!</definedName>
    <definedName name="Revised_Block2_UsageMax" localSheetId="5">#REF!</definedName>
    <definedName name="Revised_Block2_UsageMax">#REF!</definedName>
    <definedName name="Revised_Block3_Rate" localSheetId="5">#REF!</definedName>
    <definedName name="Revised_Block3_Rate">#REF!</definedName>
    <definedName name="Revised_Block3_UsageMin" localSheetId="5">#REF!</definedName>
    <definedName name="Revised_Block3_UsageMin">#REF!</definedName>
    <definedName name="RTS_Count" localSheetId="5">#REF!</definedName>
    <definedName name="RTS_Count">#REF!</definedName>
    <definedName name="TestEOY" localSheetId="5">[1]Inputs!$AH$2</definedName>
    <definedName name="TestEOY">Inputs!$AF$2</definedName>
    <definedName name="Unmetered_Count" localSheetId="5">#REF!</definedName>
    <definedName name="Unmetered_Count">#REF!</definedName>
    <definedName name="Unmetered_Rate_10.1" localSheetId="5">#REF!</definedName>
    <definedName name="Unmetered_Rate_10.1">#REF!</definedName>
    <definedName name="Usage_Unit_10.1" localSheetId="5">#REF!</definedName>
    <definedName name="Usage_Unit_10.1">#REF!</definedName>
    <definedName name="UTC_Reg_Fee_Tier1" localSheetId="5">'[1]Int Sync, NTG, Rev Req'!#REF!</definedName>
    <definedName name="UTC_Reg_Fee_Tier1">'Int Sync, NTG, Rev Req'!#REF!</definedName>
    <definedName name="UTC_Reg_Fee_Tier2" localSheetId="5">'[1]Int Sync, NTG, Rev Req'!#REF!</definedName>
    <definedName name="UTC_Reg_Fee_Tier2">'Int Sync, NTG, Rev Req'!#REF!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5" l="1"/>
  <c r="L59" i="5"/>
  <c r="D10" i="28" l="1"/>
  <c r="D8" i="28"/>
  <c r="D12" i="28" l="1"/>
  <c r="E12" i="28" s="1"/>
  <c r="D14" i="28"/>
  <c r="E14" i="28" s="1"/>
  <c r="E15" i="28" s="1"/>
  <c r="Y77" i="2" l="1"/>
  <c r="I54" i="5"/>
  <c r="E38" i="5"/>
  <c r="F54" i="5"/>
  <c r="E55" i="5"/>
  <c r="E54" i="5"/>
  <c r="N53" i="2"/>
  <c r="N32" i="2"/>
  <c r="N17" i="2"/>
  <c r="J53" i="2"/>
  <c r="AD6" i="2"/>
  <c r="Y6" i="2"/>
  <c r="AB76" i="2" l="1"/>
  <c r="AC76" i="2" s="1"/>
  <c r="AE76" i="2" s="1"/>
  <c r="AF76" i="2" s="1"/>
  <c r="AB63" i="2"/>
  <c r="AB64" i="2"/>
  <c r="AC64" i="2" s="1"/>
  <c r="AB65" i="2"/>
  <c r="AC65" i="2" s="1"/>
  <c r="AE65" i="2" s="1"/>
  <c r="AF65" i="2" s="1"/>
  <c r="AB66" i="2"/>
  <c r="AC66" i="2" s="1"/>
  <c r="AE66" i="2" s="1"/>
  <c r="AF66" i="2" s="1"/>
  <c r="AB67" i="2"/>
  <c r="AC67" i="2" s="1"/>
  <c r="AE67" i="2" s="1"/>
  <c r="AF67" i="2" s="1"/>
  <c r="AB68" i="2"/>
  <c r="AB69" i="2"/>
  <c r="AB70" i="2"/>
  <c r="AC70" i="2" s="1"/>
  <c r="AE70" i="2" s="1"/>
  <c r="AF70" i="2" s="1"/>
  <c r="AB71" i="2"/>
  <c r="AC71" i="2" s="1"/>
  <c r="AE71" i="2" s="1"/>
  <c r="AF71" i="2" s="1"/>
  <c r="AB72" i="2"/>
  <c r="AC72" i="2" s="1"/>
  <c r="AE72" i="2" s="1"/>
  <c r="AF72" i="2" s="1"/>
  <c r="AB73" i="2"/>
  <c r="AC73" i="2" s="1"/>
  <c r="AE73" i="2" s="1"/>
  <c r="AF73" i="2" s="1"/>
  <c r="AB74" i="2"/>
  <c r="AC74" i="2" s="1"/>
  <c r="AE74" i="2" s="1"/>
  <c r="AF74" i="2" s="1"/>
  <c r="AB75" i="2"/>
  <c r="AB61" i="2"/>
  <c r="AC68" i="2"/>
  <c r="AE68" i="2" s="1"/>
  <c r="AF68" i="2" s="1"/>
  <c r="AC69" i="2"/>
  <c r="AE69" i="2" s="1"/>
  <c r="AF69" i="2" s="1"/>
  <c r="AC75" i="2"/>
  <c r="AE75" i="2" s="1"/>
  <c r="AF75" i="2" s="1"/>
  <c r="AC77" i="2" l="1"/>
  <c r="AE64" i="2"/>
  <c r="AE77" i="2" s="1"/>
  <c r="N37" i="2"/>
  <c r="AW6" i="2"/>
  <c r="AX6" i="2"/>
  <c r="AY6" i="2"/>
  <c r="AZ6" i="2"/>
  <c r="BA6" i="2"/>
  <c r="BB6" i="2"/>
  <c r="BC6" i="2"/>
  <c r="BD6" i="2"/>
  <c r="BE6" i="2"/>
  <c r="BF6" i="2"/>
  <c r="BG6" i="2"/>
  <c r="AV6" i="2"/>
  <c r="AU6" i="2"/>
  <c r="AT6" i="2"/>
  <c r="B14" i="2"/>
  <c r="H14" i="12"/>
  <c r="H15" i="12" s="1"/>
  <c r="H16" i="12" s="1"/>
  <c r="H17" i="12" s="1"/>
  <c r="H18" i="12" s="1"/>
  <c r="H19" i="12" s="1"/>
  <c r="H20" i="12" s="1"/>
  <c r="K42" i="2"/>
  <c r="K34" i="2"/>
  <c r="K33" i="2"/>
  <c r="K29" i="2"/>
  <c r="K28" i="2"/>
  <c r="K26" i="2"/>
  <c r="I67" i="2"/>
  <c r="I68" i="2"/>
  <c r="I69" i="2"/>
  <c r="I66" i="2"/>
  <c r="AF64" i="2" l="1"/>
  <c r="AE6" i="2"/>
  <c r="J54" i="2" s="1"/>
  <c r="N54" i="2"/>
  <c r="D76" i="13"/>
  <c r="AF6" i="2" l="1"/>
  <c r="AF77" i="2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B24" i="12"/>
  <c r="G24" i="12" s="1"/>
  <c r="G26" i="12" s="1"/>
  <c r="AF2" i="2"/>
  <c r="CI48" i="2" l="1"/>
  <c r="CH27" i="2" l="1"/>
  <c r="CA27" i="2"/>
  <c r="C7" i="25"/>
  <c r="D32" i="25"/>
  <c r="C35" i="25"/>
  <c r="CA26" i="2" l="1"/>
  <c r="AW570" i="2"/>
  <c r="AX570" i="2"/>
  <c r="AX573" i="2" s="1"/>
  <c r="AY570" i="2"/>
  <c r="AY573" i="2" s="1"/>
  <c r="AZ570" i="2"/>
  <c r="BA570" i="2"/>
  <c r="BA575" i="2" s="1"/>
  <c r="BB570" i="2"/>
  <c r="BB575" i="2" s="1"/>
  <c r="BC570" i="2"/>
  <c r="BC575" i="2" s="1"/>
  <c r="BD570" i="2"/>
  <c r="BD575" i="2" s="1"/>
  <c r="BE570" i="2"/>
  <c r="BF570" i="2"/>
  <c r="BG570" i="2"/>
  <c r="AV570" i="2"/>
  <c r="AW5" i="2"/>
  <c r="AX5" i="2"/>
  <c r="AY5" i="2"/>
  <c r="AZ5" i="2"/>
  <c r="BA5" i="2"/>
  <c r="BB5" i="2"/>
  <c r="BC5" i="2"/>
  <c r="BD5" i="2"/>
  <c r="BE5" i="2"/>
  <c r="BF5" i="2"/>
  <c r="BG5" i="2"/>
  <c r="AV5" i="2"/>
  <c r="AW568" i="2"/>
  <c r="AX568" i="2"/>
  <c r="AY568" i="2"/>
  <c r="AZ568" i="2"/>
  <c r="BA568" i="2"/>
  <c r="BB568" i="2"/>
  <c r="BC568" i="2"/>
  <c r="BD568" i="2"/>
  <c r="BE568" i="2"/>
  <c r="BF568" i="2"/>
  <c r="BG568" i="2"/>
  <c r="BH568" i="2"/>
  <c r="AV568" i="2"/>
  <c r="C56" i="5"/>
  <c r="F56" i="5" s="1"/>
  <c r="I56" i="5" s="1"/>
  <c r="L56" i="5" s="1"/>
  <c r="CD26" i="2"/>
  <c r="CD25" i="2"/>
  <c r="B82" i="2"/>
  <c r="C48" i="5"/>
  <c r="J18" i="2"/>
  <c r="J21" i="2"/>
  <c r="J22" i="2"/>
  <c r="J23" i="2"/>
  <c r="J25" i="2"/>
  <c r="J27" i="2"/>
  <c r="J31" i="2"/>
  <c r="J32" i="2"/>
  <c r="J35" i="2"/>
  <c r="J38" i="2"/>
  <c r="J39" i="2"/>
  <c r="J41" i="2"/>
  <c r="J17" i="2"/>
  <c r="J75" i="2" s="1"/>
  <c r="C32" i="25"/>
  <c r="C26" i="25"/>
  <c r="D26" i="25" s="1"/>
  <c r="J36" i="2" s="1"/>
  <c r="C18" i="25"/>
  <c r="C24" i="25"/>
  <c r="C14" i="25"/>
  <c r="D14" i="25" s="1"/>
  <c r="J24" i="2" s="1"/>
  <c r="C23" i="25"/>
  <c r="D23" i="25" s="1"/>
  <c r="J33" i="2" s="1"/>
  <c r="C19" i="25"/>
  <c r="D19" i="25" s="1"/>
  <c r="J29" i="2" s="1"/>
  <c r="D18" i="25"/>
  <c r="J28" i="2" s="1"/>
  <c r="D8" i="25"/>
  <c r="D11" i="25"/>
  <c r="D13" i="25"/>
  <c r="D15" i="25"/>
  <c r="D17" i="25"/>
  <c r="D20" i="25"/>
  <c r="J30" i="2" s="1"/>
  <c r="D21" i="25"/>
  <c r="D22" i="25"/>
  <c r="D25" i="25"/>
  <c r="D28" i="25"/>
  <c r="D29" i="25"/>
  <c r="D30" i="25"/>
  <c r="J40" i="2" s="1"/>
  <c r="D31" i="25"/>
  <c r="J42" i="2"/>
  <c r="C27" i="25"/>
  <c r="C30" i="25"/>
  <c r="C12" i="25"/>
  <c r="D12" i="25" s="1"/>
  <c r="C20" i="25"/>
  <c r="C16" i="25"/>
  <c r="D16" i="25" s="1"/>
  <c r="J26" i="2" s="1"/>
  <c r="C10" i="25"/>
  <c r="D10" i="25" s="1"/>
  <c r="J20" i="2" s="1"/>
  <c r="C9" i="25"/>
  <c r="D9" i="25" s="1"/>
  <c r="J19" i="2" s="1"/>
  <c r="D7" i="25"/>
  <c r="D51" i="5"/>
  <c r="G51" i="5"/>
  <c r="J51" i="5"/>
  <c r="AU575" i="2" l="1"/>
  <c r="AW573" i="2"/>
  <c r="AV573" i="2"/>
  <c r="D24" i="25"/>
  <c r="J34" i="2" s="1"/>
  <c r="BF573" i="2" l="1"/>
  <c r="BG573" i="2" s="1"/>
  <c r="CF9" i="2"/>
  <c r="CG9" i="2"/>
  <c r="CH9" i="2"/>
  <c r="CI9" i="2"/>
  <c r="CJ9" i="2"/>
  <c r="CK9" i="2"/>
  <c r="CL9" i="2"/>
  <c r="CM9" i="2"/>
  <c r="CN9" i="2"/>
  <c r="CO9" i="2"/>
  <c r="CP9" i="2"/>
  <c r="CQ9" i="2"/>
  <c r="CF10" i="2"/>
  <c r="CG10" i="2"/>
  <c r="CH10" i="2"/>
  <c r="CI10" i="2"/>
  <c r="CJ10" i="2"/>
  <c r="CK10" i="2"/>
  <c r="CL10" i="2"/>
  <c r="CM10" i="2"/>
  <c r="CN10" i="2"/>
  <c r="CO10" i="2"/>
  <c r="CP10" i="2"/>
  <c r="CQ10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F25" i="2"/>
  <c r="CG25" i="2"/>
  <c r="CH25" i="2"/>
  <c r="CI25" i="2"/>
  <c r="CJ25" i="2"/>
  <c r="CK25" i="2"/>
  <c r="CL25" i="2"/>
  <c r="CM25" i="2"/>
  <c r="CN25" i="2"/>
  <c r="CO25" i="2"/>
  <c r="CP25" i="2"/>
  <c r="CQ25" i="2"/>
  <c r="CF26" i="2"/>
  <c r="CG26" i="2"/>
  <c r="CH26" i="2"/>
  <c r="CI26" i="2"/>
  <c r="CJ26" i="2"/>
  <c r="CK26" i="2"/>
  <c r="CL26" i="2"/>
  <c r="CM26" i="2"/>
  <c r="CN26" i="2"/>
  <c r="CO26" i="2"/>
  <c r="CP26" i="2"/>
  <c r="CQ26" i="2"/>
  <c r="CF27" i="2"/>
  <c r="CG27" i="2"/>
  <c r="CI27" i="2"/>
  <c r="CJ27" i="2"/>
  <c r="CK27" i="2"/>
  <c r="CL27" i="2"/>
  <c r="CM27" i="2"/>
  <c r="CN27" i="2"/>
  <c r="CO27" i="2"/>
  <c r="CP27" i="2"/>
  <c r="CQ27" i="2"/>
  <c r="CF28" i="2"/>
  <c r="CG28" i="2"/>
  <c r="CH28" i="2"/>
  <c r="CI28" i="2"/>
  <c r="CJ28" i="2"/>
  <c r="CK28" i="2"/>
  <c r="CL28" i="2"/>
  <c r="CM28" i="2"/>
  <c r="CN28" i="2"/>
  <c r="CO28" i="2"/>
  <c r="CP28" i="2"/>
  <c r="CQ28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F30" i="2"/>
  <c r="CG30" i="2"/>
  <c r="CH30" i="2"/>
  <c r="CI30" i="2"/>
  <c r="CJ30" i="2"/>
  <c r="CK30" i="2"/>
  <c r="CL30" i="2"/>
  <c r="CM30" i="2"/>
  <c r="CN30" i="2"/>
  <c r="CO30" i="2"/>
  <c r="CP30" i="2"/>
  <c r="CQ30" i="2"/>
  <c r="CF31" i="2"/>
  <c r="CG31" i="2"/>
  <c r="CH31" i="2"/>
  <c r="CI31" i="2"/>
  <c r="CJ31" i="2"/>
  <c r="CK31" i="2"/>
  <c r="CL31" i="2"/>
  <c r="CM31" i="2"/>
  <c r="CN31" i="2"/>
  <c r="CO31" i="2"/>
  <c r="CP31" i="2"/>
  <c r="CQ31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F48" i="2"/>
  <c r="CG48" i="2"/>
  <c r="CH48" i="2"/>
  <c r="CJ48" i="2"/>
  <c r="CK48" i="2"/>
  <c r="CL48" i="2"/>
  <c r="CM48" i="2"/>
  <c r="CN48" i="2"/>
  <c r="CO48" i="2"/>
  <c r="CP48" i="2"/>
  <c r="CQ48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F68" i="2"/>
  <c r="CG68" i="2"/>
  <c r="CH68" i="2"/>
  <c r="CI68" i="2"/>
  <c r="CJ68" i="2"/>
  <c r="CK68" i="2"/>
  <c r="CL68" i="2"/>
  <c r="CM68" i="2"/>
  <c r="CN68" i="2"/>
  <c r="CO68" i="2"/>
  <c r="CP68" i="2"/>
  <c r="CQ68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F70" i="2"/>
  <c r="CG70" i="2"/>
  <c r="CH70" i="2"/>
  <c r="CI70" i="2"/>
  <c r="CJ70" i="2"/>
  <c r="CK70" i="2"/>
  <c r="CL70" i="2"/>
  <c r="CM70" i="2"/>
  <c r="CN70" i="2"/>
  <c r="CO70" i="2"/>
  <c r="CP70" i="2"/>
  <c r="CQ70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F101" i="2"/>
  <c r="CG101" i="2"/>
  <c r="CH101" i="2"/>
  <c r="CI101" i="2"/>
  <c r="CJ101" i="2"/>
  <c r="CK101" i="2"/>
  <c r="CL101" i="2"/>
  <c r="CM101" i="2"/>
  <c r="CN101" i="2"/>
  <c r="CO101" i="2"/>
  <c r="CP101" i="2"/>
  <c r="CQ101" i="2"/>
  <c r="CF102" i="2"/>
  <c r="CG102" i="2"/>
  <c r="CH102" i="2"/>
  <c r="CI102" i="2"/>
  <c r="CJ102" i="2"/>
  <c r="CK102" i="2"/>
  <c r="CL102" i="2"/>
  <c r="CM102" i="2"/>
  <c r="CN102" i="2"/>
  <c r="CO102" i="2"/>
  <c r="CP102" i="2"/>
  <c r="CQ102" i="2"/>
  <c r="CF103" i="2"/>
  <c r="CG103" i="2"/>
  <c r="CH103" i="2"/>
  <c r="CI103" i="2"/>
  <c r="CJ103" i="2"/>
  <c r="CK103" i="2"/>
  <c r="CL103" i="2"/>
  <c r="CM103" i="2"/>
  <c r="CN103" i="2"/>
  <c r="CO103" i="2"/>
  <c r="CP103" i="2"/>
  <c r="CQ103" i="2"/>
  <c r="CF104" i="2"/>
  <c r="CG104" i="2"/>
  <c r="CH104" i="2"/>
  <c r="CI104" i="2"/>
  <c r="CJ104" i="2"/>
  <c r="CK104" i="2"/>
  <c r="CL104" i="2"/>
  <c r="CM104" i="2"/>
  <c r="CN104" i="2"/>
  <c r="CO104" i="2"/>
  <c r="CP104" i="2"/>
  <c r="CQ104" i="2"/>
  <c r="CF105" i="2"/>
  <c r="CG105" i="2"/>
  <c r="CH105" i="2"/>
  <c r="CI105" i="2"/>
  <c r="CJ105" i="2"/>
  <c r="CK105" i="2"/>
  <c r="CL105" i="2"/>
  <c r="CM105" i="2"/>
  <c r="CN105" i="2"/>
  <c r="CO105" i="2"/>
  <c r="CP105" i="2"/>
  <c r="CQ105" i="2"/>
  <c r="CF106" i="2"/>
  <c r="CG106" i="2"/>
  <c r="CH106" i="2"/>
  <c r="CI106" i="2"/>
  <c r="CJ106" i="2"/>
  <c r="CK106" i="2"/>
  <c r="CL106" i="2"/>
  <c r="CM106" i="2"/>
  <c r="CN106" i="2"/>
  <c r="CO106" i="2"/>
  <c r="CP106" i="2"/>
  <c r="CQ106" i="2"/>
  <c r="CF107" i="2"/>
  <c r="CG107" i="2"/>
  <c r="CH107" i="2"/>
  <c r="CI107" i="2"/>
  <c r="CJ107" i="2"/>
  <c r="CK107" i="2"/>
  <c r="CL107" i="2"/>
  <c r="CM107" i="2"/>
  <c r="CN107" i="2"/>
  <c r="CO107" i="2"/>
  <c r="CP107" i="2"/>
  <c r="CQ107" i="2"/>
  <c r="CF108" i="2"/>
  <c r="CG108" i="2"/>
  <c r="CH108" i="2"/>
  <c r="CI108" i="2"/>
  <c r="CJ108" i="2"/>
  <c r="CK108" i="2"/>
  <c r="CL108" i="2"/>
  <c r="CM108" i="2"/>
  <c r="CN108" i="2"/>
  <c r="CO108" i="2"/>
  <c r="CP108" i="2"/>
  <c r="CQ108" i="2"/>
  <c r="CF109" i="2"/>
  <c r="CG109" i="2"/>
  <c r="CH109" i="2"/>
  <c r="CI109" i="2"/>
  <c r="CJ109" i="2"/>
  <c r="CK109" i="2"/>
  <c r="CL109" i="2"/>
  <c r="CM109" i="2"/>
  <c r="CN109" i="2"/>
  <c r="CO109" i="2"/>
  <c r="CP109" i="2"/>
  <c r="CQ109" i="2"/>
  <c r="CF110" i="2"/>
  <c r="CG110" i="2"/>
  <c r="CH110" i="2"/>
  <c r="CI110" i="2"/>
  <c r="CJ110" i="2"/>
  <c r="CK110" i="2"/>
  <c r="CL110" i="2"/>
  <c r="CM110" i="2"/>
  <c r="CN110" i="2"/>
  <c r="CO110" i="2"/>
  <c r="CP110" i="2"/>
  <c r="CQ110" i="2"/>
  <c r="CF111" i="2"/>
  <c r="CG111" i="2"/>
  <c r="CH111" i="2"/>
  <c r="CI111" i="2"/>
  <c r="CJ111" i="2"/>
  <c r="CK111" i="2"/>
  <c r="CL111" i="2"/>
  <c r="CM111" i="2"/>
  <c r="CN111" i="2"/>
  <c r="CO111" i="2"/>
  <c r="CP111" i="2"/>
  <c r="CQ111" i="2"/>
  <c r="CF112" i="2"/>
  <c r="CG112" i="2"/>
  <c r="CH112" i="2"/>
  <c r="CI112" i="2"/>
  <c r="CJ112" i="2"/>
  <c r="CK112" i="2"/>
  <c r="CL112" i="2"/>
  <c r="CM112" i="2"/>
  <c r="CN112" i="2"/>
  <c r="CO112" i="2"/>
  <c r="CP112" i="2"/>
  <c r="CQ112" i="2"/>
  <c r="CF113" i="2"/>
  <c r="CG113" i="2"/>
  <c r="CH113" i="2"/>
  <c r="CI113" i="2"/>
  <c r="CJ113" i="2"/>
  <c r="CK113" i="2"/>
  <c r="CL113" i="2"/>
  <c r="CM113" i="2"/>
  <c r="CN113" i="2"/>
  <c r="CO113" i="2"/>
  <c r="CP113" i="2"/>
  <c r="CQ113" i="2"/>
  <c r="CF114" i="2"/>
  <c r="CG114" i="2"/>
  <c r="CH114" i="2"/>
  <c r="CI114" i="2"/>
  <c r="CJ114" i="2"/>
  <c r="CK114" i="2"/>
  <c r="CL114" i="2"/>
  <c r="CM114" i="2"/>
  <c r="CN114" i="2"/>
  <c r="CO114" i="2"/>
  <c r="CP114" i="2"/>
  <c r="CQ114" i="2"/>
  <c r="CF115" i="2"/>
  <c r="CG115" i="2"/>
  <c r="CH115" i="2"/>
  <c r="CI115" i="2"/>
  <c r="CJ115" i="2"/>
  <c r="CK115" i="2"/>
  <c r="CL115" i="2"/>
  <c r="CM115" i="2"/>
  <c r="CN115" i="2"/>
  <c r="CO115" i="2"/>
  <c r="CP115" i="2"/>
  <c r="CQ115" i="2"/>
  <c r="CF116" i="2"/>
  <c r="CG116" i="2"/>
  <c r="CH116" i="2"/>
  <c r="CI116" i="2"/>
  <c r="CJ116" i="2"/>
  <c r="CK116" i="2"/>
  <c r="CL116" i="2"/>
  <c r="CM116" i="2"/>
  <c r="CN116" i="2"/>
  <c r="CO116" i="2"/>
  <c r="CP116" i="2"/>
  <c r="CQ116" i="2"/>
  <c r="CF117" i="2"/>
  <c r="CG117" i="2"/>
  <c r="CH117" i="2"/>
  <c r="CI117" i="2"/>
  <c r="CJ117" i="2"/>
  <c r="CK117" i="2"/>
  <c r="CL117" i="2"/>
  <c r="CM117" i="2"/>
  <c r="CN117" i="2"/>
  <c r="CO117" i="2"/>
  <c r="CP117" i="2"/>
  <c r="CQ117" i="2"/>
  <c r="CF118" i="2"/>
  <c r="CG118" i="2"/>
  <c r="CH118" i="2"/>
  <c r="CI118" i="2"/>
  <c r="CJ118" i="2"/>
  <c r="CK118" i="2"/>
  <c r="CL118" i="2"/>
  <c r="CM118" i="2"/>
  <c r="CN118" i="2"/>
  <c r="CO118" i="2"/>
  <c r="CP118" i="2"/>
  <c r="CQ118" i="2"/>
  <c r="CF119" i="2"/>
  <c r="CG119" i="2"/>
  <c r="CH119" i="2"/>
  <c r="CI119" i="2"/>
  <c r="CJ119" i="2"/>
  <c r="CK119" i="2"/>
  <c r="CL119" i="2"/>
  <c r="CM119" i="2"/>
  <c r="CN119" i="2"/>
  <c r="CO119" i="2"/>
  <c r="CP119" i="2"/>
  <c r="CQ119" i="2"/>
  <c r="CF120" i="2"/>
  <c r="CG120" i="2"/>
  <c r="CH120" i="2"/>
  <c r="CI120" i="2"/>
  <c r="CJ120" i="2"/>
  <c r="CK120" i="2"/>
  <c r="CL120" i="2"/>
  <c r="CM120" i="2"/>
  <c r="CN120" i="2"/>
  <c r="CO120" i="2"/>
  <c r="CP120" i="2"/>
  <c r="CQ120" i="2"/>
  <c r="CF121" i="2"/>
  <c r="CG121" i="2"/>
  <c r="CH121" i="2"/>
  <c r="CI121" i="2"/>
  <c r="CJ121" i="2"/>
  <c r="CK121" i="2"/>
  <c r="CL121" i="2"/>
  <c r="CM121" i="2"/>
  <c r="CN121" i="2"/>
  <c r="CO121" i="2"/>
  <c r="CP121" i="2"/>
  <c r="CQ121" i="2"/>
  <c r="CF122" i="2"/>
  <c r="CG122" i="2"/>
  <c r="CH122" i="2"/>
  <c r="CI122" i="2"/>
  <c r="CJ122" i="2"/>
  <c r="CK122" i="2"/>
  <c r="CL122" i="2"/>
  <c r="CM122" i="2"/>
  <c r="CN122" i="2"/>
  <c r="CO122" i="2"/>
  <c r="CP122" i="2"/>
  <c r="CQ122" i="2"/>
  <c r="CF123" i="2"/>
  <c r="CG123" i="2"/>
  <c r="CH123" i="2"/>
  <c r="CI123" i="2"/>
  <c r="CJ123" i="2"/>
  <c r="CK123" i="2"/>
  <c r="CL123" i="2"/>
  <c r="CM123" i="2"/>
  <c r="CN123" i="2"/>
  <c r="CO123" i="2"/>
  <c r="CP123" i="2"/>
  <c r="CQ123" i="2"/>
  <c r="CF124" i="2"/>
  <c r="CG124" i="2"/>
  <c r="CH124" i="2"/>
  <c r="CI124" i="2"/>
  <c r="CJ124" i="2"/>
  <c r="CK124" i="2"/>
  <c r="CL124" i="2"/>
  <c r="CM124" i="2"/>
  <c r="CN124" i="2"/>
  <c r="CO124" i="2"/>
  <c r="CP124" i="2"/>
  <c r="CQ124" i="2"/>
  <c r="CF125" i="2"/>
  <c r="CG125" i="2"/>
  <c r="CH125" i="2"/>
  <c r="CI125" i="2"/>
  <c r="CJ125" i="2"/>
  <c r="CK125" i="2"/>
  <c r="CL125" i="2"/>
  <c r="CM125" i="2"/>
  <c r="CN125" i="2"/>
  <c r="CO125" i="2"/>
  <c r="CP125" i="2"/>
  <c r="CQ125" i="2"/>
  <c r="CF126" i="2"/>
  <c r="CG126" i="2"/>
  <c r="CH126" i="2"/>
  <c r="CI126" i="2"/>
  <c r="CJ126" i="2"/>
  <c r="CK126" i="2"/>
  <c r="CL126" i="2"/>
  <c r="CM126" i="2"/>
  <c r="CN126" i="2"/>
  <c r="CO126" i="2"/>
  <c r="CP126" i="2"/>
  <c r="CQ126" i="2"/>
  <c r="CF127" i="2"/>
  <c r="CG127" i="2"/>
  <c r="CH127" i="2"/>
  <c r="CI127" i="2"/>
  <c r="CJ127" i="2"/>
  <c r="CK127" i="2"/>
  <c r="CL127" i="2"/>
  <c r="CM127" i="2"/>
  <c r="CN127" i="2"/>
  <c r="CO127" i="2"/>
  <c r="CP127" i="2"/>
  <c r="CQ127" i="2"/>
  <c r="CF128" i="2"/>
  <c r="CG128" i="2"/>
  <c r="CH128" i="2"/>
  <c r="CI128" i="2"/>
  <c r="CJ128" i="2"/>
  <c r="CK128" i="2"/>
  <c r="CL128" i="2"/>
  <c r="CM128" i="2"/>
  <c r="CN128" i="2"/>
  <c r="CO128" i="2"/>
  <c r="CP128" i="2"/>
  <c r="CQ128" i="2"/>
  <c r="CF129" i="2"/>
  <c r="CG129" i="2"/>
  <c r="CH129" i="2"/>
  <c r="CI129" i="2"/>
  <c r="CJ129" i="2"/>
  <c r="CK129" i="2"/>
  <c r="CL129" i="2"/>
  <c r="CM129" i="2"/>
  <c r="CN129" i="2"/>
  <c r="CO129" i="2"/>
  <c r="CP129" i="2"/>
  <c r="CQ129" i="2"/>
  <c r="CF130" i="2"/>
  <c r="CG130" i="2"/>
  <c r="CH130" i="2"/>
  <c r="CI130" i="2"/>
  <c r="CJ130" i="2"/>
  <c r="CK130" i="2"/>
  <c r="CL130" i="2"/>
  <c r="CM130" i="2"/>
  <c r="CN130" i="2"/>
  <c r="CO130" i="2"/>
  <c r="CP130" i="2"/>
  <c r="CQ130" i="2"/>
  <c r="CF131" i="2"/>
  <c r="CG131" i="2"/>
  <c r="CH131" i="2"/>
  <c r="CI131" i="2"/>
  <c r="CJ131" i="2"/>
  <c r="CK131" i="2"/>
  <c r="CL131" i="2"/>
  <c r="CM131" i="2"/>
  <c r="CN131" i="2"/>
  <c r="CO131" i="2"/>
  <c r="CP131" i="2"/>
  <c r="CQ131" i="2"/>
  <c r="CF132" i="2"/>
  <c r="CG132" i="2"/>
  <c r="CH132" i="2"/>
  <c r="CI132" i="2"/>
  <c r="CJ132" i="2"/>
  <c r="CK132" i="2"/>
  <c r="CL132" i="2"/>
  <c r="CM132" i="2"/>
  <c r="CN132" i="2"/>
  <c r="CO132" i="2"/>
  <c r="CP132" i="2"/>
  <c r="CQ132" i="2"/>
  <c r="CF133" i="2"/>
  <c r="CG133" i="2"/>
  <c r="CH133" i="2"/>
  <c r="CI133" i="2"/>
  <c r="CJ133" i="2"/>
  <c r="CK133" i="2"/>
  <c r="CL133" i="2"/>
  <c r="CM133" i="2"/>
  <c r="CN133" i="2"/>
  <c r="CO133" i="2"/>
  <c r="CP133" i="2"/>
  <c r="CQ133" i="2"/>
  <c r="CF134" i="2"/>
  <c r="CG134" i="2"/>
  <c r="CH134" i="2"/>
  <c r="CI134" i="2"/>
  <c r="CJ134" i="2"/>
  <c r="CK134" i="2"/>
  <c r="CL134" i="2"/>
  <c r="CM134" i="2"/>
  <c r="CN134" i="2"/>
  <c r="CO134" i="2"/>
  <c r="CP134" i="2"/>
  <c r="CQ134" i="2"/>
  <c r="CF135" i="2"/>
  <c r="CG135" i="2"/>
  <c r="CH135" i="2"/>
  <c r="CI135" i="2"/>
  <c r="CJ135" i="2"/>
  <c r="CK135" i="2"/>
  <c r="CL135" i="2"/>
  <c r="CM135" i="2"/>
  <c r="CN135" i="2"/>
  <c r="CO135" i="2"/>
  <c r="CP135" i="2"/>
  <c r="CQ135" i="2"/>
  <c r="CF136" i="2"/>
  <c r="CG136" i="2"/>
  <c r="CH136" i="2"/>
  <c r="CI136" i="2"/>
  <c r="CJ136" i="2"/>
  <c r="CK136" i="2"/>
  <c r="CL136" i="2"/>
  <c r="CM136" i="2"/>
  <c r="CN136" i="2"/>
  <c r="CO136" i="2"/>
  <c r="CP136" i="2"/>
  <c r="CQ136" i="2"/>
  <c r="CF137" i="2"/>
  <c r="CG137" i="2"/>
  <c r="CH137" i="2"/>
  <c r="CI137" i="2"/>
  <c r="CJ137" i="2"/>
  <c r="CK137" i="2"/>
  <c r="CL137" i="2"/>
  <c r="CM137" i="2"/>
  <c r="CN137" i="2"/>
  <c r="CO137" i="2"/>
  <c r="CP137" i="2"/>
  <c r="CQ137" i="2"/>
  <c r="CF138" i="2"/>
  <c r="CG138" i="2"/>
  <c r="CH138" i="2"/>
  <c r="CI138" i="2"/>
  <c r="CJ138" i="2"/>
  <c r="CK138" i="2"/>
  <c r="CL138" i="2"/>
  <c r="CM138" i="2"/>
  <c r="CN138" i="2"/>
  <c r="CO138" i="2"/>
  <c r="CP138" i="2"/>
  <c r="CQ138" i="2"/>
  <c r="CF139" i="2"/>
  <c r="CG139" i="2"/>
  <c r="CH139" i="2"/>
  <c r="CI139" i="2"/>
  <c r="CJ139" i="2"/>
  <c r="CK139" i="2"/>
  <c r="CL139" i="2"/>
  <c r="CM139" i="2"/>
  <c r="CN139" i="2"/>
  <c r="CO139" i="2"/>
  <c r="CP139" i="2"/>
  <c r="CQ139" i="2"/>
  <c r="CF140" i="2"/>
  <c r="CG140" i="2"/>
  <c r="CH140" i="2"/>
  <c r="CI140" i="2"/>
  <c r="CJ140" i="2"/>
  <c r="CK140" i="2"/>
  <c r="CL140" i="2"/>
  <c r="CM140" i="2"/>
  <c r="CN140" i="2"/>
  <c r="CO140" i="2"/>
  <c r="CP140" i="2"/>
  <c r="CQ140" i="2"/>
  <c r="CF141" i="2"/>
  <c r="CG141" i="2"/>
  <c r="CH141" i="2"/>
  <c r="CI141" i="2"/>
  <c r="CJ141" i="2"/>
  <c r="CK141" i="2"/>
  <c r="CL141" i="2"/>
  <c r="CM141" i="2"/>
  <c r="CN141" i="2"/>
  <c r="CO141" i="2"/>
  <c r="CP141" i="2"/>
  <c r="CQ141" i="2"/>
  <c r="CF142" i="2"/>
  <c r="CG142" i="2"/>
  <c r="CH142" i="2"/>
  <c r="CI142" i="2"/>
  <c r="CJ142" i="2"/>
  <c r="CK142" i="2"/>
  <c r="CL142" i="2"/>
  <c r="CM142" i="2"/>
  <c r="CN142" i="2"/>
  <c r="CO142" i="2"/>
  <c r="CP142" i="2"/>
  <c r="CQ142" i="2"/>
  <c r="CF143" i="2"/>
  <c r="CG143" i="2"/>
  <c r="CH143" i="2"/>
  <c r="CI143" i="2"/>
  <c r="CJ143" i="2"/>
  <c r="CK143" i="2"/>
  <c r="CL143" i="2"/>
  <c r="CM143" i="2"/>
  <c r="CN143" i="2"/>
  <c r="CO143" i="2"/>
  <c r="CP143" i="2"/>
  <c r="CQ143" i="2"/>
  <c r="CF144" i="2"/>
  <c r="CG144" i="2"/>
  <c r="CH144" i="2"/>
  <c r="CI144" i="2"/>
  <c r="CJ144" i="2"/>
  <c r="CK144" i="2"/>
  <c r="CL144" i="2"/>
  <c r="CM144" i="2"/>
  <c r="CN144" i="2"/>
  <c r="CO144" i="2"/>
  <c r="CP144" i="2"/>
  <c r="CQ144" i="2"/>
  <c r="CF145" i="2"/>
  <c r="CG145" i="2"/>
  <c r="CH145" i="2"/>
  <c r="CI145" i="2"/>
  <c r="CJ145" i="2"/>
  <c r="CK145" i="2"/>
  <c r="CL145" i="2"/>
  <c r="CM145" i="2"/>
  <c r="CN145" i="2"/>
  <c r="CO145" i="2"/>
  <c r="CP145" i="2"/>
  <c r="CQ145" i="2"/>
  <c r="CF146" i="2"/>
  <c r="CG146" i="2"/>
  <c r="CH146" i="2"/>
  <c r="CI146" i="2"/>
  <c r="CJ146" i="2"/>
  <c r="CK146" i="2"/>
  <c r="CL146" i="2"/>
  <c r="CM146" i="2"/>
  <c r="CN146" i="2"/>
  <c r="CO146" i="2"/>
  <c r="CP146" i="2"/>
  <c r="CQ146" i="2"/>
  <c r="CF147" i="2"/>
  <c r="CG147" i="2"/>
  <c r="CH147" i="2"/>
  <c r="CI147" i="2"/>
  <c r="CJ147" i="2"/>
  <c r="CK147" i="2"/>
  <c r="CL147" i="2"/>
  <c r="CM147" i="2"/>
  <c r="CN147" i="2"/>
  <c r="CO147" i="2"/>
  <c r="CP147" i="2"/>
  <c r="CQ147" i="2"/>
  <c r="CF148" i="2"/>
  <c r="CG148" i="2"/>
  <c r="CH148" i="2"/>
  <c r="CI148" i="2"/>
  <c r="CJ148" i="2"/>
  <c r="CK148" i="2"/>
  <c r="CL148" i="2"/>
  <c r="CM148" i="2"/>
  <c r="CN148" i="2"/>
  <c r="CO148" i="2"/>
  <c r="CP148" i="2"/>
  <c r="CQ148" i="2"/>
  <c r="CF149" i="2"/>
  <c r="CG149" i="2"/>
  <c r="CH149" i="2"/>
  <c r="CI149" i="2"/>
  <c r="CJ149" i="2"/>
  <c r="CK149" i="2"/>
  <c r="CL149" i="2"/>
  <c r="CM149" i="2"/>
  <c r="CN149" i="2"/>
  <c r="CO149" i="2"/>
  <c r="CP149" i="2"/>
  <c r="CQ149" i="2"/>
  <c r="CF150" i="2"/>
  <c r="CG150" i="2"/>
  <c r="CH150" i="2"/>
  <c r="CI150" i="2"/>
  <c r="CJ150" i="2"/>
  <c r="CK150" i="2"/>
  <c r="CL150" i="2"/>
  <c r="CM150" i="2"/>
  <c r="CN150" i="2"/>
  <c r="CO150" i="2"/>
  <c r="CP150" i="2"/>
  <c r="CQ150" i="2"/>
  <c r="CF151" i="2"/>
  <c r="CG151" i="2"/>
  <c r="CH151" i="2"/>
  <c r="CI151" i="2"/>
  <c r="CJ151" i="2"/>
  <c r="CK151" i="2"/>
  <c r="CL151" i="2"/>
  <c r="CM151" i="2"/>
  <c r="CN151" i="2"/>
  <c r="CO151" i="2"/>
  <c r="CP151" i="2"/>
  <c r="CQ151" i="2"/>
  <c r="CF152" i="2"/>
  <c r="CG152" i="2"/>
  <c r="CH152" i="2"/>
  <c r="CI152" i="2"/>
  <c r="CJ152" i="2"/>
  <c r="CK152" i="2"/>
  <c r="CL152" i="2"/>
  <c r="CM152" i="2"/>
  <c r="CN152" i="2"/>
  <c r="CO152" i="2"/>
  <c r="CP152" i="2"/>
  <c r="CQ152" i="2"/>
  <c r="CF153" i="2"/>
  <c r="CG153" i="2"/>
  <c r="CH153" i="2"/>
  <c r="CI153" i="2"/>
  <c r="CJ153" i="2"/>
  <c r="CK153" i="2"/>
  <c r="CL153" i="2"/>
  <c r="CM153" i="2"/>
  <c r="CN153" i="2"/>
  <c r="CO153" i="2"/>
  <c r="CP153" i="2"/>
  <c r="CQ153" i="2"/>
  <c r="CF154" i="2"/>
  <c r="CG154" i="2"/>
  <c r="CH154" i="2"/>
  <c r="CI154" i="2"/>
  <c r="CJ154" i="2"/>
  <c r="CK154" i="2"/>
  <c r="CL154" i="2"/>
  <c r="CM154" i="2"/>
  <c r="CN154" i="2"/>
  <c r="CO154" i="2"/>
  <c r="CP154" i="2"/>
  <c r="CQ154" i="2"/>
  <c r="CF155" i="2"/>
  <c r="CG155" i="2"/>
  <c r="CH155" i="2"/>
  <c r="CI155" i="2"/>
  <c r="CJ155" i="2"/>
  <c r="CK155" i="2"/>
  <c r="CL155" i="2"/>
  <c r="CM155" i="2"/>
  <c r="CN155" i="2"/>
  <c r="CO155" i="2"/>
  <c r="CP155" i="2"/>
  <c r="CQ155" i="2"/>
  <c r="CF156" i="2"/>
  <c r="CG156" i="2"/>
  <c r="CH156" i="2"/>
  <c r="CI156" i="2"/>
  <c r="CJ156" i="2"/>
  <c r="CK156" i="2"/>
  <c r="CL156" i="2"/>
  <c r="CM156" i="2"/>
  <c r="CN156" i="2"/>
  <c r="CO156" i="2"/>
  <c r="CP156" i="2"/>
  <c r="CQ156" i="2"/>
  <c r="CF157" i="2"/>
  <c r="CG157" i="2"/>
  <c r="CH157" i="2"/>
  <c r="CI157" i="2"/>
  <c r="CJ157" i="2"/>
  <c r="CK157" i="2"/>
  <c r="CL157" i="2"/>
  <c r="CM157" i="2"/>
  <c r="CN157" i="2"/>
  <c r="CO157" i="2"/>
  <c r="CP157" i="2"/>
  <c r="CQ157" i="2"/>
  <c r="CF158" i="2"/>
  <c r="CG158" i="2"/>
  <c r="CH158" i="2"/>
  <c r="CI158" i="2"/>
  <c r="CJ158" i="2"/>
  <c r="CK158" i="2"/>
  <c r="CL158" i="2"/>
  <c r="CM158" i="2"/>
  <c r="CN158" i="2"/>
  <c r="CO158" i="2"/>
  <c r="CP158" i="2"/>
  <c r="CQ158" i="2"/>
  <c r="CF159" i="2"/>
  <c r="CG159" i="2"/>
  <c r="CH159" i="2"/>
  <c r="CI159" i="2"/>
  <c r="CJ159" i="2"/>
  <c r="CK159" i="2"/>
  <c r="CL159" i="2"/>
  <c r="CM159" i="2"/>
  <c r="CN159" i="2"/>
  <c r="CO159" i="2"/>
  <c r="CP159" i="2"/>
  <c r="CQ159" i="2"/>
  <c r="CF160" i="2"/>
  <c r="CG160" i="2"/>
  <c r="CH160" i="2"/>
  <c r="CI160" i="2"/>
  <c r="CJ160" i="2"/>
  <c r="CK160" i="2"/>
  <c r="CL160" i="2"/>
  <c r="CM160" i="2"/>
  <c r="CN160" i="2"/>
  <c r="CO160" i="2"/>
  <c r="CP160" i="2"/>
  <c r="CQ160" i="2"/>
  <c r="CF161" i="2"/>
  <c r="CG161" i="2"/>
  <c r="CH161" i="2"/>
  <c r="CI161" i="2"/>
  <c r="CJ161" i="2"/>
  <c r="CK161" i="2"/>
  <c r="CL161" i="2"/>
  <c r="CM161" i="2"/>
  <c r="CN161" i="2"/>
  <c r="CO161" i="2"/>
  <c r="CP161" i="2"/>
  <c r="CQ161" i="2"/>
  <c r="CF162" i="2"/>
  <c r="CG162" i="2"/>
  <c r="CH162" i="2"/>
  <c r="CI162" i="2"/>
  <c r="CJ162" i="2"/>
  <c r="CK162" i="2"/>
  <c r="CL162" i="2"/>
  <c r="CM162" i="2"/>
  <c r="CN162" i="2"/>
  <c r="CO162" i="2"/>
  <c r="CP162" i="2"/>
  <c r="CQ162" i="2"/>
  <c r="CF163" i="2"/>
  <c r="CG163" i="2"/>
  <c r="CH163" i="2"/>
  <c r="CI163" i="2"/>
  <c r="CJ163" i="2"/>
  <c r="CK163" i="2"/>
  <c r="CL163" i="2"/>
  <c r="CM163" i="2"/>
  <c r="CN163" i="2"/>
  <c r="CO163" i="2"/>
  <c r="CP163" i="2"/>
  <c r="CQ163" i="2"/>
  <c r="CF164" i="2"/>
  <c r="CG164" i="2"/>
  <c r="CH164" i="2"/>
  <c r="CI164" i="2"/>
  <c r="CJ164" i="2"/>
  <c r="CK164" i="2"/>
  <c r="CL164" i="2"/>
  <c r="CM164" i="2"/>
  <c r="CN164" i="2"/>
  <c r="CO164" i="2"/>
  <c r="CP164" i="2"/>
  <c r="CQ164" i="2"/>
  <c r="CF165" i="2"/>
  <c r="CG165" i="2"/>
  <c r="CH165" i="2"/>
  <c r="CI165" i="2"/>
  <c r="CJ165" i="2"/>
  <c r="CK165" i="2"/>
  <c r="CL165" i="2"/>
  <c r="CM165" i="2"/>
  <c r="CN165" i="2"/>
  <c r="CO165" i="2"/>
  <c r="CP165" i="2"/>
  <c r="CQ165" i="2"/>
  <c r="CF166" i="2"/>
  <c r="CG166" i="2"/>
  <c r="CH166" i="2"/>
  <c r="CI166" i="2"/>
  <c r="CJ166" i="2"/>
  <c r="CK166" i="2"/>
  <c r="CL166" i="2"/>
  <c r="CM166" i="2"/>
  <c r="CN166" i="2"/>
  <c r="CO166" i="2"/>
  <c r="CP166" i="2"/>
  <c r="CQ166" i="2"/>
  <c r="CF167" i="2"/>
  <c r="CG167" i="2"/>
  <c r="CH167" i="2"/>
  <c r="CI167" i="2"/>
  <c r="CJ167" i="2"/>
  <c r="CK167" i="2"/>
  <c r="CL167" i="2"/>
  <c r="CM167" i="2"/>
  <c r="CN167" i="2"/>
  <c r="CO167" i="2"/>
  <c r="CP167" i="2"/>
  <c r="CQ167" i="2"/>
  <c r="CF168" i="2"/>
  <c r="CG168" i="2"/>
  <c r="CH168" i="2"/>
  <c r="CI168" i="2"/>
  <c r="CJ168" i="2"/>
  <c r="CK168" i="2"/>
  <c r="CL168" i="2"/>
  <c r="CM168" i="2"/>
  <c r="CN168" i="2"/>
  <c r="CO168" i="2"/>
  <c r="CP168" i="2"/>
  <c r="CQ168" i="2"/>
  <c r="CF169" i="2"/>
  <c r="CG169" i="2"/>
  <c r="CH169" i="2"/>
  <c r="CI169" i="2"/>
  <c r="CJ169" i="2"/>
  <c r="CK169" i="2"/>
  <c r="CL169" i="2"/>
  <c r="CM169" i="2"/>
  <c r="CN169" i="2"/>
  <c r="CO169" i="2"/>
  <c r="CP169" i="2"/>
  <c r="CQ169" i="2"/>
  <c r="CF170" i="2"/>
  <c r="CG170" i="2"/>
  <c r="CH170" i="2"/>
  <c r="CI170" i="2"/>
  <c r="CJ170" i="2"/>
  <c r="CK170" i="2"/>
  <c r="CL170" i="2"/>
  <c r="CM170" i="2"/>
  <c r="CN170" i="2"/>
  <c r="CO170" i="2"/>
  <c r="CP170" i="2"/>
  <c r="CQ170" i="2"/>
  <c r="CF171" i="2"/>
  <c r="CG171" i="2"/>
  <c r="CH171" i="2"/>
  <c r="CI171" i="2"/>
  <c r="CJ171" i="2"/>
  <c r="CK171" i="2"/>
  <c r="CL171" i="2"/>
  <c r="CM171" i="2"/>
  <c r="CN171" i="2"/>
  <c r="CO171" i="2"/>
  <c r="CP171" i="2"/>
  <c r="CQ171" i="2"/>
  <c r="CF172" i="2"/>
  <c r="CG172" i="2"/>
  <c r="CH172" i="2"/>
  <c r="CI172" i="2"/>
  <c r="CJ172" i="2"/>
  <c r="CK172" i="2"/>
  <c r="CL172" i="2"/>
  <c r="CM172" i="2"/>
  <c r="CN172" i="2"/>
  <c r="CO172" i="2"/>
  <c r="CP172" i="2"/>
  <c r="CQ172" i="2"/>
  <c r="CF173" i="2"/>
  <c r="CG173" i="2"/>
  <c r="CH173" i="2"/>
  <c r="CI173" i="2"/>
  <c r="CJ173" i="2"/>
  <c r="CK173" i="2"/>
  <c r="CL173" i="2"/>
  <c r="CM173" i="2"/>
  <c r="CN173" i="2"/>
  <c r="CO173" i="2"/>
  <c r="CP173" i="2"/>
  <c r="CQ173" i="2"/>
  <c r="CF174" i="2"/>
  <c r="CG174" i="2"/>
  <c r="CH174" i="2"/>
  <c r="CI174" i="2"/>
  <c r="CJ174" i="2"/>
  <c r="CK174" i="2"/>
  <c r="CL174" i="2"/>
  <c r="CM174" i="2"/>
  <c r="CN174" i="2"/>
  <c r="CO174" i="2"/>
  <c r="CP174" i="2"/>
  <c r="CQ174" i="2"/>
  <c r="CF175" i="2"/>
  <c r="CG175" i="2"/>
  <c r="CH175" i="2"/>
  <c r="CI175" i="2"/>
  <c r="CJ175" i="2"/>
  <c r="CK175" i="2"/>
  <c r="CL175" i="2"/>
  <c r="CM175" i="2"/>
  <c r="CN175" i="2"/>
  <c r="CO175" i="2"/>
  <c r="CP175" i="2"/>
  <c r="CQ175" i="2"/>
  <c r="CF176" i="2"/>
  <c r="CG176" i="2"/>
  <c r="CH176" i="2"/>
  <c r="CI176" i="2"/>
  <c r="CJ176" i="2"/>
  <c r="CK176" i="2"/>
  <c r="CL176" i="2"/>
  <c r="CM176" i="2"/>
  <c r="CN176" i="2"/>
  <c r="CO176" i="2"/>
  <c r="CP176" i="2"/>
  <c r="CQ176" i="2"/>
  <c r="CF177" i="2"/>
  <c r="CG177" i="2"/>
  <c r="CH177" i="2"/>
  <c r="CI177" i="2"/>
  <c r="CJ177" i="2"/>
  <c r="CK177" i="2"/>
  <c r="CL177" i="2"/>
  <c r="CM177" i="2"/>
  <c r="CN177" i="2"/>
  <c r="CO177" i="2"/>
  <c r="CP177" i="2"/>
  <c r="CQ177" i="2"/>
  <c r="CF178" i="2"/>
  <c r="CG178" i="2"/>
  <c r="CH178" i="2"/>
  <c r="CI178" i="2"/>
  <c r="CJ178" i="2"/>
  <c r="CK178" i="2"/>
  <c r="CL178" i="2"/>
  <c r="CM178" i="2"/>
  <c r="CN178" i="2"/>
  <c r="CO178" i="2"/>
  <c r="CP178" i="2"/>
  <c r="CQ178" i="2"/>
  <c r="CF179" i="2"/>
  <c r="CG179" i="2"/>
  <c r="CH179" i="2"/>
  <c r="CI179" i="2"/>
  <c r="CJ179" i="2"/>
  <c r="CK179" i="2"/>
  <c r="CL179" i="2"/>
  <c r="CM179" i="2"/>
  <c r="CN179" i="2"/>
  <c r="CO179" i="2"/>
  <c r="CP179" i="2"/>
  <c r="CQ179" i="2"/>
  <c r="CF180" i="2"/>
  <c r="CG180" i="2"/>
  <c r="CH180" i="2"/>
  <c r="CI180" i="2"/>
  <c r="CJ180" i="2"/>
  <c r="CK180" i="2"/>
  <c r="CL180" i="2"/>
  <c r="CM180" i="2"/>
  <c r="CN180" i="2"/>
  <c r="CO180" i="2"/>
  <c r="CP180" i="2"/>
  <c r="CQ180" i="2"/>
  <c r="CF181" i="2"/>
  <c r="CG181" i="2"/>
  <c r="CH181" i="2"/>
  <c r="CI181" i="2"/>
  <c r="CJ181" i="2"/>
  <c r="CK181" i="2"/>
  <c r="CL181" i="2"/>
  <c r="CM181" i="2"/>
  <c r="CN181" i="2"/>
  <c r="CO181" i="2"/>
  <c r="CP181" i="2"/>
  <c r="CQ181" i="2"/>
  <c r="CF182" i="2"/>
  <c r="CG182" i="2"/>
  <c r="CH182" i="2"/>
  <c r="CI182" i="2"/>
  <c r="CJ182" i="2"/>
  <c r="CK182" i="2"/>
  <c r="CL182" i="2"/>
  <c r="CM182" i="2"/>
  <c r="CN182" i="2"/>
  <c r="CO182" i="2"/>
  <c r="CP182" i="2"/>
  <c r="CQ182" i="2"/>
  <c r="CF183" i="2"/>
  <c r="CG183" i="2"/>
  <c r="CH183" i="2"/>
  <c r="CI183" i="2"/>
  <c r="CJ183" i="2"/>
  <c r="CK183" i="2"/>
  <c r="CL183" i="2"/>
  <c r="CM183" i="2"/>
  <c r="CN183" i="2"/>
  <c r="CO183" i="2"/>
  <c r="CP183" i="2"/>
  <c r="CQ183" i="2"/>
  <c r="CF184" i="2"/>
  <c r="CG184" i="2"/>
  <c r="CH184" i="2"/>
  <c r="CI184" i="2"/>
  <c r="CJ184" i="2"/>
  <c r="CK184" i="2"/>
  <c r="CL184" i="2"/>
  <c r="CM184" i="2"/>
  <c r="CN184" i="2"/>
  <c r="CO184" i="2"/>
  <c r="CP184" i="2"/>
  <c r="CQ184" i="2"/>
  <c r="CF185" i="2"/>
  <c r="CG185" i="2"/>
  <c r="CH185" i="2"/>
  <c r="CI185" i="2"/>
  <c r="CJ185" i="2"/>
  <c r="CK185" i="2"/>
  <c r="CL185" i="2"/>
  <c r="CM185" i="2"/>
  <c r="CN185" i="2"/>
  <c r="CO185" i="2"/>
  <c r="CP185" i="2"/>
  <c r="CQ185" i="2"/>
  <c r="CF186" i="2"/>
  <c r="CG186" i="2"/>
  <c r="CH186" i="2"/>
  <c r="CI186" i="2"/>
  <c r="CJ186" i="2"/>
  <c r="CK186" i="2"/>
  <c r="CL186" i="2"/>
  <c r="CM186" i="2"/>
  <c r="CN186" i="2"/>
  <c r="CO186" i="2"/>
  <c r="CP186" i="2"/>
  <c r="CQ186" i="2"/>
  <c r="CF187" i="2"/>
  <c r="CG187" i="2"/>
  <c r="CH187" i="2"/>
  <c r="CI187" i="2"/>
  <c r="CJ187" i="2"/>
  <c r="CK187" i="2"/>
  <c r="CL187" i="2"/>
  <c r="CM187" i="2"/>
  <c r="CN187" i="2"/>
  <c r="CO187" i="2"/>
  <c r="CP187" i="2"/>
  <c r="CQ187" i="2"/>
  <c r="CF188" i="2"/>
  <c r="CG188" i="2"/>
  <c r="CH188" i="2"/>
  <c r="CI188" i="2"/>
  <c r="CJ188" i="2"/>
  <c r="CK188" i="2"/>
  <c r="CL188" i="2"/>
  <c r="CM188" i="2"/>
  <c r="CN188" i="2"/>
  <c r="CO188" i="2"/>
  <c r="CP188" i="2"/>
  <c r="CQ188" i="2"/>
  <c r="CF189" i="2"/>
  <c r="CG189" i="2"/>
  <c r="CH189" i="2"/>
  <c r="CI189" i="2"/>
  <c r="CJ189" i="2"/>
  <c r="CK189" i="2"/>
  <c r="CL189" i="2"/>
  <c r="CM189" i="2"/>
  <c r="CN189" i="2"/>
  <c r="CO189" i="2"/>
  <c r="CP189" i="2"/>
  <c r="CQ189" i="2"/>
  <c r="CF190" i="2"/>
  <c r="CG190" i="2"/>
  <c r="CH190" i="2"/>
  <c r="CI190" i="2"/>
  <c r="CJ190" i="2"/>
  <c r="CK190" i="2"/>
  <c r="CL190" i="2"/>
  <c r="CM190" i="2"/>
  <c r="CN190" i="2"/>
  <c r="CO190" i="2"/>
  <c r="CP190" i="2"/>
  <c r="CQ190" i="2"/>
  <c r="CF191" i="2"/>
  <c r="CG191" i="2"/>
  <c r="CH191" i="2"/>
  <c r="CI191" i="2"/>
  <c r="CJ191" i="2"/>
  <c r="CK191" i="2"/>
  <c r="CL191" i="2"/>
  <c r="CM191" i="2"/>
  <c r="CN191" i="2"/>
  <c r="CO191" i="2"/>
  <c r="CP191" i="2"/>
  <c r="CQ191" i="2"/>
  <c r="CF192" i="2"/>
  <c r="CG192" i="2"/>
  <c r="CH192" i="2"/>
  <c r="CI192" i="2"/>
  <c r="CJ192" i="2"/>
  <c r="CK192" i="2"/>
  <c r="CL192" i="2"/>
  <c r="CM192" i="2"/>
  <c r="CN192" i="2"/>
  <c r="CO192" i="2"/>
  <c r="CP192" i="2"/>
  <c r="CQ192" i="2"/>
  <c r="CF193" i="2"/>
  <c r="CG193" i="2"/>
  <c r="CH193" i="2"/>
  <c r="CI193" i="2"/>
  <c r="CJ193" i="2"/>
  <c r="CK193" i="2"/>
  <c r="CL193" i="2"/>
  <c r="CM193" i="2"/>
  <c r="CN193" i="2"/>
  <c r="CO193" i="2"/>
  <c r="CP193" i="2"/>
  <c r="CQ193" i="2"/>
  <c r="CF194" i="2"/>
  <c r="CG194" i="2"/>
  <c r="CH194" i="2"/>
  <c r="CI194" i="2"/>
  <c r="CJ194" i="2"/>
  <c r="CK194" i="2"/>
  <c r="CL194" i="2"/>
  <c r="CM194" i="2"/>
  <c r="CN194" i="2"/>
  <c r="CO194" i="2"/>
  <c r="CP194" i="2"/>
  <c r="CQ194" i="2"/>
  <c r="CF195" i="2"/>
  <c r="CG195" i="2"/>
  <c r="CH195" i="2"/>
  <c r="CI195" i="2"/>
  <c r="CJ195" i="2"/>
  <c r="CK195" i="2"/>
  <c r="CL195" i="2"/>
  <c r="CM195" i="2"/>
  <c r="CN195" i="2"/>
  <c r="CO195" i="2"/>
  <c r="CP195" i="2"/>
  <c r="CQ195" i="2"/>
  <c r="CF196" i="2"/>
  <c r="CG196" i="2"/>
  <c r="CH196" i="2"/>
  <c r="CI196" i="2"/>
  <c r="CJ196" i="2"/>
  <c r="CK196" i="2"/>
  <c r="CL196" i="2"/>
  <c r="CM196" i="2"/>
  <c r="CN196" i="2"/>
  <c r="CO196" i="2"/>
  <c r="CP196" i="2"/>
  <c r="CQ196" i="2"/>
  <c r="CF197" i="2"/>
  <c r="CG197" i="2"/>
  <c r="CH197" i="2"/>
  <c r="CI197" i="2"/>
  <c r="CJ197" i="2"/>
  <c r="CK197" i="2"/>
  <c r="CL197" i="2"/>
  <c r="CM197" i="2"/>
  <c r="CN197" i="2"/>
  <c r="CO197" i="2"/>
  <c r="CP197" i="2"/>
  <c r="CQ197" i="2"/>
  <c r="CF198" i="2"/>
  <c r="CG198" i="2"/>
  <c r="CH198" i="2"/>
  <c r="CI198" i="2"/>
  <c r="CJ198" i="2"/>
  <c r="CK198" i="2"/>
  <c r="CL198" i="2"/>
  <c r="CM198" i="2"/>
  <c r="CN198" i="2"/>
  <c r="CO198" i="2"/>
  <c r="CP198" i="2"/>
  <c r="CQ198" i="2"/>
  <c r="CF199" i="2"/>
  <c r="CG199" i="2"/>
  <c r="CH199" i="2"/>
  <c r="CI199" i="2"/>
  <c r="CJ199" i="2"/>
  <c r="CK199" i="2"/>
  <c r="CL199" i="2"/>
  <c r="CM199" i="2"/>
  <c r="CN199" i="2"/>
  <c r="CO199" i="2"/>
  <c r="CP199" i="2"/>
  <c r="CQ199" i="2"/>
  <c r="CF200" i="2"/>
  <c r="CG200" i="2"/>
  <c r="CH200" i="2"/>
  <c r="CI200" i="2"/>
  <c r="CJ200" i="2"/>
  <c r="CK200" i="2"/>
  <c r="CL200" i="2"/>
  <c r="CM200" i="2"/>
  <c r="CN200" i="2"/>
  <c r="CO200" i="2"/>
  <c r="CP200" i="2"/>
  <c r="CQ200" i="2"/>
  <c r="CF201" i="2"/>
  <c r="CG201" i="2"/>
  <c r="CH201" i="2"/>
  <c r="CI201" i="2"/>
  <c r="CJ201" i="2"/>
  <c r="CK201" i="2"/>
  <c r="CL201" i="2"/>
  <c r="CM201" i="2"/>
  <c r="CN201" i="2"/>
  <c r="CO201" i="2"/>
  <c r="CP201" i="2"/>
  <c r="CQ201" i="2"/>
  <c r="CF202" i="2"/>
  <c r="CG202" i="2"/>
  <c r="CH202" i="2"/>
  <c r="CI202" i="2"/>
  <c r="CJ202" i="2"/>
  <c r="CK202" i="2"/>
  <c r="CL202" i="2"/>
  <c r="CM202" i="2"/>
  <c r="CN202" i="2"/>
  <c r="CO202" i="2"/>
  <c r="CP202" i="2"/>
  <c r="CQ202" i="2"/>
  <c r="CF203" i="2"/>
  <c r="CG203" i="2"/>
  <c r="CH203" i="2"/>
  <c r="CI203" i="2"/>
  <c r="CJ203" i="2"/>
  <c r="CK203" i="2"/>
  <c r="CL203" i="2"/>
  <c r="CM203" i="2"/>
  <c r="CN203" i="2"/>
  <c r="CO203" i="2"/>
  <c r="CP203" i="2"/>
  <c r="CQ203" i="2"/>
  <c r="CF204" i="2"/>
  <c r="CG204" i="2"/>
  <c r="CH204" i="2"/>
  <c r="CI204" i="2"/>
  <c r="CJ204" i="2"/>
  <c r="CK204" i="2"/>
  <c r="CL204" i="2"/>
  <c r="CM204" i="2"/>
  <c r="CN204" i="2"/>
  <c r="CO204" i="2"/>
  <c r="CP204" i="2"/>
  <c r="CQ204" i="2"/>
  <c r="CF205" i="2"/>
  <c r="CG205" i="2"/>
  <c r="CH205" i="2"/>
  <c r="CI205" i="2"/>
  <c r="CJ205" i="2"/>
  <c r="CK205" i="2"/>
  <c r="CL205" i="2"/>
  <c r="CM205" i="2"/>
  <c r="CN205" i="2"/>
  <c r="CO205" i="2"/>
  <c r="CP205" i="2"/>
  <c r="CQ205" i="2"/>
  <c r="CF206" i="2"/>
  <c r="CG206" i="2"/>
  <c r="CH206" i="2"/>
  <c r="CI206" i="2"/>
  <c r="CJ206" i="2"/>
  <c r="CK206" i="2"/>
  <c r="CL206" i="2"/>
  <c r="CM206" i="2"/>
  <c r="CN206" i="2"/>
  <c r="CO206" i="2"/>
  <c r="CP206" i="2"/>
  <c r="CQ206" i="2"/>
  <c r="CF207" i="2"/>
  <c r="CG207" i="2"/>
  <c r="CH207" i="2"/>
  <c r="CI207" i="2"/>
  <c r="CJ207" i="2"/>
  <c r="CK207" i="2"/>
  <c r="CL207" i="2"/>
  <c r="CM207" i="2"/>
  <c r="CN207" i="2"/>
  <c r="CO207" i="2"/>
  <c r="CP207" i="2"/>
  <c r="CQ207" i="2"/>
  <c r="CF208" i="2"/>
  <c r="CG208" i="2"/>
  <c r="CH208" i="2"/>
  <c r="CI208" i="2"/>
  <c r="CJ208" i="2"/>
  <c r="CK208" i="2"/>
  <c r="CL208" i="2"/>
  <c r="CM208" i="2"/>
  <c r="CN208" i="2"/>
  <c r="CO208" i="2"/>
  <c r="CP208" i="2"/>
  <c r="CQ208" i="2"/>
  <c r="CF209" i="2"/>
  <c r="CG209" i="2"/>
  <c r="CH209" i="2"/>
  <c r="CI209" i="2"/>
  <c r="CJ209" i="2"/>
  <c r="CK209" i="2"/>
  <c r="CL209" i="2"/>
  <c r="CM209" i="2"/>
  <c r="CN209" i="2"/>
  <c r="CO209" i="2"/>
  <c r="CP209" i="2"/>
  <c r="CQ209" i="2"/>
  <c r="CF210" i="2"/>
  <c r="CG210" i="2"/>
  <c r="CH210" i="2"/>
  <c r="CI210" i="2"/>
  <c r="CJ210" i="2"/>
  <c r="CK210" i="2"/>
  <c r="CL210" i="2"/>
  <c r="CM210" i="2"/>
  <c r="CN210" i="2"/>
  <c r="CO210" i="2"/>
  <c r="CP210" i="2"/>
  <c r="CQ210" i="2"/>
  <c r="CF211" i="2"/>
  <c r="CG211" i="2"/>
  <c r="CH211" i="2"/>
  <c r="CI211" i="2"/>
  <c r="CJ211" i="2"/>
  <c r="CK211" i="2"/>
  <c r="CL211" i="2"/>
  <c r="CM211" i="2"/>
  <c r="CN211" i="2"/>
  <c r="CO211" i="2"/>
  <c r="CP211" i="2"/>
  <c r="CQ211" i="2"/>
  <c r="CF212" i="2"/>
  <c r="CG212" i="2"/>
  <c r="CH212" i="2"/>
  <c r="CI212" i="2"/>
  <c r="CJ212" i="2"/>
  <c r="CK212" i="2"/>
  <c r="CL212" i="2"/>
  <c r="CM212" i="2"/>
  <c r="CN212" i="2"/>
  <c r="CO212" i="2"/>
  <c r="CP212" i="2"/>
  <c r="CQ212" i="2"/>
  <c r="CF213" i="2"/>
  <c r="CG213" i="2"/>
  <c r="CH213" i="2"/>
  <c r="CI213" i="2"/>
  <c r="CJ213" i="2"/>
  <c r="CK213" i="2"/>
  <c r="CL213" i="2"/>
  <c r="CM213" i="2"/>
  <c r="CN213" i="2"/>
  <c r="CO213" i="2"/>
  <c r="CP213" i="2"/>
  <c r="CQ213" i="2"/>
  <c r="CF214" i="2"/>
  <c r="CG214" i="2"/>
  <c r="CH214" i="2"/>
  <c r="CI214" i="2"/>
  <c r="CJ214" i="2"/>
  <c r="CK214" i="2"/>
  <c r="CL214" i="2"/>
  <c r="CM214" i="2"/>
  <c r="CN214" i="2"/>
  <c r="CO214" i="2"/>
  <c r="CP214" i="2"/>
  <c r="CQ214" i="2"/>
  <c r="CF215" i="2"/>
  <c r="CG215" i="2"/>
  <c r="CH215" i="2"/>
  <c r="CI215" i="2"/>
  <c r="CJ215" i="2"/>
  <c r="CK215" i="2"/>
  <c r="CL215" i="2"/>
  <c r="CM215" i="2"/>
  <c r="CN215" i="2"/>
  <c r="CO215" i="2"/>
  <c r="CP215" i="2"/>
  <c r="CQ215" i="2"/>
  <c r="CF216" i="2"/>
  <c r="CG216" i="2"/>
  <c r="CH216" i="2"/>
  <c r="CI216" i="2"/>
  <c r="CJ216" i="2"/>
  <c r="CK216" i="2"/>
  <c r="CL216" i="2"/>
  <c r="CM216" i="2"/>
  <c r="CN216" i="2"/>
  <c r="CO216" i="2"/>
  <c r="CP216" i="2"/>
  <c r="CQ216" i="2"/>
  <c r="CF217" i="2"/>
  <c r="CG217" i="2"/>
  <c r="CH217" i="2"/>
  <c r="CI217" i="2"/>
  <c r="CJ217" i="2"/>
  <c r="CK217" i="2"/>
  <c r="CL217" i="2"/>
  <c r="CM217" i="2"/>
  <c r="CN217" i="2"/>
  <c r="CO217" i="2"/>
  <c r="CP217" i="2"/>
  <c r="CQ217" i="2"/>
  <c r="CF218" i="2"/>
  <c r="CG218" i="2"/>
  <c r="CH218" i="2"/>
  <c r="CI218" i="2"/>
  <c r="CJ218" i="2"/>
  <c r="CK218" i="2"/>
  <c r="CL218" i="2"/>
  <c r="CM218" i="2"/>
  <c r="CN218" i="2"/>
  <c r="CO218" i="2"/>
  <c r="CP218" i="2"/>
  <c r="CQ218" i="2"/>
  <c r="CF219" i="2"/>
  <c r="CG219" i="2"/>
  <c r="CH219" i="2"/>
  <c r="CI219" i="2"/>
  <c r="CJ219" i="2"/>
  <c r="CK219" i="2"/>
  <c r="CL219" i="2"/>
  <c r="CM219" i="2"/>
  <c r="CN219" i="2"/>
  <c r="CO219" i="2"/>
  <c r="CP219" i="2"/>
  <c r="CQ219" i="2"/>
  <c r="CF220" i="2"/>
  <c r="CG220" i="2"/>
  <c r="CH220" i="2"/>
  <c r="CI220" i="2"/>
  <c r="CJ220" i="2"/>
  <c r="CK220" i="2"/>
  <c r="CL220" i="2"/>
  <c r="CM220" i="2"/>
  <c r="CN220" i="2"/>
  <c r="CO220" i="2"/>
  <c r="CP220" i="2"/>
  <c r="CQ220" i="2"/>
  <c r="CF221" i="2"/>
  <c r="CG221" i="2"/>
  <c r="CH221" i="2"/>
  <c r="CI221" i="2"/>
  <c r="CJ221" i="2"/>
  <c r="CK221" i="2"/>
  <c r="CL221" i="2"/>
  <c r="CM221" i="2"/>
  <c r="CN221" i="2"/>
  <c r="CO221" i="2"/>
  <c r="CP221" i="2"/>
  <c r="CQ221" i="2"/>
  <c r="CF222" i="2"/>
  <c r="CG222" i="2"/>
  <c r="CH222" i="2"/>
  <c r="CI222" i="2"/>
  <c r="CJ222" i="2"/>
  <c r="CK222" i="2"/>
  <c r="CL222" i="2"/>
  <c r="CM222" i="2"/>
  <c r="CN222" i="2"/>
  <c r="CO222" i="2"/>
  <c r="CP222" i="2"/>
  <c r="CQ222" i="2"/>
  <c r="CF223" i="2"/>
  <c r="CG223" i="2"/>
  <c r="CH223" i="2"/>
  <c r="CI223" i="2"/>
  <c r="CJ223" i="2"/>
  <c r="CK223" i="2"/>
  <c r="CL223" i="2"/>
  <c r="CM223" i="2"/>
  <c r="CN223" i="2"/>
  <c r="CO223" i="2"/>
  <c r="CP223" i="2"/>
  <c r="CQ223" i="2"/>
  <c r="CF224" i="2"/>
  <c r="CG224" i="2"/>
  <c r="CH224" i="2"/>
  <c r="CI224" i="2"/>
  <c r="CJ224" i="2"/>
  <c r="CK224" i="2"/>
  <c r="CL224" i="2"/>
  <c r="CM224" i="2"/>
  <c r="CN224" i="2"/>
  <c r="CO224" i="2"/>
  <c r="CP224" i="2"/>
  <c r="CQ224" i="2"/>
  <c r="CF225" i="2"/>
  <c r="CG225" i="2"/>
  <c r="CH225" i="2"/>
  <c r="CI225" i="2"/>
  <c r="CJ225" i="2"/>
  <c r="CK225" i="2"/>
  <c r="CL225" i="2"/>
  <c r="CM225" i="2"/>
  <c r="CN225" i="2"/>
  <c r="CO225" i="2"/>
  <c r="CP225" i="2"/>
  <c r="CQ225" i="2"/>
  <c r="CF226" i="2"/>
  <c r="CG226" i="2"/>
  <c r="CH226" i="2"/>
  <c r="CI226" i="2"/>
  <c r="CJ226" i="2"/>
  <c r="CK226" i="2"/>
  <c r="CL226" i="2"/>
  <c r="CM226" i="2"/>
  <c r="CN226" i="2"/>
  <c r="CO226" i="2"/>
  <c r="CP226" i="2"/>
  <c r="CQ226" i="2"/>
  <c r="CF227" i="2"/>
  <c r="CG227" i="2"/>
  <c r="CH227" i="2"/>
  <c r="CI227" i="2"/>
  <c r="CJ227" i="2"/>
  <c r="CK227" i="2"/>
  <c r="CL227" i="2"/>
  <c r="CM227" i="2"/>
  <c r="CN227" i="2"/>
  <c r="CO227" i="2"/>
  <c r="CP227" i="2"/>
  <c r="CQ227" i="2"/>
  <c r="CF228" i="2"/>
  <c r="CG228" i="2"/>
  <c r="CH228" i="2"/>
  <c r="CI228" i="2"/>
  <c r="CJ228" i="2"/>
  <c r="CK228" i="2"/>
  <c r="CL228" i="2"/>
  <c r="CM228" i="2"/>
  <c r="CN228" i="2"/>
  <c r="CO228" i="2"/>
  <c r="CP228" i="2"/>
  <c r="CQ228" i="2"/>
  <c r="CF229" i="2"/>
  <c r="CG229" i="2"/>
  <c r="CH229" i="2"/>
  <c r="CI229" i="2"/>
  <c r="CJ229" i="2"/>
  <c r="CK229" i="2"/>
  <c r="CL229" i="2"/>
  <c r="CM229" i="2"/>
  <c r="CN229" i="2"/>
  <c r="CO229" i="2"/>
  <c r="CP229" i="2"/>
  <c r="CQ229" i="2"/>
  <c r="CF230" i="2"/>
  <c r="CG230" i="2"/>
  <c r="CH230" i="2"/>
  <c r="CI230" i="2"/>
  <c r="CJ230" i="2"/>
  <c r="CK230" i="2"/>
  <c r="CL230" i="2"/>
  <c r="CM230" i="2"/>
  <c r="CN230" i="2"/>
  <c r="CO230" i="2"/>
  <c r="CP230" i="2"/>
  <c r="CQ230" i="2"/>
  <c r="CF231" i="2"/>
  <c r="CG231" i="2"/>
  <c r="CH231" i="2"/>
  <c r="CI231" i="2"/>
  <c r="CJ231" i="2"/>
  <c r="CK231" i="2"/>
  <c r="CL231" i="2"/>
  <c r="CM231" i="2"/>
  <c r="CN231" i="2"/>
  <c r="CO231" i="2"/>
  <c r="CP231" i="2"/>
  <c r="CQ231" i="2"/>
  <c r="CF232" i="2"/>
  <c r="CG232" i="2"/>
  <c r="CH232" i="2"/>
  <c r="CI232" i="2"/>
  <c r="CJ232" i="2"/>
  <c r="CK232" i="2"/>
  <c r="CL232" i="2"/>
  <c r="CM232" i="2"/>
  <c r="CN232" i="2"/>
  <c r="CO232" i="2"/>
  <c r="CP232" i="2"/>
  <c r="CQ232" i="2"/>
  <c r="CF233" i="2"/>
  <c r="CG233" i="2"/>
  <c r="CH233" i="2"/>
  <c r="CI233" i="2"/>
  <c r="CJ233" i="2"/>
  <c r="CK233" i="2"/>
  <c r="CL233" i="2"/>
  <c r="CM233" i="2"/>
  <c r="CN233" i="2"/>
  <c r="CO233" i="2"/>
  <c r="CP233" i="2"/>
  <c r="CQ233" i="2"/>
  <c r="CF234" i="2"/>
  <c r="CG234" i="2"/>
  <c r="CH234" i="2"/>
  <c r="CI234" i="2"/>
  <c r="CJ234" i="2"/>
  <c r="CK234" i="2"/>
  <c r="CL234" i="2"/>
  <c r="CM234" i="2"/>
  <c r="CN234" i="2"/>
  <c r="CO234" i="2"/>
  <c r="CP234" i="2"/>
  <c r="CQ234" i="2"/>
  <c r="CF235" i="2"/>
  <c r="CG235" i="2"/>
  <c r="CH235" i="2"/>
  <c r="CI235" i="2"/>
  <c r="CJ235" i="2"/>
  <c r="CK235" i="2"/>
  <c r="CL235" i="2"/>
  <c r="CM235" i="2"/>
  <c r="CN235" i="2"/>
  <c r="CO235" i="2"/>
  <c r="CP235" i="2"/>
  <c r="CQ235" i="2"/>
  <c r="CF236" i="2"/>
  <c r="CG236" i="2"/>
  <c r="CH236" i="2"/>
  <c r="CI236" i="2"/>
  <c r="CJ236" i="2"/>
  <c r="CK236" i="2"/>
  <c r="CL236" i="2"/>
  <c r="CM236" i="2"/>
  <c r="CN236" i="2"/>
  <c r="CO236" i="2"/>
  <c r="CP236" i="2"/>
  <c r="CQ236" i="2"/>
  <c r="CF237" i="2"/>
  <c r="CG237" i="2"/>
  <c r="CH237" i="2"/>
  <c r="CI237" i="2"/>
  <c r="CJ237" i="2"/>
  <c r="CK237" i="2"/>
  <c r="CL237" i="2"/>
  <c r="CM237" i="2"/>
  <c r="CN237" i="2"/>
  <c r="CO237" i="2"/>
  <c r="CP237" i="2"/>
  <c r="CQ237" i="2"/>
  <c r="CF238" i="2"/>
  <c r="CG238" i="2"/>
  <c r="CH238" i="2"/>
  <c r="CI238" i="2"/>
  <c r="CJ238" i="2"/>
  <c r="CK238" i="2"/>
  <c r="CL238" i="2"/>
  <c r="CM238" i="2"/>
  <c r="CN238" i="2"/>
  <c r="CO238" i="2"/>
  <c r="CP238" i="2"/>
  <c r="CQ238" i="2"/>
  <c r="CF239" i="2"/>
  <c r="CG239" i="2"/>
  <c r="CH239" i="2"/>
  <c r="CI239" i="2"/>
  <c r="CJ239" i="2"/>
  <c r="CK239" i="2"/>
  <c r="CL239" i="2"/>
  <c r="CM239" i="2"/>
  <c r="CN239" i="2"/>
  <c r="CO239" i="2"/>
  <c r="CP239" i="2"/>
  <c r="CQ239" i="2"/>
  <c r="CF240" i="2"/>
  <c r="CG240" i="2"/>
  <c r="CH240" i="2"/>
  <c r="CI240" i="2"/>
  <c r="CJ240" i="2"/>
  <c r="CK240" i="2"/>
  <c r="CL240" i="2"/>
  <c r="CM240" i="2"/>
  <c r="CN240" i="2"/>
  <c r="CO240" i="2"/>
  <c r="CP240" i="2"/>
  <c r="CQ240" i="2"/>
  <c r="CF241" i="2"/>
  <c r="CG241" i="2"/>
  <c r="CH241" i="2"/>
  <c r="CI241" i="2"/>
  <c r="CJ241" i="2"/>
  <c r="CK241" i="2"/>
  <c r="CL241" i="2"/>
  <c r="CM241" i="2"/>
  <c r="CN241" i="2"/>
  <c r="CO241" i="2"/>
  <c r="CP241" i="2"/>
  <c r="CQ241" i="2"/>
  <c r="CF242" i="2"/>
  <c r="CG242" i="2"/>
  <c r="CH242" i="2"/>
  <c r="CI242" i="2"/>
  <c r="CJ242" i="2"/>
  <c r="CK242" i="2"/>
  <c r="CL242" i="2"/>
  <c r="CM242" i="2"/>
  <c r="CN242" i="2"/>
  <c r="CO242" i="2"/>
  <c r="CP242" i="2"/>
  <c r="CQ242" i="2"/>
  <c r="CF243" i="2"/>
  <c r="CG243" i="2"/>
  <c r="CH243" i="2"/>
  <c r="CI243" i="2"/>
  <c r="CJ243" i="2"/>
  <c r="CK243" i="2"/>
  <c r="CL243" i="2"/>
  <c r="CM243" i="2"/>
  <c r="CN243" i="2"/>
  <c r="CO243" i="2"/>
  <c r="CP243" i="2"/>
  <c r="CQ243" i="2"/>
  <c r="CF244" i="2"/>
  <c r="CG244" i="2"/>
  <c r="CH244" i="2"/>
  <c r="CI244" i="2"/>
  <c r="CJ244" i="2"/>
  <c r="CK244" i="2"/>
  <c r="CL244" i="2"/>
  <c r="CM244" i="2"/>
  <c r="CN244" i="2"/>
  <c r="CO244" i="2"/>
  <c r="CP244" i="2"/>
  <c r="CQ244" i="2"/>
  <c r="CF245" i="2"/>
  <c r="CG245" i="2"/>
  <c r="CH245" i="2"/>
  <c r="CI245" i="2"/>
  <c r="CJ245" i="2"/>
  <c r="CK245" i="2"/>
  <c r="CL245" i="2"/>
  <c r="CM245" i="2"/>
  <c r="CN245" i="2"/>
  <c r="CO245" i="2"/>
  <c r="CP245" i="2"/>
  <c r="CQ245" i="2"/>
  <c r="CF246" i="2"/>
  <c r="CG246" i="2"/>
  <c r="CH246" i="2"/>
  <c r="CI246" i="2"/>
  <c r="CJ246" i="2"/>
  <c r="CK246" i="2"/>
  <c r="CL246" i="2"/>
  <c r="CM246" i="2"/>
  <c r="CN246" i="2"/>
  <c r="CO246" i="2"/>
  <c r="CP246" i="2"/>
  <c r="CQ246" i="2"/>
  <c r="CF247" i="2"/>
  <c r="CG247" i="2"/>
  <c r="CH247" i="2"/>
  <c r="CI247" i="2"/>
  <c r="CJ247" i="2"/>
  <c r="CK247" i="2"/>
  <c r="CL247" i="2"/>
  <c r="CM247" i="2"/>
  <c r="CN247" i="2"/>
  <c r="CO247" i="2"/>
  <c r="CP247" i="2"/>
  <c r="CQ247" i="2"/>
  <c r="CF248" i="2"/>
  <c r="CG248" i="2"/>
  <c r="CH248" i="2"/>
  <c r="CI248" i="2"/>
  <c r="CJ248" i="2"/>
  <c r="CK248" i="2"/>
  <c r="CL248" i="2"/>
  <c r="CM248" i="2"/>
  <c r="CN248" i="2"/>
  <c r="CO248" i="2"/>
  <c r="CP248" i="2"/>
  <c r="CQ248" i="2"/>
  <c r="CF249" i="2"/>
  <c r="CG249" i="2"/>
  <c r="CH249" i="2"/>
  <c r="CI249" i="2"/>
  <c r="CJ249" i="2"/>
  <c r="CK249" i="2"/>
  <c r="CL249" i="2"/>
  <c r="CM249" i="2"/>
  <c r="CN249" i="2"/>
  <c r="CO249" i="2"/>
  <c r="CP249" i="2"/>
  <c r="CQ249" i="2"/>
  <c r="CF250" i="2"/>
  <c r="CG250" i="2"/>
  <c r="CH250" i="2"/>
  <c r="CI250" i="2"/>
  <c r="CJ250" i="2"/>
  <c r="CK250" i="2"/>
  <c r="CL250" i="2"/>
  <c r="CM250" i="2"/>
  <c r="CN250" i="2"/>
  <c r="CO250" i="2"/>
  <c r="CP250" i="2"/>
  <c r="CQ250" i="2"/>
  <c r="CF251" i="2"/>
  <c r="CG251" i="2"/>
  <c r="CH251" i="2"/>
  <c r="CI251" i="2"/>
  <c r="CJ251" i="2"/>
  <c r="CK251" i="2"/>
  <c r="CL251" i="2"/>
  <c r="CM251" i="2"/>
  <c r="CN251" i="2"/>
  <c r="CO251" i="2"/>
  <c r="CP251" i="2"/>
  <c r="CQ251" i="2"/>
  <c r="CF252" i="2"/>
  <c r="CG252" i="2"/>
  <c r="CH252" i="2"/>
  <c r="CI252" i="2"/>
  <c r="CJ252" i="2"/>
  <c r="CK252" i="2"/>
  <c r="CL252" i="2"/>
  <c r="CM252" i="2"/>
  <c r="CN252" i="2"/>
  <c r="CO252" i="2"/>
  <c r="CP252" i="2"/>
  <c r="CQ252" i="2"/>
  <c r="CF253" i="2"/>
  <c r="CG253" i="2"/>
  <c r="CH253" i="2"/>
  <c r="CI253" i="2"/>
  <c r="CJ253" i="2"/>
  <c r="CK253" i="2"/>
  <c r="CL253" i="2"/>
  <c r="CM253" i="2"/>
  <c r="CN253" i="2"/>
  <c r="CO253" i="2"/>
  <c r="CP253" i="2"/>
  <c r="CQ253" i="2"/>
  <c r="CF254" i="2"/>
  <c r="CG254" i="2"/>
  <c r="CH254" i="2"/>
  <c r="CI254" i="2"/>
  <c r="CJ254" i="2"/>
  <c r="CK254" i="2"/>
  <c r="CL254" i="2"/>
  <c r="CM254" i="2"/>
  <c r="CN254" i="2"/>
  <c r="CO254" i="2"/>
  <c r="CP254" i="2"/>
  <c r="CQ254" i="2"/>
  <c r="CF255" i="2"/>
  <c r="CG255" i="2"/>
  <c r="CH255" i="2"/>
  <c r="CI255" i="2"/>
  <c r="CJ255" i="2"/>
  <c r="CK255" i="2"/>
  <c r="CL255" i="2"/>
  <c r="CM255" i="2"/>
  <c r="CN255" i="2"/>
  <c r="CO255" i="2"/>
  <c r="CP255" i="2"/>
  <c r="CQ255" i="2"/>
  <c r="CF256" i="2"/>
  <c r="CG256" i="2"/>
  <c r="CH256" i="2"/>
  <c r="CI256" i="2"/>
  <c r="CJ256" i="2"/>
  <c r="CK256" i="2"/>
  <c r="CL256" i="2"/>
  <c r="CM256" i="2"/>
  <c r="CN256" i="2"/>
  <c r="CO256" i="2"/>
  <c r="CP256" i="2"/>
  <c r="CQ256" i="2"/>
  <c r="CF257" i="2"/>
  <c r="CG257" i="2"/>
  <c r="CH257" i="2"/>
  <c r="CI257" i="2"/>
  <c r="CJ257" i="2"/>
  <c r="CK257" i="2"/>
  <c r="CL257" i="2"/>
  <c r="CM257" i="2"/>
  <c r="CN257" i="2"/>
  <c r="CO257" i="2"/>
  <c r="CP257" i="2"/>
  <c r="CQ257" i="2"/>
  <c r="CF258" i="2"/>
  <c r="CG258" i="2"/>
  <c r="CH258" i="2"/>
  <c r="CI258" i="2"/>
  <c r="CJ258" i="2"/>
  <c r="CK258" i="2"/>
  <c r="CL258" i="2"/>
  <c r="CM258" i="2"/>
  <c r="CN258" i="2"/>
  <c r="CO258" i="2"/>
  <c r="CP258" i="2"/>
  <c r="CQ258" i="2"/>
  <c r="CF259" i="2"/>
  <c r="CG259" i="2"/>
  <c r="CH259" i="2"/>
  <c r="CI259" i="2"/>
  <c r="CJ259" i="2"/>
  <c r="CK259" i="2"/>
  <c r="CL259" i="2"/>
  <c r="CM259" i="2"/>
  <c r="CN259" i="2"/>
  <c r="CO259" i="2"/>
  <c r="CP259" i="2"/>
  <c r="CQ259" i="2"/>
  <c r="CF260" i="2"/>
  <c r="CG260" i="2"/>
  <c r="CH260" i="2"/>
  <c r="CI260" i="2"/>
  <c r="CJ260" i="2"/>
  <c r="CK260" i="2"/>
  <c r="CL260" i="2"/>
  <c r="CM260" i="2"/>
  <c r="CN260" i="2"/>
  <c r="CO260" i="2"/>
  <c r="CP260" i="2"/>
  <c r="CQ260" i="2"/>
  <c r="CF261" i="2"/>
  <c r="CG261" i="2"/>
  <c r="CH261" i="2"/>
  <c r="CI261" i="2"/>
  <c r="CJ261" i="2"/>
  <c r="CK261" i="2"/>
  <c r="CL261" i="2"/>
  <c r="CM261" i="2"/>
  <c r="CN261" i="2"/>
  <c r="CO261" i="2"/>
  <c r="CP261" i="2"/>
  <c r="CQ261" i="2"/>
  <c r="CF262" i="2"/>
  <c r="CG262" i="2"/>
  <c r="CH262" i="2"/>
  <c r="CI262" i="2"/>
  <c r="CJ262" i="2"/>
  <c r="CK262" i="2"/>
  <c r="CL262" i="2"/>
  <c r="CM262" i="2"/>
  <c r="CN262" i="2"/>
  <c r="CO262" i="2"/>
  <c r="CP262" i="2"/>
  <c r="CQ262" i="2"/>
  <c r="CF263" i="2"/>
  <c r="CG263" i="2"/>
  <c r="CH263" i="2"/>
  <c r="CI263" i="2"/>
  <c r="CJ263" i="2"/>
  <c r="CK263" i="2"/>
  <c r="CL263" i="2"/>
  <c r="CM263" i="2"/>
  <c r="CN263" i="2"/>
  <c r="CO263" i="2"/>
  <c r="CP263" i="2"/>
  <c r="CQ263" i="2"/>
  <c r="CF264" i="2"/>
  <c r="CG264" i="2"/>
  <c r="CH264" i="2"/>
  <c r="CI264" i="2"/>
  <c r="CJ264" i="2"/>
  <c r="CK264" i="2"/>
  <c r="CL264" i="2"/>
  <c r="CM264" i="2"/>
  <c r="CN264" i="2"/>
  <c r="CO264" i="2"/>
  <c r="CP264" i="2"/>
  <c r="CQ264" i="2"/>
  <c r="CF265" i="2"/>
  <c r="CG265" i="2"/>
  <c r="CH265" i="2"/>
  <c r="CI265" i="2"/>
  <c r="CJ265" i="2"/>
  <c r="CK265" i="2"/>
  <c r="CL265" i="2"/>
  <c r="CM265" i="2"/>
  <c r="CN265" i="2"/>
  <c r="CO265" i="2"/>
  <c r="CP265" i="2"/>
  <c r="CQ265" i="2"/>
  <c r="CF266" i="2"/>
  <c r="CG266" i="2"/>
  <c r="CH266" i="2"/>
  <c r="CI266" i="2"/>
  <c r="CJ266" i="2"/>
  <c r="CK266" i="2"/>
  <c r="CL266" i="2"/>
  <c r="CM266" i="2"/>
  <c r="CN266" i="2"/>
  <c r="CO266" i="2"/>
  <c r="CP266" i="2"/>
  <c r="CQ266" i="2"/>
  <c r="CF267" i="2"/>
  <c r="CG267" i="2"/>
  <c r="CH267" i="2"/>
  <c r="CI267" i="2"/>
  <c r="CJ267" i="2"/>
  <c r="CK267" i="2"/>
  <c r="CL267" i="2"/>
  <c r="CM267" i="2"/>
  <c r="CN267" i="2"/>
  <c r="CO267" i="2"/>
  <c r="CP267" i="2"/>
  <c r="CQ267" i="2"/>
  <c r="CF268" i="2"/>
  <c r="CG268" i="2"/>
  <c r="CH268" i="2"/>
  <c r="CI268" i="2"/>
  <c r="CJ268" i="2"/>
  <c r="CK268" i="2"/>
  <c r="CL268" i="2"/>
  <c r="CM268" i="2"/>
  <c r="CN268" i="2"/>
  <c r="CO268" i="2"/>
  <c r="CP268" i="2"/>
  <c r="CQ268" i="2"/>
  <c r="CF269" i="2"/>
  <c r="CG269" i="2"/>
  <c r="CH269" i="2"/>
  <c r="CI269" i="2"/>
  <c r="CJ269" i="2"/>
  <c r="CK269" i="2"/>
  <c r="CL269" i="2"/>
  <c r="CM269" i="2"/>
  <c r="CN269" i="2"/>
  <c r="CO269" i="2"/>
  <c r="CP269" i="2"/>
  <c r="CQ269" i="2"/>
  <c r="CF270" i="2"/>
  <c r="CG270" i="2"/>
  <c r="CH270" i="2"/>
  <c r="CI270" i="2"/>
  <c r="CJ270" i="2"/>
  <c r="CK270" i="2"/>
  <c r="CL270" i="2"/>
  <c r="CM270" i="2"/>
  <c r="CN270" i="2"/>
  <c r="CO270" i="2"/>
  <c r="CP270" i="2"/>
  <c r="CQ270" i="2"/>
  <c r="CF271" i="2"/>
  <c r="CG271" i="2"/>
  <c r="CH271" i="2"/>
  <c r="CI271" i="2"/>
  <c r="CJ271" i="2"/>
  <c r="CK271" i="2"/>
  <c r="CL271" i="2"/>
  <c r="CM271" i="2"/>
  <c r="CN271" i="2"/>
  <c r="CO271" i="2"/>
  <c r="CP271" i="2"/>
  <c r="CQ271" i="2"/>
  <c r="CF272" i="2"/>
  <c r="CG272" i="2"/>
  <c r="CH272" i="2"/>
  <c r="CI272" i="2"/>
  <c r="CJ272" i="2"/>
  <c r="CK272" i="2"/>
  <c r="CL272" i="2"/>
  <c r="CM272" i="2"/>
  <c r="CN272" i="2"/>
  <c r="CO272" i="2"/>
  <c r="CP272" i="2"/>
  <c r="CQ272" i="2"/>
  <c r="CF273" i="2"/>
  <c r="CG273" i="2"/>
  <c r="CH273" i="2"/>
  <c r="CI273" i="2"/>
  <c r="CJ273" i="2"/>
  <c r="CK273" i="2"/>
  <c r="CL273" i="2"/>
  <c r="CM273" i="2"/>
  <c r="CN273" i="2"/>
  <c r="CO273" i="2"/>
  <c r="CP273" i="2"/>
  <c r="CQ273" i="2"/>
  <c r="CF274" i="2"/>
  <c r="CG274" i="2"/>
  <c r="CH274" i="2"/>
  <c r="CI274" i="2"/>
  <c r="CJ274" i="2"/>
  <c r="CK274" i="2"/>
  <c r="CL274" i="2"/>
  <c r="CM274" i="2"/>
  <c r="CN274" i="2"/>
  <c r="CO274" i="2"/>
  <c r="CP274" i="2"/>
  <c r="CQ274" i="2"/>
  <c r="CF275" i="2"/>
  <c r="CG275" i="2"/>
  <c r="CH275" i="2"/>
  <c r="CI275" i="2"/>
  <c r="CJ275" i="2"/>
  <c r="CK275" i="2"/>
  <c r="CL275" i="2"/>
  <c r="CM275" i="2"/>
  <c r="CN275" i="2"/>
  <c r="CO275" i="2"/>
  <c r="CP275" i="2"/>
  <c r="CQ275" i="2"/>
  <c r="CF276" i="2"/>
  <c r="CG276" i="2"/>
  <c r="CH276" i="2"/>
  <c r="CI276" i="2"/>
  <c r="CJ276" i="2"/>
  <c r="CK276" i="2"/>
  <c r="CL276" i="2"/>
  <c r="CM276" i="2"/>
  <c r="CN276" i="2"/>
  <c r="CO276" i="2"/>
  <c r="CP276" i="2"/>
  <c r="CQ276" i="2"/>
  <c r="CF277" i="2"/>
  <c r="CG277" i="2"/>
  <c r="CH277" i="2"/>
  <c r="CI277" i="2"/>
  <c r="CJ277" i="2"/>
  <c r="CK277" i="2"/>
  <c r="CL277" i="2"/>
  <c r="CM277" i="2"/>
  <c r="CN277" i="2"/>
  <c r="CO277" i="2"/>
  <c r="CP277" i="2"/>
  <c r="CQ277" i="2"/>
  <c r="CF278" i="2"/>
  <c r="CG278" i="2"/>
  <c r="CH278" i="2"/>
  <c r="CI278" i="2"/>
  <c r="CJ278" i="2"/>
  <c r="CK278" i="2"/>
  <c r="CL278" i="2"/>
  <c r="CM278" i="2"/>
  <c r="CN278" i="2"/>
  <c r="CO278" i="2"/>
  <c r="CP278" i="2"/>
  <c r="CQ278" i="2"/>
  <c r="CF279" i="2"/>
  <c r="CG279" i="2"/>
  <c r="CH279" i="2"/>
  <c r="CI279" i="2"/>
  <c r="CJ279" i="2"/>
  <c r="CK279" i="2"/>
  <c r="CL279" i="2"/>
  <c r="CM279" i="2"/>
  <c r="CN279" i="2"/>
  <c r="CO279" i="2"/>
  <c r="CP279" i="2"/>
  <c r="CQ279" i="2"/>
  <c r="CF280" i="2"/>
  <c r="CG280" i="2"/>
  <c r="CH280" i="2"/>
  <c r="CI280" i="2"/>
  <c r="CJ280" i="2"/>
  <c r="CK280" i="2"/>
  <c r="CL280" i="2"/>
  <c r="CM280" i="2"/>
  <c r="CN280" i="2"/>
  <c r="CO280" i="2"/>
  <c r="CP280" i="2"/>
  <c r="CQ280" i="2"/>
  <c r="CF281" i="2"/>
  <c r="CG281" i="2"/>
  <c r="CH281" i="2"/>
  <c r="CI281" i="2"/>
  <c r="CJ281" i="2"/>
  <c r="CK281" i="2"/>
  <c r="CL281" i="2"/>
  <c r="CM281" i="2"/>
  <c r="CN281" i="2"/>
  <c r="CO281" i="2"/>
  <c r="CP281" i="2"/>
  <c r="CQ281" i="2"/>
  <c r="CF282" i="2"/>
  <c r="CG282" i="2"/>
  <c r="CH282" i="2"/>
  <c r="CI282" i="2"/>
  <c r="CJ282" i="2"/>
  <c r="CK282" i="2"/>
  <c r="CL282" i="2"/>
  <c r="CM282" i="2"/>
  <c r="CN282" i="2"/>
  <c r="CO282" i="2"/>
  <c r="CP282" i="2"/>
  <c r="CQ282" i="2"/>
  <c r="CF283" i="2"/>
  <c r="CG283" i="2"/>
  <c r="CH283" i="2"/>
  <c r="CI283" i="2"/>
  <c r="CJ283" i="2"/>
  <c r="CK283" i="2"/>
  <c r="CL283" i="2"/>
  <c r="CM283" i="2"/>
  <c r="CN283" i="2"/>
  <c r="CO283" i="2"/>
  <c r="CP283" i="2"/>
  <c r="CQ283" i="2"/>
  <c r="CF284" i="2"/>
  <c r="CG284" i="2"/>
  <c r="CH284" i="2"/>
  <c r="CI284" i="2"/>
  <c r="CJ284" i="2"/>
  <c r="CK284" i="2"/>
  <c r="CL284" i="2"/>
  <c r="CM284" i="2"/>
  <c r="CN284" i="2"/>
  <c r="CO284" i="2"/>
  <c r="CP284" i="2"/>
  <c r="CQ284" i="2"/>
  <c r="CF285" i="2"/>
  <c r="CG285" i="2"/>
  <c r="CH285" i="2"/>
  <c r="CI285" i="2"/>
  <c r="CJ285" i="2"/>
  <c r="CK285" i="2"/>
  <c r="CL285" i="2"/>
  <c r="CM285" i="2"/>
  <c r="CN285" i="2"/>
  <c r="CO285" i="2"/>
  <c r="CP285" i="2"/>
  <c r="CQ285" i="2"/>
  <c r="CF286" i="2"/>
  <c r="CG286" i="2"/>
  <c r="CH286" i="2"/>
  <c r="CI286" i="2"/>
  <c r="CJ286" i="2"/>
  <c r="CK286" i="2"/>
  <c r="CL286" i="2"/>
  <c r="CM286" i="2"/>
  <c r="CN286" i="2"/>
  <c r="CO286" i="2"/>
  <c r="CP286" i="2"/>
  <c r="CQ286" i="2"/>
  <c r="CF287" i="2"/>
  <c r="CG287" i="2"/>
  <c r="CH287" i="2"/>
  <c r="CI287" i="2"/>
  <c r="CJ287" i="2"/>
  <c r="CK287" i="2"/>
  <c r="CL287" i="2"/>
  <c r="CM287" i="2"/>
  <c r="CN287" i="2"/>
  <c r="CO287" i="2"/>
  <c r="CP287" i="2"/>
  <c r="CQ287" i="2"/>
  <c r="CF288" i="2"/>
  <c r="CG288" i="2"/>
  <c r="CH288" i="2"/>
  <c r="CI288" i="2"/>
  <c r="CJ288" i="2"/>
  <c r="CK288" i="2"/>
  <c r="CL288" i="2"/>
  <c r="CM288" i="2"/>
  <c r="CN288" i="2"/>
  <c r="CO288" i="2"/>
  <c r="CP288" i="2"/>
  <c r="CQ288" i="2"/>
  <c r="CF289" i="2"/>
  <c r="CG289" i="2"/>
  <c r="CH289" i="2"/>
  <c r="CI289" i="2"/>
  <c r="CJ289" i="2"/>
  <c r="CK289" i="2"/>
  <c r="CL289" i="2"/>
  <c r="CM289" i="2"/>
  <c r="CN289" i="2"/>
  <c r="CO289" i="2"/>
  <c r="CP289" i="2"/>
  <c r="CQ289" i="2"/>
  <c r="CF290" i="2"/>
  <c r="CG290" i="2"/>
  <c r="CH290" i="2"/>
  <c r="CI290" i="2"/>
  <c r="CJ290" i="2"/>
  <c r="CK290" i="2"/>
  <c r="CL290" i="2"/>
  <c r="CM290" i="2"/>
  <c r="CN290" i="2"/>
  <c r="CO290" i="2"/>
  <c r="CP290" i="2"/>
  <c r="CQ290" i="2"/>
  <c r="CF291" i="2"/>
  <c r="CG291" i="2"/>
  <c r="CH291" i="2"/>
  <c r="CI291" i="2"/>
  <c r="CJ291" i="2"/>
  <c r="CK291" i="2"/>
  <c r="CL291" i="2"/>
  <c r="CM291" i="2"/>
  <c r="CN291" i="2"/>
  <c r="CO291" i="2"/>
  <c r="CP291" i="2"/>
  <c r="CQ291" i="2"/>
  <c r="CF292" i="2"/>
  <c r="CG292" i="2"/>
  <c r="CH292" i="2"/>
  <c r="CI292" i="2"/>
  <c r="CJ292" i="2"/>
  <c r="CK292" i="2"/>
  <c r="CL292" i="2"/>
  <c r="CM292" i="2"/>
  <c r="CN292" i="2"/>
  <c r="CO292" i="2"/>
  <c r="CP292" i="2"/>
  <c r="CQ292" i="2"/>
  <c r="CF293" i="2"/>
  <c r="CG293" i="2"/>
  <c r="CH293" i="2"/>
  <c r="CI293" i="2"/>
  <c r="CJ293" i="2"/>
  <c r="CK293" i="2"/>
  <c r="CL293" i="2"/>
  <c r="CM293" i="2"/>
  <c r="CN293" i="2"/>
  <c r="CO293" i="2"/>
  <c r="CP293" i="2"/>
  <c r="CQ293" i="2"/>
  <c r="CF294" i="2"/>
  <c r="CG294" i="2"/>
  <c r="CH294" i="2"/>
  <c r="CI294" i="2"/>
  <c r="CJ294" i="2"/>
  <c r="CK294" i="2"/>
  <c r="CL294" i="2"/>
  <c r="CM294" i="2"/>
  <c r="CN294" i="2"/>
  <c r="CO294" i="2"/>
  <c r="CP294" i="2"/>
  <c r="CQ294" i="2"/>
  <c r="CF295" i="2"/>
  <c r="CG295" i="2"/>
  <c r="CH295" i="2"/>
  <c r="CI295" i="2"/>
  <c r="CJ295" i="2"/>
  <c r="CK295" i="2"/>
  <c r="CL295" i="2"/>
  <c r="CM295" i="2"/>
  <c r="CN295" i="2"/>
  <c r="CO295" i="2"/>
  <c r="CP295" i="2"/>
  <c r="CQ295" i="2"/>
  <c r="CF296" i="2"/>
  <c r="CG296" i="2"/>
  <c r="CH296" i="2"/>
  <c r="CI296" i="2"/>
  <c r="CJ296" i="2"/>
  <c r="CK296" i="2"/>
  <c r="CL296" i="2"/>
  <c r="CM296" i="2"/>
  <c r="CN296" i="2"/>
  <c r="CO296" i="2"/>
  <c r="CP296" i="2"/>
  <c r="CQ296" i="2"/>
  <c r="CF297" i="2"/>
  <c r="CG297" i="2"/>
  <c r="CH297" i="2"/>
  <c r="CI297" i="2"/>
  <c r="CJ297" i="2"/>
  <c r="CK297" i="2"/>
  <c r="CL297" i="2"/>
  <c r="CM297" i="2"/>
  <c r="CN297" i="2"/>
  <c r="CO297" i="2"/>
  <c r="CP297" i="2"/>
  <c r="CQ297" i="2"/>
  <c r="CF298" i="2"/>
  <c r="CG298" i="2"/>
  <c r="CH298" i="2"/>
  <c r="CI298" i="2"/>
  <c r="CJ298" i="2"/>
  <c r="CK298" i="2"/>
  <c r="CL298" i="2"/>
  <c r="CM298" i="2"/>
  <c r="CN298" i="2"/>
  <c r="CO298" i="2"/>
  <c r="CP298" i="2"/>
  <c r="CQ298" i="2"/>
  <c r="CF299" i="2"/>
  <c r="CG299" i="2"/>
  <c r="CH299" i="2"/>
  <c r="CI299" i="2"/>
  <c r="CJ299" i="2"/>
  <c r="CK299" i="2"/>
  <c r="CL299" i="2"/>
  <c r="CM299" i="2"/>
  <c r="CN299" i="2"/>
  <c r="CO299" i="2"/>
  <c r="CP299" i="2"/>
  <c r="CQ299" i="2"/>
  <c r="CF300" i="2"/>
  <c r="CG300" i="2"/>
  <c r="CH300" i="2"/>
  <c r="CI300" i="2"/>
  <c r="CJ300" i="2"/>
  <c r="CK300" i="2"/>
  <c r="CL300" i="2"/>
  <c r="CM300" i="2"/>
  <c r="CN300" i="2"/>
  <c r="CO300" i="2"/>
  <c r="CP300" i="2"/>
  <c r="CQ300" i="2"/>
  <c r="CF301" i="2"/>
  <c r="CG301" i="2"/>
  <c r="CH301" i="2"/>
  <c r="CI301" i="2"/>
  <c r="CJ301" i="2"/>
  <c r="CK301" i="2"/>
  <c r="CL301" i="2"/>
  <c r="CM301" i="2"/>
  <c r="CN301" i="2"/>
  <c r="CO301" i="2"/>
  <c r="CP301" i="2"/>
  <c r="CQ301" i="2"/>
  <c r="CF302" i="2"/>
  <c r="CG302" i="2"/>
  <c r="CH302" i="2"/>
  <c r="CI302" i="2"/>
  <c r="CJ302" i="2"/>
  <c r="CK302" i="2"/>
  <c r="CL302" i="2"/>
  <c r="CM302" i="2"/>
  <c r="CN302" i="2"/>
  <c r="CO302" i="2"/>
  <c r="CP302" i="2"/>
  <c r="CQ302" i="2"/>
  <c r="CF303" i="2"/>
  <c r="CG303" i="2"/>
  <c r="CH303" i="2"/>
  <c r="CI303" i="2"/>
  <c r="CJ303" i="2"/>
  <c r="CK303" i="2"/>
  <c r="CL303" i="2"/>
  <c r="CM303" i="2"/>
  <c r="CN303" i="2"/>
  <c r="CO303" i="2"/>
  <c r="CP303" i="2"/>
  <c r="CQ303" i="2"/>
  <c r="CF304" i="2"/>
  <c r="CG304" i="2"/>
  <c r="CH304" i="2"/>
  <c r="CI304" i="2"/>
  <c r="CJ304" i="2"/>
  <c r="CK304" i="2"/>
  <c r="CL304" i="2"/>
  <c r="CM304" i="2"/>
  <c r="CN304" i="2"/>
  <c r="CO304" i="2"/>
  <c r="CP304" i="2"/>
  <c r="CQ304" i="2"/>
  <c r="CF305" i="2"/>
  <c r="CG305" i="2"/>
  <c r="CH305" i="2"/>
  <c r="CI305" i="2"/>
  <c r="CJ305" i="2"/>
  <c r="CK305" i="2"/>
  <c r="CL305" i="2"/>
  <c r="CM305" i="2"/>
  <c r="CN305" i="2"/>
  <c r="CO305" i="2"/>
  <c r="CP305" i="2"/>
  <c r="CQ305" i="2"/>
  <c r="CF306" i="2"/>
  <c r="CG306" i="2"/>
  <c r="CH306" i="2"/>
  <c r="CI306" i="2"/>
  <c r="CJ306" i="2"/>
  <c r="CK306" i="2"/>
  <c r="CL306" i="2"/>
  <c r="CM306" i="2"/>
  <c r="CN306" i="2"/>
  <c r="CO306" i="2"/>
  <c r="CP306" i="2"/>
  <c r="CQ306" i="2"/>
  <c r="CF307" i="2"/>
  <c r="CG307" i="2"/>
  <c r="CH307" i="2"/>
  <c r="CI307" i="2"/>
  <c r="CJ307" i="2"/>
  <c r="CK307" i="2"/>
  <c r="CL307" i="2"/>
  <c r="CM307" i="2"/>
  <c r="CN307" i="2"/>
  <c r="CO307" i="2"/>
  <c r="CP307" i="2"/>
  <c r="CQ307" i="2"/>
  <c r="CF308" i="2"/>
  <c r="CG308" i="2"/>
  <c r="CH308" i="2"/>
  <c r="CI308" i="2"/>
  <c r="CJ308" i="2"/>
  <c r="CK308" i="2"/>
  <c r="CL308" i="2"/>
  <c r="CM308" i="2"/>
  <c r="CN308" i="2"/>
  <c r="CO308" i="2"/>
  <c r="CP308" i="2"/>
  <c r="CQ308" i="2"/>
  <c r="CF309" i="2"/>
  <c r="CG309" i="2"/>
  <c r="CH309" i="2"/>
  <c r="CI309" i="2"/>
  <c r="CJ309" i="2"/>
  <c r="CK309" i="2"/>
  <c r="CL309" i="2"/>
  <c r="CM309" i="2"/>
  <c r="CN309" i="2"/>
  <c r="CO309" i="2"/>
  <c r="CP309" i="2"/>
  <c r="CQ309" i="2"/>
  <c r="CF310" i="2"/>
  <c r="CG310" i="2"/>
  <c r="CH310" i="2"/>
  <c r="CI310" i="2"/>
  <c r="CJ310" i="2"/>
  <c r="CK310" i="2"/>
  <c r="CL310" i="2"/>
  <c r="CM310" i="2"/>
  <c r="CN310" i="2"/>
  <c r="CO310" i="2"/>
  <c r="CP310" i="2"/>
  <c r="CQ310" i="2"/>
  <c r="CF311" i="2"/>
  <c r="CG311" i="2"/>
  <c r="CH311" i="2"/>
  <c r="CI311" i="2"/>
  <c r="CJ311" i="2"/>
  <c r="CK311" i="2"/>
  <c r="CL311" i="2"/>
  <c r="CM311" i="2"/>
  <c r="CN311" i="2"/>
  <c r="CO311" i="2"/>
  <c r="CP311" i="2"/>
  <c r="CQ311" i="2"/>
  <c r="CF312" i="2"/>
  <c r="CG312" i="2"/>
  <c r="CH312" i="2"/>
  <c r="CI312" i="2"/>
  <c r="CJ312" i="2"/>
  <c r="CK312" i="2"/>
  <c r="CL312" i="2"/>
  <c r="CM312" i="2"/>
  <c r="CN312" i="2"/>
  <c r="CO312" i="2"/>
  <c r="CP312" i="2"/>
  <c r="CQ312" i="2"/>
  <c r="CF313" i="2"/>
  <c r="CG313" i="2"/>
  <c r="CH313" i="2"/>
  <c r="CI313" i="2"/>
  <c r="CJ313" i="2"/>
  <c r="CK313" i="2"/>
  <c r="CL313" i="2"/>
  <c r="CM313" i="2"/>
  <c r="CN313" i="2"/>
  <c r="CO313" i="2"/>
  <c r="CP313" i="2"/>
  <c r="CQ313" i="2"/>
  <c r="CF314" i="2"/>
  <c r="CG314" i="2"/>
  <c r="CH314" i="2"/>
  <c r="CI314" i="2"/>
  <c r="CJ314" i="2"/>
  <c r="CK314" i="2"/>
  <c r="CL314" i="2"/>
  <c r="CM314" i="2"/>
  <c r="CN314" i="2"/>
  <c r="CO314" i="2"/>
  <c r="CP314" i="2"/>
  <c r="CQ314" i="2"/>
  <c r="CF315" i="2"/>
  <c r="CG315" i="2"/>
  <c r="CH315" i="2"/>
  <c r="CI315" i="2"/>
  <c r="CJ315" i="2"/>
  <c r="CK315" i="2"/>
  <c r="CL315" i="2"/>
  <c r="CM315" i="2"/>
  <c r="CN315" i="2"/>
  <c r="CO315" i="2"/>
  <c r="CP315" i="2"/>
  <c r="CQ315" i="2"/>
  <c r="CF316" i="2"/>
  <c r="CG316" i="2"/>
  <c r="CH316" i="2"/>
  <c r="CI316" i="2"/>
  <c r="CJ316" i="2"/>
  <c r="CK316" i="2"/>
  <c r="CL316" i="2"/>
  <c r="CM316" i="2"/>
  <c r="CN316" i="2"/>
  <c r="CO316" i="2"/>
  <c r="CP316" i="2"/>
  <c r="CQ316" i="2"/>
  <c r="CF317" i="2"/>
  <c r="CG317" i="2"/>
  <c r="CH317" i="2"/>
  <c r="CI317" i="2"/>
  <c r="CJ317" i="2"/>
  <c r="CK317" i="2"/>
  <c r="CL317" i="2"/>
  <c r="CM317" i="2"/>
  <c r="CN317" i="2"/>
  <c r="CO317" i="2"/>
  <c r="CP317" i="2"/>
  <c r="CQ317" i="2"/>
  <c r="CF318" i="2"/>
  <c r="CG318" i="2"/>
  <c r="CH318" i="2"/>
  <c r="CI318" i="2"/>
  <c r="CJ318" i="2"/>
  <c r="CK318" i="2"/>
  <c r="CL318" i="2"/>
  <c r="CM318" i="2"/>
  <c r="CN318" i="2"/>
  <c r="CO318" i="2"/>
  <c r="CP318" i="2"/>
  <c r="CQ318" i="2"/>
  <c r="CF319" i="2"/>
  <c r="CG319" i="2"/>
  <c r="CH319" i="2"/>
  <c r="CI319" i="2"/>
  <c r="CJ319" i="2"/>
  <c r="CK319" i="2"/>
  <c r="CL319" i="2"/>
  <c r="CM319" i="2"/>
  <c r="CN319" i="2"/>
  <c r="CO319" i="2"/>
  <c r="CP319" i="2"/>
  <c r="CQ319" i="2"/>
  <c r="CF320" i="2"/>
  <c r="CG320" i="2"/>
  <c r="CH320" i="2"/>
  <c r="CI320" i="2"/>
  <c r="CJ320" i="2"/>
  <c r="CK320" i="2"/>
  <c r="CL320" i="2"/>
  <c r="CM320" i="2"/>
  <c r="CN320" i="2"/>
  <c r="CO320" i="2"/>
  <c r="CP320" i="2"/>
  <c r="CQ320" i="2"/>
  <c r="CF321" i="2"/>
  <c r="CG321" i="2"/>
  <c r="CH321" i="2"/>
  <c r="CI321" i="2"/>
  <c r="CJ321" i="2"/>
  <c r="CK321" i="2"/>
  <c r="CL321" i="2"/>
  <c r="CM321" i="2"/>
  <c r="CN321" i="2"/>
  <c r="CO321" i="2"/>
  <c r="CP321" i="2"/>
  <c r="CQ321" i="2"/>
  <c r="CF322" i="2"/>
  <c r="CG322" i="2"/>
  <c r="CH322" i="2"/>
  <c r="CI322" i="2"/>
  <c r="CJ322" i="2"/>
  <c r="CK322" i="2"/>
  <c r="CL322" i="2"/>
  <c r="CM322" i="2"/>
  <c r="CN322" i="2"/>
  <c r="CO322" i="2"/>
  <c r="CP322" i="2"/>
  <c r="CQ322" i="2"/>
  <c r="CF323" i="2"/>
  <c r="CG323" i="2"/>
  <c r="CH323" i="2"/>
  <c r="CI323" i="2"/>
  <c r="CJ323" i="2"/>
  <c r="CK323" i="2"/>
  <c r="CL323" i="2"/>
  <c r="CM323" i="2"/>
  <c r="CN323" i="2"/>
  <c r="CO323" i="2"/>
  <c r="CP323" i="2"/>
  <c r="CQ323" i="2"/>
  <c r="CF324" i="2"/>
  <c r="CG324" i="2"/>
  <c r="CH324" i="2"/>
  <c r="CI324" i="2"/>
  <c r="CJ324" i="2"/>
  <c r="CK324" i="2"/>
  <c r="CL324" i="2"/>
  <c r="CM324" i="2"/>
  <c r="CN324" i="2"/>
  <c r="CO324" i="2"/>
  <c r="CP324" i="2"/>
  <c r="CQ324" i="2"/>
  <c r="CF325" i="2"/>
  <c r="CG325" i="2"/>
  <c r="CH325" i="2"/>
  <c r="CI325" i="2"/>
  <c r="CJ325" i="2"/>
  <c r="CK325" i="2"/>
  <c r="CL325" i="2"/>
  <c r="CM325" i="2"/>
  <c r="CN325" i="2"/>
  <c r="CO325" i="2"/>
  <c r="CP325" i="2"/>
  <c r="CQ325" i="2"/>
  <c r="CF326" i="2"/>
  <c r="CG326" i="2"/>
  <c r="CH326" i="2"/>
  <c r="CI326" i="2"/>
  <c r="CJ326" i="2"/>
  <c r="CK326" i="2"/>
  <c r="CL326" i="2"/>
  <c r="CM326" i="2"/>
  <c r="CN326" i="2"/>
  <c r="CO326" i="2"/>
  <c r="CP326" i="2"/>
  <c r="CQ326" i="2"/>
  <c r="CF327" i="2"/>
  <c r="CG327" i="2"/>
  <c r="CH327" i="2"/>
  <c r="CI327" i="2"/>
  <c r="CJ327" i="2"/>
  <c r="CK327" i="2"/>
  <c r="CL327" i="2"/>
  <c r="CM327" i="2"/>
  <c r="CN327" i="2"/>
  <c r="CO327" i="2"/>
  <c r="CP327" i="2"/>
  <c r="CQ327" i="2"/>
  <c r="CF328" i="2"/>
  <c r="CG328" i="2"/>
  <c r="CH328" i="2"/>
  <c r="CI328" i="2"/>
  <c r="CJ328" i="2"/>
  <c r="CK328" i="2"/>
  <c r="CL328" i="2"/>
  <c r="CM328" i="2"/>
  <c r="CN328" i="2"/>
  <c r="CO328" i="2"/>
  <c r="CP328" i="2"/>
  <c r="CQ328" i="2"/>
  <c r="CF329" i="2"/>
  <c r="CG329" i="2"/>
  <c r="CH329" i="2"/>
  <c r="CI329" i="2"/>
  <c r="CJ329" i="2"/>
  <c r="CK329" i="2"/>
  <c r="CL329" i="2"/>
  <c r="CM329" i="2"/>
  <c r="CN329" i="2"/>
  <c r="CO329" i="2"/>
  <c r="CP329" i="2"/>
  <c r="CQ329" i="2"/>
  <c r="CF330" i="2"/>
  <c r="CG330" i="2"/>
  <c r="CH330" i="2"/>
  <c r="CI330" i="2"/>
  <c r="CJ330" i="2"/>
  <c r="CK330" i="2"/>
  <c r="CL330" i="2"/>
  <c r="CM330" i="2"/>
  <c r="CN330" i="2"/>
  <c r="CO330" i="2"/>
  <c r="CP330" i="2"/>
  <c r="CQ330" i="2"/>
  <c r="CF331" i="2"/>
  <c r="CG331" i="2"/>
  <c r="CH331" i="2"/>
  <c r="CI331" i="2"/>
  <c r="CJ331" i="2"/>
  <c r="CK331" i="2"/>
  <c r="CL331" i="2"/>
  <c r="CM331" i="2"/>
  <c r="CN331" i="2"/>
  <c r="CO331" i="2"/>
  <c r="CP331" i="2"/>
  <c r="CQ331" i="2"/>
  <c r="CF332" i="2"/>
  <c r="CG332" i="2"/>
  <c r="CH332" i="2"/>
  <c r="CI332" i="2"/>
  <c r="CJ332" i="2"/>
  <c r="CK332" i="2"/>
  <c r="CL332" i="2"/>
  <c r="CM332" i="2"/>
  <c r="CN332" i="2"/>
  <c r="CO332" i="2"/>
  <c r="CP332" i="2"/>
  <c r="CQ332" i="2"/>
  <c r="CF333" i="2"/>
  <c r="CG333" i="2"/>
  <c r="CH333" i="2"/>
  <c r="CI333" i="2"/>
  <c r="CJ333" i="2"/>
  <c r="CK333" i="2"/>
  <c r="CL333" i="2"/>
  <c r="CM333" i="2"/>
  <c r="CN333" i="2"/>
  <c r="CO333" i="2"/>
  <c r="CP333" i="2"/>
  <c r="CQ333" i="2"/>
  <c r="CF334" i="2"/>
  <c r="CG334" i="2"/>
  <c r="CH334" i="2"/>
  <c r="CI334" i="2"/>
  <c r="CJ334" i="2"/>
  <c r="CK334" i="2"/>
  <c r="CL334" i="2"/>
  <c r="CM334" i="2"/>
  <c r="CN334" i="2"/>
  <c r="CO334" i="2"/>
  <c r="CP334" i="2"/>
  <c r="CQ334" i="2"/>
  <c r="CF335" i="2"/>
  <c r="CG335" i="2"/>
  <c r="CH335" i="2"/>
  <c r="CI335" i="2"/>
  <c r="CJ335" i="2"/>
  <c r="CK335" i="2"/>
  <c r="CL335" i="2"/>
  <c r="CM335" i="2"/>
  <c r="CN335" i="2"/>
  <c r="CO335" i="2"/>
  <c r="CP335" i="2"/>
  <c r="CQ335" i="2"/>
  <c r="CF336" i="2"/>
  <c r="CG336" i="2"/>
  <c r="CH336" i="2"/>
  <c r="CI336" i="2"/>
  <c r="CJ336" i="2"/>
  <c r="CK336" i="2"/>
  <c r="CL336" i="2"/>
  <c r="CM336" i="2"/>
  <c r="CN336" i="2"/>
  <c r="CO336" i="2"/>
  <c r="CP336" i="2"/>
  <c r="CQ336" i="2"/>
  <c r="CF337" i="2"/>
  <c r="CG337" i="2"/>
  <c r="CH337" i="2"/>
  <c r="CI337" i="2"/>
  <c r="CJ337" i="2"/>
  <c r="CK337" i="2"/>
  <c r="CL337" i="2"/>
  <c r="CM337" i="2"/>
  <c r="CN337" i="2"/>
  <c r="CO337" i="2"/>
  <c r="CP337" i="2"/>
  <c r="CQ337" i="2"/>
  <c r="CF338" i="2"/>
  <c r="CG338" i="2"/>
  <c r="CH338" i="2"/>
  <c r="CI338" i="2"/>
  <c r="CJ338" i="2"/>
  <c r="CK338" i="2"/>
  <c r="CL338" i="2"/>
  <c r="CM338" i="2"/>
  <c r="CN338" i="2"/>
  <c r="CO338" i="2"/>
  <c r="CP338" i="2"/>
  <c r="CQ338" i="2"/>
  <c r="CF339" i="2"/>
  <c r="CG339" i="2"/>
  <c r="CH339" i="2"/>
  <c r="CI339" i="2"/>
  <c r="CJ339" i="2"/>
  <c r="CK339" i="2"/>
  <c r="CL339" i="2"/>
  <c r="CM339" i="2"/>
  <c r="CN339" i="2"/>
  <c r="CO339" i="2"/>
  <c r="CP339" i="2"/>
  <c r="CQ339" i="2"/>
  <c r="CF340" i="2"/>
  <c r="CG340" i="2"/>
  <c r="CH340" i="2"/>
  <c r="CI340" i="2"/>
  <c r="CJ340" i="2"/>
  <c r="CK340" i="2"/>
  <c r="CL340" i="2"/>
  <c r="CM340" i="2"/>
  <c r="CN340" i="2"/>
  <c r="CO340" i="2"/>
  <c r="CP340" i="2"/>
  <c r="CQ340" i="2"/>
  <c r="CF341" i="2"/>
  <c r="CG341" i="2"/>
  <c r="CH341" i="2"/>
  <c r="CI341" i="2"/>
  <c r="CJ341" i="2"/>
  <c r="CK341" i="2"/>
  <c r="CL341" i="2"/>
  <c r="CM341" i="2"/>
  <c r="CN341" i="2"/>
  <c r="CO341" i="2"/>
  <c r="CP341" i="2"/>
  <c r="CQ341" i="2"/>
  <c r="CF342" i="2"/>
  <c r="CG342" i="2"/>
  <c r="CH342" i="2"/>
  <c r="CI342" i="2"/>
  <c r="CJ342" i="2"/>
  <c r="CK342" i="2"/>
  <c r="CL342" i="2"/>
  <c r="CM342" i="2"/>
  <c r="CN342" i="2"/>
  <c r="CO342" i="2"/>
  <c r="CP342" i="2"/>
  <c r="CQ342" i="2"/>
  <c r="CF343" i="2"/>
  <c r="CG343" i="2"/>
  <c r="CH343" i="2"/>
  <c r="CI343" i="2"/>
  <c r="CJ343" i="2"/>
  <c r="CK343" i="2"/>
  <c r="CL343" i="2"/>
  <c r="CM343" i="2"/>
  <c r="CN343" i="2"/>
  <c r="CO343" i="2"/>
  <c r="CP343" i="2"/>
  <c r="CQ343" i="2"/>
  <c r="CF344" i="2"/>
  <c r="CG344" i="2"/>
  <c r="CH344" i="2"/>
  <c r="CI344" i="2"/>
  <c r="CJ344" i="2"/>
  <c r="CK344" i="2"/>
  <c r="CL344" i="2"/>
  <c r="CM344" i="2"/>
  <c r="CN344" i="2"/>
  <c r="CO344" i="2"/>
  <c r="CP344" i="2"/>
  <c r="CQ344" i="2"/>
  <c r="CF345" i="2"/>
  <c r="CG345" i="2"/>
  <c r="CH345" i="2"/>
  <c r="CI345" i="2"/>
  <c r="CJ345" i="2"/>
  <c r="CK345" i="2"/>
  <c r="CL345" i="2"/>
  <c r="CM345" i="2"/>
  <c r="CN345" i="2"/>
  <c r="CO345" i="2"/>
  <c r="CP345" i="2"/>
  <c r="CQ345" i="2"/>
  <c r="CF346" i="2"/>
  <c r="CG346" i="2"/>
  <c r="CH346" i="2"/>
  <c r="CI346" i="2"/>
  <c r="CJ346" i="2"/>
  <c r="CK346" i="2"/>
  <c r="CL346" i="2"/>
  <c r="CM346" i="2"/>
  <c r="CN346" i="2"/>
  <c r="CO346" i="2"/>
  <c r="CP346" i="2"/>
  <c r="CQ346" i="2"/>
  <c r="CF347" i="2"/>
  <c r="CG347" i="2"/>
  <c r="CH347" i="2"/>
  <c r="CI347" i="2"/>
  <c r="CJ347" i="2"/>
  <c r="CK347" i="2"/>
  <c r="CL347" i="2"/>
  <c r="CM347" i="2"/>
  <c r="CN347" i="2"/>
  <c r="CO347" i="2"/>
  <c r="CP347" i="2"/>
  <c r="CQ347" i="2"/>
  <c r="CF348" i="2"/>
  <c r="CG348" i="2"/>
  <c r="CH348" i="2"/>
  <c r="CI348" i="2"/>
  <c r="CJ348" i="2"/>
  <c r="CK348" i="2"/>
  <c r="CL348" i="2"/>
  <c r="CM348" i="2"/>
  <c r="CN348" i="2"/>
  <c r="CO348" i="2"/>
  <c r="CP348" i="2"/>
  <c r="CQ348" i="2"/>
  <c r="CF349" i="2"/>
  <c r="CG349" i="2"/>
  <c r="CH349" i="2"/>
  <c r="CI349" i="2"/>
  <c r="CJ349" i="2"/>
  <c r="CK349" i="2"/>
  <c r="CL349" i="2"/>
  <c r="CM349" i="2"/>
  <c r="CN349" i="2"/>
  <c r="CO349" i="2"/>
  <c r="CP349" i="2"/>
  <c r="CQ349" i="2"/>
  <c r="CF350" i="2"/>
  <c r="CG350" i="2"/>
  <c r="CH350" i="2"/>
  <c r="CI350" i="2"/>
  <c r="CJ350" i="2"/>
  <c r="CK350" i="2"/>
  <c r="CL350" i="2"/>
  <c r="CM350" i="2"/>
  <c r="CN350" i="2"/>
  <c r="CO350" i="2"/>
  <c r="CP350" i="2"/>
  <c r="CQ350" i="2"/>
  <c r="CF351" i="2"/>
  <c r="CG351" i="2"/>
  <c r="CH351" i="2"/>
  <c r="CI351" i="2"/>
  <c r="CJ351" i="2"/>
  <c r="CK351" i="2"/>
  <c r="CL351" i="2"/>
  <c r="CM351" i="2"/>
  <c r="CN351" i="2"/>
  <c r="CO351" i="2"/>
  <c r="CP351" i="2"/>
  <c r="CQ351" i="2"/>
  <c r="CF352" i="2"/>
  <c r="CG352" i="2"/>
  <c r="CH352" i="2"/>
  <c r="CI352" i="2"/>
  <c r="CJ352" i="2"/>
  <c r="CK352" i="2"/>
  <c r="CL352" i="2"/>
  <c r="CM352" i="2"/>
  <c r="CN352" i="2"/>
  <c r="CO352" i="2"/>
  <c r="CP352" i="2"/>
  <c r="CQ352" i="2"/>
  <c r="CF353" i="2"/>
  <c r="CG353" i="2"/>
  <c r="CH353" i="2"/>
  <c r="CI353" i="2"/>
  <c r="CJ353" i="2"/>
  <c r="CK353" i="2"/>
  <c r="CL353" i="2"/>
  <c r="CM353" i="2"/>
  <c r="CN353" i="2"/>
  <c r="CO353" i="2"/>
  <c r="CP353" i="2"/>
  <c r="CQ353" i="2"/>
  <c r="CF354" i="2"/>
  <c r="CG354" i="2"/>
  <c r="CH354" i="2"/>
  <c r="CI354" i="2"/>
  <c r="CJ354" i="2"/>
  <c r="CK354" i="2"/>
  <c r="CL354" i="2"/>
  <c r="CM354" i="2"/>
  <c r="CN354" i="2"/>
  <c r="CO354" i="2"/>
  <c r="CP354" i="2"/>
  <c r="CQ354" i="2"/>
  <c r="CF355" i="2"/>
  <c r="CG355" i="2"/>
  <c r="CH355" i="2"/>
  <c r="CI355" i="2"/>
  <c r="CJ355" i="2"/>
  <c r="CK355" i="2"/>
  <c r="CL355" i="2"/>
  <c r="CM355" i="2"/>
  <c r="CN355" i="2"/>
  <c r="CO355" i="2"/>
  <c r="CP355" i="2"/>
  <c r="CQ355" i="2"/>
  <c r="CF356" i="2"/>
  <c r="CG356" i="2"/>
  <c r="CH356" i="2"/>
  <c r="CI356" i="2"/>
  <c r="CJ356" i="2"/>
  <c r="CK356" i="2"/>
  <c r="CL356" i="2"/>
  <c r="CM356" i="2"/>
  <c r="CN356" i="2"/>
  <c r="CO356" i="2"/>
  <c r="CP356" i="2"/>
  <c r="CQ356" i="2"/>
  <c r="CF357" i="2"/>
  <c r="CG357" i="2"/>
  <c r="CH357" i="2"/>
  <c r="CI357" i="2"/>
  <c r="CJ357" i="2"/>
  <c r="CK357" i="2"/>
  <c r="CL357" i="2"/>
  <c r="CM357" i="2"/>
  <c r="CN357" i="2"/>
  <c r="CO357" i="2"/>
  <c r="CP357" i="2"/>
  <c r="CQ357" i="2"/>
  <c r="CF358" i="2"/>
  <c r="CG358" i="2"/>
  <c r="CH358" i="2"/>
  <c r="CI358" i="2"/>
  <c r="CJ358" i="2"/>
  <c r="CK358" i="2"/>
  <c r="CL358" i="2"/>
  <c r="CM358" i="2"/>
  <c r="CN358" i="2"/>
  <c r="CO358" i="2"/>
  <c r="CP358" i="2"/>
  <c r="CQ358" i="2"/>
  <c r="CF359" i="2"/>
  <c r="CG359" i="2"/>
  <c r="CH359" i="2"/>
  <c r="CI359" i="2"/>
  <c r="CJ359" i="2"/>
  <c r="CK359" i="2"/>
  <c r="CL359" i="2"/>
  <c r="CM359" i="2"/>
  <c r="CN359" i="2"/>
  <c r="CO359" i="2"/>
  <c r="CP359" i="2"/>
  <c r="CQ359" i="2"/>
  <c r="CF360" i="2"/>
  <c r="CG360" i="2"/>
  <c r="CH360" i="2"/>
  <c r="CI360" i="2"/>
  <c r="CJ360" i="2"/>
  <c r="CK360" i="2"/>
  <c r="CL360" i="2"/>
  <c r="CM360" i="2"/>
  <c r="CN360" i="2"/>
  <c r="CO360" i="2"/>
  <c r="CP360" i="2"/>
  <c r="CQ360" i="2"/>
  <c r="CF361" i="2"/>
  <c r="CG361" i="2"/>
  <c r="CH361" i="2"/>
  <c r="CI361" i="2"/>
  <c r="CJ361" i="2"/>
  <c r="CK361" i="2"/>
  <c r="CL361" i="2"/>
  <c r="CM361" i="2"/>
  <c r="CN361" i="2"/>
  <c r="CO361" i="2"/>
  <c r="CP361" i="2"/>
  <c r="CQ361" i="2"/>
  <c r="CF362" i="2"/>
  <c r="CG362" i="2"/>
  <c r="CH362" i="2"/>
  <c r="CI362" i="2"/>
  <c r="CJ362" i="2"/>
  <c r="CK362" i="2"/>
  <c r="CL362" i="2"/>
  <c r="CM362" i="2"/>
  <c r="CN362" i="2"/>
  <c r="CO362" i="2"/>
  <c r="CP362" i="2"/>
  <c r="CQ362" i="2"/>
  <c r="CF363" i="2"/>
  <c r="CG363" i="2"/>
  <c r="CH363" i="2"/>
  <c r="CI363" i="2"/>
  <c r="CJ363" i="2"/>
  <c r="CK363" i="2"/>
  <c r="CL363" i="2"/>
  <c r="CM363" i="2"/>
  <c r="CN363" i="2"/>
  <c r="CO363" i="2"/>
  <c r="CP363" i="2"/>
  <c r="CQ363" i="2"/>
  <c r="CF364" i="2"/>
  <c r="CG364" i="2"/>
  <c r="CH364" i="2"/>
  <c r="CI364" i="2"/>
  <c r="CJ364" i="2"/>
  <c r="CK364" i="2"/>
  <c r="CL364" i="2"/>
  <c r="CM364" i="2"/>
  <c r="CN364" i="2"/>
  <c r="CO364" i="2"/>
  <c r="CP364" i="2"/>
  <c r="CQ364" i="2"/>
  <c r="CF365" i="2"/>
  <c r="CG365" i="2"/>
  <c r="CH365" i="2"/>
  <c r="CI365" i="2"/>
  <c r="CJ365" i="2"/>
  <c r="CK365" i="2"/>
  <c r="CL365" i="2"/>
  <c r="CM365" i="2"/>
  <c r="CN365" i="2"/>
  <c r="CO365" i="2"/>
  <c r="CP365" i="2"/>
  <c r="CQ365" i="2"/>
  <c r="CF366" i="2"/>
  <c r="CG366" i="2"/>
  <c r="CH366" i="2"/>
  <c r="CI366" i="2"/>
  <c r="CJ366" i="2"/>
  <c r="CK366" i="2"/>
  <c r="CL366" i="2"/>
  <c r="CM366" i="2"/>
  <c r="CN366" i="2"/>
  <c r="CO366" i="2"/>
  <c r="CP366" i="2"/>
  <c r="CQ366" i="2"/>
  <c r="CF367" i="2"/>
  <c r="CG367" i="2"/>
  <c r="CH367" i="2"/>
  <c r="CI367" i="2"/>
  <c r="CJ367" i="2"/>
  <c r="CK367" i="2"/>
  <c r="CL367" i="2"/>
  <c r="CM367" i="2"/>
  <c r="CN367" i="2"/>
  <c r="CO367" i="2"/>
  <c r="CP367" i="2"/>
  <c r="CQ367" i="2"/>
  <c r="CF368" i="2"/>
  <c r="CG368" i="2"/>
  <c r="CH368" i="2"/>
  <c r="CI368" i="2"/>
  <c r="CJ368" i="2"/>
  <c r="CK368" i="2"/>
  <c r="CL368" i="2"/>
  <c r="CM368" i="2"/>
  <c r="CN368" i="2"/>
  <c r="CO368" i="2"/>
  <c r="CP368" i="2"/>
  <c r="CQ368" i="2"/>
  <c r="CF369" i="2"/>
  <c r="CG369" i="2"/>
  <c r="CH369" i="2"/>
  <c r="CI369" i="2"/>
  <c r="CJ369" i="2"/>
  <c r="CK369" i="2"/>
  <c r="CL369" i="2"/>
  <c r="CM369" i="2"/>
  <c r="CN369" i="2"/>
  <c r="CO369" i="2"/>
  <c r="CP369" i="2"/>
  <c r="CQ369" i="2"/>
  <c r="CF370" i="2"/>
  <c r="CG370" i="2"/>
  <c r="CH370" i="2"/>
  <c r="CI370" i="2"/>
  <c r="CJ370" i="2"/>
  <c r="CK370" i="2"/>
  <c r="CL370" i="2"/>
  <c r="CM370" i="2"/>
  <c r="CN370" i="2"/>
  <c r="CO370" i="2"/>
  <c r="CP370" i="2"/>
  <c r="CQ370" i="2"/>
  <c r="CF371" i="2"/>
  <c r="CG371" i="2"/>
  <c r="CH371" i="2"/>
  <c r="CI371" i="2"/>
  <c r="CJ371" i="2"/>
  <c r="CK371" i="2"/>
  <c r="CL371" i="2"/>
  <c r="CM371" i="2"/>
  <c r="CN371" i="2"/>
  <c r="CO371" i="2"/>
  <c r="CP371" i="2"/>
  <c r="CQ371" i="2"/>
  <c r="CF372" i="2"/>
  <c r="CG372" i="2"/>
  <c r="CH372" i="2"/>
  <c r="CI372" i="2"/>
  <c r="CJ372" i="2"/>
  <c r="CK372" i="2"/>
  <c r="CL372" i="2"/>
  <c r="CM372" i="2"/>
  <c r="CN372" i="2"/>
  <c r="CO372" i="2"/>
  <c r="CP372" i="2"/>
  <c r="CQ372" i="2"/>
  <c r="CF373" i="2"/>
  <c r="CG373" i="2"/>
  <c r="CH373" i="2"/>
  <c r="CI373" i="2"/>
  <c r="CJ373" i="2"/>
  <c r="CK373" i="2"/>
  <c r="CL373" i="2"/>
  <c r="CM373" i="2"/>
  <c r="CN373" i="2"/>
  <c r="CO373" i="2"/>
  <c r="CP373" i="2"/>
  <c r="CQ373" i="2"/>
  <c r="CF374" i="2"/>
  <c r="CG374" i="2"/>
  <c r="CH374" i="2"/>
  <c r="CI374" i="2"/>
  <c r="CJ374" i="2"/>
  <c r="CK374" i="2"/>
  <c r="CL374" i="2"/>
  <c r="CM374" i="2"/>
  <c r="CN374" i="2"/>
  <c r="CO374" i="2"/>
  <c r="CP374" i="2"/>
  <c r="CQ374" i="2"/>
  <c r="CF375" i="2"/>
  <c r="CG375" i="2"/>
  <c r="CH375" i="2"/>
  <c r="CI375" i="2"/>
  <c r="CJ375" i="2"/>
  <c r="CK375" i="2"/>
  <c r="CL375" i="2"/>
  <c r="CM375" i="2"/>
  <c r="CN375" i="2"/>
  <c r="CO375" i="2"/>
  <c r="CP375" i="2"/>
  <c r="CQ375" i="2"/>
  <c r="CF376" i="2"/>
  <c r="CG376" i="2"/>
  <c r="CH376" i="2"/>
  <c r="CI376" i="2"/>
  <c r="CJ376" i="2"/>
  <c r="CK376" i="2"/>
  <c r="CL376" i="2"/>
  <c r="CM376" i="2"/>
  <c r="CN376" i="2"/>
  <c r="CO376" i="2"/>
  <c r="CP376" i="2"/>
  <c r="CQ376" i="2"/>
  <c r="CF377" i="2"/>
  <c r="CG377" i="2"/>
  <c r="CH377" i="2"/>
  <c r="CI377" i="2"/>
  <c r="CJ377" i="2"/>
  <c r="CK377" i="2"/>
  <c r="CL377" i="2"/>
  <c r="CM377" i="2"/>
  <c r="CN377" i="2"/>
  <c r="CO377" i="2"/>
  <c r="CP377" i="2"/>
  <c r="CQ377" i="2"/>
  <c r="CF378" i="2"/>
  <c r="CG378" i="2"/>
  <c r="CH378" i="2"/>
  <c r="CI378" i="2"/>
  <c r="CJ378" i="2"/>
  <c r="CK378" i="2"/>
  <c r="CL378" i="2"/>
  <c r="CM378" i="2"/>
  <c r="CN378" i="2"/>
  <c r="CO378" i="2"/>
  <c r="CP378" i="2"/>
  <c r="CQ378" i="2"/>
  <c r="CF379" i="2"/>
  <c r="CG379" i="2"/>
  <c r="CH379" i="2"/>
  <c r="CI379" i="2"/>
  <c r="CJ379" i="2"/>
  <c r="CK379" i="2"/>
  <c r="CL379" i="2"/>
  <c r="CM379" i="2"/>
  <c r="CN379" i="2"/>
  <c r="CO379" i="2"/>
  <c r="CP379" i="2"/>
  <c r="CQ379" i="2"/>
  <c r="CF380" i="2"/>
  <c r="CG380" i="2"/>
  <c r="CH380" i="2"/>
  <c r="CI380" i="2"/>
  <c r="CJ380" i="2"/>
  <c r="CK380" i="2"/>
  <c r="CL380" i="2"/>
  <c r="CM380" i="2"/>
  <c r="CN380" i="2"/>
  <c r="CO380" i="2"/>
  <c r="CP380" i="2"/>
  <c r="CQ380" i="2"/>
  <c r="CF381" i="2"/>
  <c r="CG381" i="2"/>
  <c r="CH381" i="2"/>
  <c r="CI381" i="2"/>
  <c r="CJ381" i="2"/>
  <c r="CK381" i="2"/>
  <c r="CL381" i="2"/>
  <c r="CM381" i="2"/>
  <c r="CN381" i="2"/>
  <c r="CO381" i="2"/>
  <c r="CP381" i="2"/>
  <c r="CQ381" i="2"/>
  <c r="CF382" i="2"/>
  <c r="CG382" i="2"/>
  <c r="CH382" i="2"/>
  <c r="CI382" i="2"/>
  <c r="CJ382" i="2"/>
  <c r="CK382" i="2"/>
  <c r="CL382" i="2"/>
  <c r="CM382" i="2"/>
  <c r="CN382" i="2"/>
  <c r="CO382" i="2"/>
  <c r="CP382" i="2"/>
  <c r="CQ382" i="2"/>
  <c r="CF383" i="2"/>
  <c r="CG383" i="2"/>
  <c r="CH383" i="2"/>
  <c r="CI383" i="2"/>
  <c r="CJ383" i="2"/>
  <c r="CK383" i="2"/>
  <c r="CL383" i="2"/>
  <c r="CM383" i="2"/>
  <c r="CN383" i="2"/>
  <c r="CO383" i="2"/>
  <c r="CP383" i="2"/>
  <c r="CQ383" i="2"/>
  <c r="CF384" i="2"/>
  <c r="CG384" i="2"/>
  <c r="CH384" i="2"/>
  <c r="CI384" i="2"/>
  <c r="CJ384" i="2"/>
  <c r="CK384" i="2"/>
  <c r="CL384" i="2"/>
  <c r="CM384" i="2"/>
  <c r="CN384" i="2"/>
  <c r="CO384" i="2"/>
  <c r="CP384" i="2"/>
  <c r="CQ384" i="2"/>
  <c r="CF385" i="2"/>
  <c r="CG385" i="2"/>
  <c r="CH385" i="2"/>
  <c r="CI385" i="2"/>
  <c r="CJ385" i="2"/>
  <c r="CK385" i="2"/>
  <c r="CL385" i="2"/>
  <c r="CM385" i="2"/>
  <c r="CN385" i="2"/>
  <c r="CO385" i="2"/>
  <c r="CP385" i="2"/>
  <c r="CQ385" i="2"/>
  <c r="CF386" i="2"/>
  <c r="CG386" i="2"/>
  <c r="CH386" i="2"/>
  <c r="CI386" i="2"/>
  <c r="CJ386" i="2"/>
  <c r="CK386" i="2"/>
  <c r="CL386" i="2"/>
  <c r="CM386" i="2"/>
  <c r="CN386" i="2"/>
  <c r="CO386" i="2"/>
  <c r="CP386" i="2"/>
  <c r="CQ386" i="2"/>
  <c r="CF387" i="2"/>
  <c r="CG387" i="2"/>
  <c r="CH387" i="2"/>
  <c r="CI387" i="2"/>
  <c r="CJ387" i="2"/>
  <c r="CK387" i="2"/>
  <c r="CL387" i="2"/>
  <c r="CM387" i="2"/>
  <c r="CN387" i="2"/>
  <c r="CO387" i="2"/>
  <c r="CP387" i="2"/>
  <c r="CQ387" i="2"/>
  <c r="CF388" i="2"/>
  <c r="CG388" i="2"/>
  <c r="CH388" i="2"/>
  <c r="CI388" i="2"/>
  <c r="CJ388" i="2"/>
  <c r="CK388" i="2"/>
  <c r="CL388" i="2"/>
  <c r="CM388" i="2"/>
  <c r="CN388" i="2"/>
  <c r="CO388" i="2"/>
  <c r="CP388" i="2"/>
  <c r="CQ388" i="2"/>
  <c r="CF389" i="2"/>
  <c r="CG389" i="2"/>
  <c r="CH389" i="2"/>
  <c r="CI389" i="2"/>
  <c r="CJ389" i="2"/>
  <c r="CK389" i="2"/>
  <c r="CL389" i="2"/>
  <c r="CM389" i="2"/>
  <c r="CN389" i="2"/>
  <c r="CO389" i="2"/>
  <c r="CP389" i="2"/>
  <c r="CQ389" i="2"/>
  <c r="CF390" i="2"/>
  <c r="CG390" i="2"/>
  <c r="CH390" i="2"/>
  <c r="CI390" i="2"/>
  <c r="CJ390" i="2"/>
  <c r="CK390" i="2"/>
  <c r="CL390" i="2"/>
  <c r="CM390" i="2"/>
  <c r="CN390" i="2"/>
  <c r="CO390" i="2"/>
  <c r="CP390" i="2"/>
  <c r="CQ390" i="2"/>
  <c r="CF391" i="2"/>
  <c r="CG391" i="2"/>
  <c r="CH391" i="2"/>
  <c r="CI391" i="2"/>
  <c r="CJ391" i="2"/>
  <c r="CK391" i="2"/>
  <c r="CL391" i="2"/>
  <c r="CM391" i="2"/>
  <c r="CN391" i="2"/>
  <c r="CO391" i="2"/>
  <c r="CP391" i="2"/>
  <c r="CQ391" i="2"/>
  <c r="CF392" i="2"/>
  <c r="CG392" i="2"/>
  <c r="CH392" i="2"/>
  <c r="CI392" i="2"/>
  <c r="CJ392" i="2"/>
  <c r="CK392" i="2"/>
  <c r="CL392" i="2"/>
  <c r="CM392" i="2"/>
  <c r="CN392" i="2"/>
  <c r="CO392" i="2"/>
  <c r="CP392" i="2"/>
  <c r="CQ392" i="2"/>
  <c r="CF393" i="2"/>
  <c r="CG393" i="2"/>
  <c r="CH393" i="2"/>
  <c r="CI393" i="2"/>
  <c r="CJ393" i="2"/>
  <c r="CK393" i="2"/>
  <c r="CL393" i="2"/>
  <c r="CM393" i="2"/>
  <c r="CN393" i="2"/>
  <c r="CO393" i="2"/>
  <c r="CP393" i="2"/>
  <c r="CQ393" i="2"/>
  <c r="CF394" i="2"/>
  <c r="CG394" i="2"/>
  <c r="CH394" i="2"/>
  <c r="CI394" i="2"/>
  <c r="CJ394" i="2"/>
  <c r="CK394" i="2"/>
  <c r="CL394" i="2"/>
  <c r="CM394" i="2"/>
  <c r="CN394" i="2"/>
  <c r="CO394" i="2"/>
  <c r="CP394" i="2"/>
  <c r="CQ394" i="2"/>
  <c r="CF395" i="2"/>
  <c r="CG395" i="2"/>
  <c r="CH395" i="2"/>
  <c r="CI395" i="2"/>
  <c r="CJ395" i="2"/>
  <c r="CK395" i="2"/>
  <c r="CL395" i="2"/>
  <c r="CM395" i="2"/>
  <c r="CN395" i="2"/>
  <c r="CO395" i="2"/>
  <c r="CP395" i="2"/>
  <c r="CQ395" i="2"/>
  <c r="CF396" i="2"/>
  <c r="CG396" i="2"/>
  <c r="CH396" i="2"/>
  <c r="CI396" i="2"/>
  <c r="CJ396" i="2"/>
  <c r="CK396" i="2"/>
  <c r="CL396" i="2"/>
  <c r="CM396" i="2"/>
  <c r="CN396" i="2"/>
  <c r="CO396" i="2"/>
  <c r="CP396" i="2"/>
  <c r="CQ396" i="2"/>
  <c r="CF397" i="2"/>
  <c r="CG397" i="2"/>
  <c r="CH397" i="2"/>
  <c r="CI397" i="2"/>
  <c r="CJ397" i="2"/>
  <c r="CK397" i="2"/>
  <c r="CL397" i="2"/>
  <c r="CM397" i="2"/>
  <c r="CN397" i="2"/>
  <c r="CO397" i="2"/>
  <c r="CP397" i="2"/>
  <c r="CQ397" i="2"/>
  <c r="CF398" i="2"/>
  <c r="CG398" i="2"/>
  <c r="CH398" i="2"/>
  <c r="CI398" i="2"/>
  <c r="CJ398" i="2"/>
  <c r="CK398" i="2"/>
  <c r="CL398" i="2"/>
  <c r="CM398" i="2"/>
  <c r="CN398" i="2"/>
  <c r="CO398" i="2"/>
  <c r="CP398" i="2"/>
  <c r="CQ398" i="2"/>
  <c r="CF399" i="2"/>
  <c r="CG399" i="2"/>
  <c r="CH399" i="2"/>
  <c r="CI399" i="2"/>
  <c r="CJ399" i="2"/>
  <c r="CK399" i="2"/>
  <c r="CL399" i="2"/>
  <c r="CM399" i="2"/>
  <c r="CN399" i="2"/>
  <c r="CO399" i="2"/>
  <c r="CP399" i="2"/>
  <c r="CQ399" i="2"/>
  <c r="CF400" i="2"/>
  <c r="CG400" i="2"/>
  <c r="CH400" i="2"/>
  <c r="CI400" i="2"/>
  <c r="CJ400" i="2"/>
  <c r="CK400" i="2"/>
  <c r="CL400" i="2"/>
  <c r="CM400" i="2"/>
  <c r="CN400" i="2"/>
  <c r="CO400" i="2"/>
  <c r="CP400" i="2"/>
  <c r="CQ400" i="2"/>
  <c r="CF401" i="2"/>
  <c r="CG401" i="2"/>
  <c r="CH401" i="2"/>
  <c r="CI401" i="2"/>
  <c r="CJ401" i="2"/>
  <c r="CK401" i="2"/>
  <c r="CL401" i="2"/>
  <c r="CM401" i="2"/>
  <c r="CN401" i="2"/>
  <c r="CO401" i="2"/>
  <c r="CP401" i="2"/>
  <c r="CQ401" i="2"/>
  <c r="CF402" i="2"/>
  <c r="CG402" i="2"/>
  <c r="CH402" i="2"/>
  <c r="CI402" i="2"/>
  <c r="CJ402" i="2"/>
  <c r="CK402" i="2"/>
  <c r="CL402" i="2"/>
  <c r="CM402" i="2"/>
  <c r="CN402" i="2"/>
  <c r="CO402" i="2"/>
  <c r="CP402" i="2"/>
  <c r="CQ402" i="2"/>
  <c r="CF403" i="2"/>
  <c r="CG403" i="2"/>
  <c r="CH403" i="2"/>
  <c r="CI403" i="2"/>
  <c r="CJ403" i="2"/>
  <c r="CK403" i="2"/>
  <c r="CL403" i="2"/>
  <c r="CM403" i="2"/>
  <c r="CN403" i="2"/>
  <c r="CO403" i="2"/>
  <c r="CP403" i="2"/>
  <c r="CQ403" i="2"/>
  <c r="CF404" i="2"/>
  <c r="CG404" i="2"/>
  <c r="CH404" i="2"/>
  <c r="CI404" i="2"/>
  <c r="CJ404" i="2"/>
  <c r="CK404" i="2"/>
  <c r="CL404" i="2"/>
  <c r="CM404" i="2"/>
  <c r="CN404" i="2"/>
  <c r="CO404" i="2"/>
  <c r="CP404" i="2"/>
  <c r="CQ404" i="2"/>
  <c r="CF405" i="2"/>
  <c r="CG405" i="2"/>
  <c r="CH405" i="2"/>
  <c r="CI405" i="2"/>
  <c r="CJ405" i="2"/>
  <c r="CK405" i="2"/>
  <c r="CL405" i="2"/>
  <c r="CM405" i="2"/>
  <c r="CN405" i="2"/>
  <c r="CO405" i="2"/>
  <c r="CP405" i="2"/>
  <c r="CQ405" i="2"/>
  <c r="CF406" i="2"/>
  <c r="CG406" i="2"/>
  <c r="CH406" i="2"/>
  <c r="CI406" i="2"/>
  <c r="CJ406" i="2"/>
  <c r="CK406" i="2"/>
  <c r="CL406" i="2"/>
  <c r="CM406" i="2"/>
  <c r="CN406" i="2"/>
  <c r="CO406" i="2"/>
  <c r="CP406" i="2"/>
  <c r="CQ406" i="2"/>
  <c r="CF407" i="2"/>
  <c r="CG407" i="2"/>
  <c r="CH407" i="2"/>
  <c r="CI407" i="2"/>
  <c r="CJ407" i="2"/>
  <c r="CK407" i="2"/>
  <c r="CL407" i="2"/>
  <c r="CM407" i="2"/>
  <c r="CN407" i="2"/>
  <c r="CO407" i="2"/>
  <c r="CP407" i="2"/>
  <c r="CQ407" i="2"/>
  <c r="CF408" i="2"/>
  <c r="CG408" i="2"/>
  <c r="CH408" i="2"/>
  <c r="CI408" i="2"/>
  <c r="CJ408" i="2"/>
  <c r="CK408" i="2"/>
  <c r="CL408" i="2"/>
  <c r="CM408" i="2"/>
  <c r="CN408" i="2"/>
  <c r="CO408" i="2"/>
  <c r="CP408" i="2"/>
  <c r="CQ408" i="2"/>
  <c r="CF409" i="2"/>
  <c r="CG409" i="2"/>
  <c r="CH409" i="2"/>
  <c r="CI409" i="2"/>
  <c r="CJ409" i="2"/>
  <c r="CK409" i="2"/>
  <c r="CL409" i="2"/>
  <c r="CM409" i="2"/>
  <c r="CN409" i="2"/>
  <c r="CO409" i="2"/>
  <c r="CP409" i="2"/>
  <c r="CQ409" i="2"/>
  <c r="CF410" i="2"/>
  <c r="CG410" i="2"/>
  <c r="CH410" i="2"/>
  <c r="CI410" i="2"/>
  <c r="CJ410" i="2"/>
  <c r="CK410" i="2"/>
  <c r="CL410" i="2"/>
  <c r="CM410" i="2"/>
  <c r="CN410" i="2"/>
  <c r="CO410" i="2"/>
  <c r="CP410" i="2"/>
  <c r="CQ410" i="2"/>
  <c r="CF411" i="2"/>
  <c r="CG411" i="2"/>
  <c r="CH411" i="2"/>
  <c r="CI411" i="2"/>
  <c r="CJ411" i="2"/>
  <c r="CK411" i="2"/>
  <c r="CL411" i="2"/>
  <c r="CM411" i="2"/>
  <c r="CN411" i="2"/>
  <c r="CO411" i="2"/>
  <c r="CP411" i="2"/>
  <c r="CQ411" i="2"/>
  <c r="CF412" i="2"/>
  <c r="CG412" i="2"/>
  <c r="CH412" i="2"/>
  <c r="CI412" i="2"/>
  <c r="CJ412" i="2"/>
  <c r="CK412" i="2"/>
  <c r="CL412" i="2"/>
  <c r="CM412" i="2"/>
  <c r="CN412" i="2"/>
  <c r="CO412" i="2"/>
  <c r="CP412" i="2"/>
  <c r="CQ412" i="2"/>
  <c r="CF413" i="2"/>
  <c r="CG413" i="2"/>
  <c r="CH413" i="2"/>
  <c r="CI413" i="2"/>
  <c r="CJ413" i="2"/>
  <c r="CK413" i="2"/>
  <c r="CL413" i="2"/>
  <c r="CM413" i="2"/>
  <c r="CN413" i="2"/>
  <c r="CO413" i="2"/>
  <c r="CP413" i="2"/>
  <c r="CQ413" i="2"/>
  <c r="CF414" i="2"/>
  <c r="CG414" i="2"/>
  <c r="CH414" i="2"/>
  <c r="CI414" i="2"/>
  <c r="CJ414" i="2"/>
  <c r="CK414" i="2"/>
  <c r="CL414" i="2"/>
  <c r="CM414" i="2"/>
  <c r="CN414" i="2"/>
  <c r="CO414" i="2"/>
  <c r="CP414" i="2"/>
  <c r="CQ414" i="2"/>
  <c r="CF415" i="2"/>
  <c r="CG415" i="2"/>
  <c r="CH415" i="2"/>
  <c r="CI415" i="2"/>
  <c r="CJ415" i="2"/>
  <c r="CK415" i="2"/>
  <c r="CL415" i="2"/>
  <c r="CM415" i="2"/>
  <c r="CN415" i="2"/>
  <c r="CO415" i="2"/>
  <c r="CP415" i="2"/>
  <c r="CQ415" i="2"/>
  <c r="CF416" i="2"/>
  <c r="CG416" i="2"/>
  <c r="CH416" i="2"/>
  <c r="CI416" i="2"/>
  <c r="CJ416" i="2"/>
  <c r="CK416" i="2"/>
  <c r="CL416" i="2"/>
  <c r="CM416" i="2"/>
  <c r="CN416" i="2"/>
  <c r="CO416" i="2"/>
  <c r="CP416" i="2"/>
  <c r="CQ416" i="2"/>
  <c r="CF417" i="2"/>
  <c r="CG417" i="2"/>
  <c r="CH417" i="2"/>
  <c r="CI417" i="2"/>
  <c r="CJ417" i="2"/>
  <c r="CK417" i="2"/>
  <c r="CL417" i="2"/>
  <c r="CM417" i="2"/>
  <c r="CN417" i="2"/>
  <c r="CO417" i="2"/>
  <c r="CP417" i="2"/>
  <c r="CQ417" i="2"/>
  <c r="CF418" i="2"/>
  <c r="CG418" i="2"/>
  <c r="CH418" i="2"/>
  <c r="CI418" i="2"/>
  <c r="CJ418" i="2"/>
  <c r="CK418" i="2"/>
  <c r="CL418" i="2"/>
  <c r="CM418" i="2"/>
  <c r="CN418" i="2"/>
  <c r="CO418" i="2"/>
  <c r="CP418" i="2"/>
  <c r="CQ418" i="2"/>
  <c r="CF419" i="2"/>
  <c r="CG419" i="2"/>
  <c r="CH419" i="2"/>
  <c r="CI419" i="2"/>
  <c r="CJ419" i="2"/>
  <c r="CK419" i="2"/>
  <c r="CL419" i="2"/>
  <c r="CM419" i="2"/>
  <c r="CN419" i="2"/>
  <c r="CO419" i="2"/>
  <c r="CP419" i="2"/>
  <c r="CQ419" i="2"/>
  <c r="CF420" i="2"/>
  <c r="CG420" i="2"/>
  <c r="CH420" i="2"/>
  <c r="CI420" i="2"/>
  <c r="CJ420" i="2"/>
  <c r="CK420" i="2"/>
  <c r="CL420" i="2"/>
  <c r="CM420" i="2"/>
  <c r="CN420" i="2"/>
  <c r="CO420" i="2"/>
  <c r="CP420" i="2"/>
  <c r="CQ420" i="2"/>
  <c r="CF421" i="2"/>
  <c r="CG421" i="2"/>
  <c r="CH421" i="2"/>
  <c r="CI421" i="2"/>
  <c r="CJ421" i="2"/>
  <c r="CK421" i="2"/>
  <c r="CL421" i="2"/>
  <c r="CM421" i="2"/>
  <c r="CN421" i="2"/>
  <c r="CO421" i="2"/>
  <c r="CP421" i="2"/>
  <c r="CQ421" i="2"/>
  <c r="CF422" i="2"/>
  <c r="CG422" i="2"/>
  <c r="CH422" i="2"/>
  <c r="CI422" i="2"/>
  <c r="CJ422" i="2"/>
  <c r="CK422" i="2"/>
  <c r="CL422" i="2"/>
  <c r="CM422" i="2"/>
  <c r="CN422" i="2"/>
  <c r="CO422" i="2"/>
  <c r="CP422" i="2"/>
  <c r="CQ422" i="2"/>
  <c r="CF423" i="2"/>
  <c r="CG423" i="2"/>
  <c r="CH423" i="2"/>
  <c r="CI423" i="2"/>
  <c r="CJ423" i="2"/>
  <c r="CK423" i="2"/>
  <c r="CL423" i="2"/>
  <c r="CM423" i="2"/>
  <c r="CN423" i="2"/>
  <c r="CO423" i="2"/>
  <c r="CP423" i="2"/>
  <c r="CQ423" i="2"/>
  <c r="CF424" i="2"/>
  <c r="CG424" i="2"/>
  <c r="CH424" i="2"/>
  <c r="CI424" i="2"/>
  <c r="CJ424" i="2"/>
  <c r="CK424" i="2"/>
  <c r="CL424" i="2"/>
  <c r="CM424" i="2"/>
  <c r="CN424" i="2"/>
  <c r="CO424" i="2"/>
  <c r="CP424" i="2"/>
  <c r="CQ424" i="2"/>
  <c r="CF425" i="2"/>
  <c r="CG425" i="2"/>
  <c r="CH425" i="2"/>
  <c r="CI425" i="2"/>
  <c r="CJ425" i="2"/>
  <c r="CK425" i="2"/>
  <c r="CL425" i="2"/>
  <c r="CM425" i="2"/>
  <c r="CN425" i="2"/>
  <c r="CO425" i="2"/>
  <c r="CP425" i="2"/>
  <c r="CQ425" i="2"/>
  <c r="CF426" i="2"/>
  <c r="CG426" i="2"/>
  <c r="CH426" i="2"/>
  <c r="CI426" i="2"/>
  <c r="CJ426" i="2"/>
  <c r="CK426" i="2"/>
  <c r="CL426" i="2"/>
  <c r="CM426" i="2"/>
  <c r="CN426" i="2"/>
  <c r="CO426" i="2"/>
  <c r="CP426" i="2"/>
  <c r="CQ426" i="2"/>
  <c r="CF427" i="2"/>
  <c r="CG427" i="2"/>
  <c r="CH427" i="2"/>
  <c r="CI427" i="2"/>
  <c r="CJ427" i="2"/>
  <c r="CK427" i="2"/>
  <c r="CL427" i="2"/>
  <c r="CM427" i="2"/>
  <c r="CN427" i="2"/>
  <c r="CO427" i="2"/>
  <c r="CP427" i="2"/>
  <c r="CQ427" i="2"/>
  <c r="CF428" i="2"/>
  <c r="CG428" i="2"/>
  <c r="CH428" i="2"/>
  <c r="CI428" i="2"/>
  <c r="CJ428" i="2"/>
  <c r="CK428" i="2"/>
  <c r="CL428" i="2"/>
  <c r="CM428" i="2"/>
  <c r="CN428" i="2"/>
  <c r="CO428" i="2"/>
  <c r="CP428" i="2"/>
  <c r="CQ428" i="2"/>
  <c r="CF429" i="2"/>
  <c r="CG429" i="2"/>
  <c r="CH429" i="2"/>
  <c r="CI429" i="2"/>
  <c r="CJ429" i="2"/>
  <c r="CK429" i="2"/>
  <c r="CL429" i="2"/>
  <c r="CM429" i="2"/>
  <c r="CN429" i="2"/>
  <c r="CO429" i="2"/>
  <c r="CP429" i="2"/>
  <c r="CQ429" i="2"/>
  <c r="CF430" i="2"/>
  <c r="CG430" i="2"/>
  <c r="CH430" i="2"/>
  <c r="CI430" i="2"/>
  <c r="CJ430" i="2"/>
  <c r="CK430" i="2"/>
  <c r="CL430" i="2"/>
  <c r="CM430" i="2"/>
  <c r="CN430" i="2"/>
  <c r="CO430" i="2"/>
  <c r="CP430" i="2"/>
  <c r="CQ430" i="2"/>
  <c r="CF431" i="2"/>
  <c r="CG431" i="2"/>
  <c r="CH431" i="2"/>
  <c r="CI431" i="2"/>
  <c r="CJ431" i="2"/>
  <c r="CK431" i="2"/>
  <c r="CL431" i="2"/>
  <c r="CM431" i="2"/>
  <c r="CN431" i="2"/>
  <c r="CO431" i="2"/>
  <c r="CP431" i="2"/>
  <c r="CQ431" i="2"/>
  <c r="CF432" i="2"/>
  <c r="CG432" i="2"/>
  <c r="CH432" i="2"/>
  <c r="CI432" i="2"/>
  <c r="CJ432" i="2"/>
  <c r="CK432" i="2"/>
  <c r="CL432" i="2"/>
  <c r="CM432" i="2"/>
  <c r="CN432" i="2"/>
  <c r="CO432" i="2"/>
  <c r="CP432" i="2"/>
  <c r="CQ432" i="2"/>
  <c r="CF433" i="2"/>
  <c r="CG433" i="2"/>
  <c r="CH433" i="2"/>
  <c r="CI433" i="2"/>
  <c r="CJ433" i="2"/>
  <c r="CK433" i="2"/>
  <c r="CL433" i="2"/>
  <c r="CM433" i="2"/>
  <c r="CN433" i="2"/>
  <c r="CO433" i="2"/>
  <c r="CP433" i="2"/>
  <c r="CQ433" i="2"/>
  <c r="CF434" i="2"/>
  <c r="CG434" i="2"/>
  <c r="CH434" i="2"/>
  <c r="CI434" i="2"/>
  <c r="CJ434" i="2"/>
  <c r="CK434" i="2"/>
  <c r="CL434" i="2"/>
  <c r="CM434" i="2"/>
  <c r="CN434" i="2"/>
  <c r="CO434" i="2"/>
  <c r="CP434" i="2"/>
  <c r="CQ434" i="2"/>
  <c r="CF435" i="2"/>
  <c r="CG435" i="2"/>
  <c r="CH435" i="2"/>
  <c r="CI435" i="2"/>
  <c r="CJ435" i="2"/>
  <c r="CK435" i="2"/>
  <c r="CL435" i="2"/>
  <c r="CM435" i="2"/>
  <c r="CN435" i="2"/>
  <c r="CO435" i="2"/>
  <c r="CP435" i="2"/>
  <c r="CQ435" i="2"/>
  <c r="CF436" i="2"/>
  <c r="CG436" i="2"/>
  <c r="CH436" i="2"/>
  <c r="CI436" i="2"/>
  <c r="CJ436" i="2"/>
  <c r="CK436" i="2"/>
  <c r="CL436" i="2"/>
  <c r="CM436" i="2"/>
  <c r="CN436" i="2"/>
  <c r="CO436" i="2"/>
  <c r="CP436" i="2"/>
  <c r="CQ436" i="2"/>
  <c r="CF437" i="2"/>
  <c r="CG437" i="2"/>
  <c r="CH437" i="2"/>
  <c r="CI437" i="2"/>
  <c r="CJ437" i="2"/>
  <c r="CK437" i="2"/>
  <c r="CL437" i="2"/>
  <c r="CM437" i="2"/>
  <c r="CN437" i="2"/>
  <c r="CO437" i="2"/>
  <c r="CP437" i="2"/>
  <c r="CQ437" i="2"/>
  <c r="CF438" i="2"/>
  <c r="CG438" i="2"/>
  <c r="CH438" i="2"/>
  <c r="CI438" i="2"/>
  <c r="CJ438" i="2"/>
  <c r="CK438" i="2"/>
  <c r="CL438" i="2"/>
  <c r="CM438" i="2"/>
  <c r="CN438" i="2"/>
  <c r="CO438" i="2"/>
  <c r="CP438" i="2"/>
  <c r="CQ438" i="2"/>
  <c r="CF439" i="2"/>
  <c r="CG439" i="2"/>
  <c r="CH439" i="2"/>
  <c r="CI439" i="2"/>
  <c r="CJ439" i="2"/>
  <c r="CK439" i="2"/>
  <c r="CL439" i="2"/>
  <c r="CM439" i="2"/>
  <c r="CN439" i="2"/>
  <c r="CO439" i="2"/>
  <c r="CP439" i="2"/>
  <c r="CQ439" i="2"/>
  <c r="CF440" i="2"/>
  <c r="CG440" i="2"/>
  <c r="CH440" i="2"/>
  <c r="CI440" i="2"/>
  <c r="CJ440" i="2"/>
  <c r="CK440" i="2"/>
  <c r="CL440" i="2"/>
  <c r="CM440" i="2"/>
  <c r="CN440" i="2"/>
  <c r="CO440" i="2"/>
  <c r="CP440" i="2"/>
  <c r="CQ440" i="2"/>
  <c r="CF441" i="2"/>
  <c r="CG441" i="2"/>
  <c r="CH441" i="2"/>
  <c r="CI441" i="2"/>
  <c r="CJ441" i="2"/>
  <c r="CK441" i="2"/>
  <c r="CL441" i="2"/>
  <c r="CM441" i="2"/>
  <c r="CN441" i="2"/>
  <c r="CO441" i="2"/>
  <c r="CP441" i="2"/>
  <c r="CQ441" i="2"/>
  <c r="CF442" i="2"/>
  <c r="CG442" i="2"/>
  <c r="CH442" i="2"/>
  <c r="CI442" i="2"/>
  <c r="CJ442" i="2"/>
  <c r="CK442" i="2"/>
  <c r="CL442" i="2"/>
  <c r="CM442" i="2"/>
  <c r="CN442" i="2"/>
  <c r="CO442" i="2"/>
  <c r="CP442" i="2"/>
  <c r="CQ442" i="2"/>
  <c r="CF443" i="2"/>
  <c r="CG443" i="2"/>
  <c r="CH443" i="2"/>
  <c r="CI443" i="2"/>
  <c r="CJ443" i="2"/>
  <c r="CK443" i="2"/>
  <c r="CL443" i="2"/>
  <c r="CM443" i="2"/>
  <c r="CN443" i="2"/>
  <c r="CO443" i="2"/>
  <c r="CP443" i="2"/>
  <c r="CQ443" i="2"/>
  <c r="CF444" i="2"/>
  <c r="CG444" i="2"/>
  <c r="CH444" i="2"/>
  <c r="CI444" i="2"/>
  <c r="CJ444" i="2"/>
  <c r="CK444" i="2"/>
  <c r="CL444" i="2"/>
  <c r="CM444" i="2"/>
  <c r="CN444" i="2"/>
  <c r="CO444" i="2"/>
  <c r="CP444" i="2"/>
  <c r="CQ444" i="2"/>
  <c r="CF445" i="2"/>
  <c r="CG445" i="2"/>
  <c r="CH445" i="2"/>
  <c r="CI445" i="2"/>
  <c r="CJ445" i="2"/>
  <c r="CK445" i="2"/>
  <c r="CL445" i="2"/>
  <c r="CM445" i="2"/>
  <c r="CN445" i="2"/>
  <c r="CO445" i="2"/>
  <c r="CP445" i="2"/>
  <c r="CQ445" i="2"/>
  <c r="CF446" i="2"/>
  <c r="CG446" i="2"/>
  <c r="CH446" i="2"/>
  <c r="CI446" i="2"/>
  <c r="CJ446" i="2"/>
  <c r="CK446" i="2"/>
  <c r="CL446" i="2"/>
  <c r="CM446" i="2"/>
  <c r="CN446" i="2"/>
  <c r="CO446" i="2"/>
  <c r="CP446" i="2"/>
  <c r="CQ446" i="2"/>
  <c r="CF447" i="2"/>
  <c r="CG447" i="2"/>
  <c r="CH447" i="2"/>
  <c r="CI447" i="2"/>
  <c r="CJ447" i="2"/>
  <c r="CK447" i="2"/>
  <c r="CL447" i="2"/>
  <c r="CM447" i="2"/>
  <c r="CN447" i="2"/>
  <c r="CO447" i="2"/>
  <c r="CP447" i="2"/>
  <c r="CQ447" i="2"/>
  <c r="CF448" i="2"/>
  <c r="CG448" i="2"/>
  <c r="CH448" i="2"/>
  <c r="CI448" i="2"/>
  <c r="CJ448" i="2"/>
  <c r="CK448" i="2"/>
  <c r="CL448" i="2"/>
  <c r="CM448" i="2"/>
  <c r="CN448" i="2"/>
  <c r="CO448" i="2"/>
  <c r="CP448" i="2"/>
  <c r="CQ448" i="2"/>
  <c r="CF449" i="2"/>
  <c r="CG449" i="2"/>
  <c r="CH449" i="2"/>
  <c r="CI449" i="2"/>
  <c r="CJ449" i="2"/>
  <c r="CK449" i="2"/>
  <c r="CL449" i="2"/>
  <c r="CM449" i="2"/>
  <c r="CN449" i="2"/>
  <c r="CO449" i="2"/>
  <c r="CP449" i="2"/>
  <c r="CQ449" i="2"/>
  <c r="CF450" i="2"/>
  <c r="CG450" i="2"/>
  <c r="CH450" i="2"/>
  <c r="CI450" i="2"/>
  <c r="CJ450" i="2"/>
  <c r="CK450" i="2"/>
  <c r="CL450" i="2"/>
  <c r="CM450" i="2"/>
  <c r="CN450" i="2"/>
  <c r="CO450" i="2"/>
  <c r="CP450" i="2"/>
  <c r="CQ450" i="2"/>
  <c r="CF451" i="2"/>
  <c r="CG451" i="2"/>
  <c r="CH451" i="2"/>
  <c r="CI451" i="2"/>
  <c r="CJ451" i="2"/>
  <c r="CK451" i="2"/>
  <c r="CL451" i="2"/>
  <c r="CM451" i="2"/>
  <c r="CN451" i="2"/>
  <c r="CO451" i="2"/>
  <c r="CP451" i="2"/>
  <c r="CQ451" i="2"/>
  <c r="CF452" i="2"/>
  <c r="CG452" i="2"/>
  <c r="CH452" i="2"/>
  <c r="CI452" i="2"/>
  <c r="CJ452" i="2"/>
  <c r="CK452" i="2"/>
  <c r="CL452" i="2"/>
  <c r="CM452" i="2"/>
  <c r="CN452" i="2"/>
  <c r="CO452" i="2"/>
  <c r="CP452" i="2"/>
  <c r="CQ452" i="2"/>
  <c r="CF453" i="2"/>
  <c r="CG453" i="2"/>
  <c r="CH453" i="2"/>
  <c r="CI453" i="2"/>
  <c r="CJ453" i="2"/>
  <c r="CK453" i="2"/>
  <c r="CL453" i="2"/>
  <c r="CM453" i="2"/>
  <c r="CN453" i="2"/>
  <c r="CO453" i="2"/>
  <c r="CP453" i="2"/>
  <c r="CQ453" i="2"/>
  <c r="CF454" i="2"/>
  <c r="CG454" i="2"/>
  <c r="CH454" i="2"/>
  <c r="CI454" i="2"/>
  <c r="CJ454" i="2"/>
  <c r="CK454" i="2"/>
  <c r="CL454" i="2"/>
  <c r="CM454" i="2"/>
  <c r="CN454" i="2"/>
  <c r="CO454" i="2"/>
  <c r="CP454" i="2"/>
  <c r="CQ454" i="2"/>
  <c r="CF455" i="2"/>
  <c r="CG455" i="2"/>
  <c r="CH455" i="2"/>
  <c r="CI455" i="2"/>
  <c r="CJ455" i="2"/>
  <c r="CK455" i="2"/>
  <c r="CL455" i="2"/>
  <c r="CM455" i="2"/>
  <c r="CN455" i="2"/>
  <c r="CO455" i="2"/>
  <c r="CP455" i="2"/>
  <c r="CQ455" i="2"/>
  <c r="CF456" i="2"/>
  <c r="CG456" i="2"/>
  <c r="CH456" i="2"/>
  <c r="CI456" i="2"/>
  <c r="CJ456" i="2"/>
  <c r="CK456" i="2"/>
  <c r="CL456" i="2"/>
  <c r="CM456" i="2"/>
  <c r="CN456" i="2"/>
  <c r="CO456" i="2"/>
  <c r="CP456" i="2"/>
  <c r="CQ456" i="2"/>
  <c r="CF457" i="2"/>
  <c r="CG457" i="2"/>
  <c r="CH457" i="2"/>
  <c r="CI457" i="2"/>
  <c r="CJ457" i="2"/>
  <c r="CK457" i="2"/>
  <c r="CL457" i="2"/>
  <c r="CM457" i="2"/>
  <c r="CN457" i="2"/>
  <c r="CO457" i="2"/>
  <c r="CP457" i="2"/>
  <c r="CQ457" i="2"/>
  <c r="CF458" i="2"/>
  <c r="CG458" i="2"/>
  <c r="CH458" i="2"/>
  <c r="CI458" i="2"/>
  <c r="CJ458" i="2"/>
  <c r="CK458" i="2"/>
  <c r="CL458" i="2"/>
  <c r="CM458" i="2"/>
  <c r="CN458" i="2"/>
  <c r="CO458" i="2"/>
  <c r="CP458" i="2"/>
  <c r="CQ458" i="2"/>
  <c r="CF459" i="2"/>
  <c r="CG459" i="2"/>
  <c r="CH459" i="2"/>
  <c r="CI459" i="2"/>
  <c r="CJ459" i="2"/>
  <c r="CK459" i="2"/>
  <c r="CL459" i="2"/>
  <c r="CM459" i="2"/>
  <c r="CN459" i="2"/>
  <c r="CO459" i="2"/>
  <c r="CP459" i="2"/>
  <c r="CQ459" i="2"/>
  <c r="CF460" i="2"/>
  <c r="CG460" i="2"/>
  <c r="CH460" i="2"/>
  <c r="CI460" i="2"/>
  <c r="CJ460" i="2"/>
  <c r="CK460" i="2"/>
  <c r="CL460" i="2"/>
  <c r="CM460" i="2"/>
  <c r="CN460" i="2"/>
  <c r="CO460" i="2"/>
  <c r="CP460" i="2"/>
  <c r="CQ460" i="2"/>
  <c r="CF461" i="2"/>
  <c r="CG461" i="2"/>
  <c r="CH461" i="2"/>
  <c r="CI461" i="2"/>
  <c r="CJ461" i="2"/>
  <c r="CK461" i="2"/>
  <c r="CL461" i="2"/>
  <c r="CM461" i="2"/>
  <c r="CN461" i="2"/>
  <c r="CO461" i="2"/>
  <c r="CP461" i="2"/>
  <c r="CQ461" i="2"/>
  <c r="CF462" i="2"/>
  <c r="CG462" i="2"/>
  <c r="CH462" i="2"/>
  <c r="CI462" i="2"/>
  <c r="CJ462" i="2"/>
  <c r="CK462" i="2"/>
  <c r="CL462" i="2"/>
  <c r="CM462" i="2"/>
  <c r="CN462" i="2"/>
  <c r="CO462" i="2"/>
  <c r="CP462" i="2"/>
  <c r="CQ462" i="2"/>
  <c r="CF463" i="2"/>
  <c r="CG463" i="2"/>
  <c r="CH463" i="2"/>
  <c r="CI463" i="2"/>
  <c r="CJ463" i="2"/>
  <c r="CK463" i="2"/>
  <c r="CL463" i="2"/>
  <c r="CM463" i="2"/>
  <c r="CN463" i="2"/>
  <c r="CO463" i="2"/>
  <c r="CP463" i="2"/>
  <c r="CQ463" i="2"/>
  <c r="CF464" i="2"/>
  <c r="CG464" i="2"/>
  <c r="CH464" i="2"/>
  <c r="CI464" i="2"/>
  <c r="CJ464" i="2"/>
  <c r="CK464" i="2"/>
  <c r="CL464" i="2"/>
  <c r="CM464" i="2"/>
  <c r="CN464" i="2"/>
  <c r="CO464" i="2"/>
  <c r="CP464" i="2"/>
  <c r="CQ464" i="2"/>
  <c r="CF465" i="2"/>
  <c r="CG465" i="2"/>
  <c r="CH465" i="2"/>
  <c r="CI465" i="2"/>
  <c r="CJ465" i="2"/>
  <c r="CK465" i="2"/>
  <c r="CL465" i="2"/>
  <c r="CM465" i="2"/>
  <c r="CN465" i="2"/>
  <c r="CO465" i="2"/>
  <c r="CP465" i="2"/>
  <c r="CQ465" i="2"/>
  <c r="CF466" i="2"/>
  <c r="CG466" i="2"/>
  <c r="CH466" i="2"/>
  <c r="CI466" i="2"/>
  <c r="CJ466" i="2"/>
  <c r="CK466" i="2"/>
  <c r="CL466" i="2"/>
  <c r="CM466" i="2"/>
  <c r="CN466" i="2"/>
  <c r="CO466" i="2"/>
  <c r="CP466" i="2"/>
  <c r="CQ466" i="2"/>
  <c r="CF467" i="2"/>
  <c r="CG467" i="2"/>
  <c r="CH467" i="2"/>
  <c r="CI467" i="2"/>
  <c r="CJ467" i="2"/>
  <c r="CK467" i="2"/>
  <c r="CL467" i="2"/>
  <c r="CM467" i="2"/>
  <c r="CN467" i="2"/>
  <c r="CO467" i="2"/>
  <c r="CP467" i="2"/>
  <c r="CQ467" i="2"/>
  <c r="CF468" i="2"/>
  <c r="CG468" i="2"/>
  <c r="CH468" i="2"/>
  <c r="CI468" i="2"/>
  <c r="CJ468" i="2"/>
  <c r="CK468" i="2"/>
  <c r="CL468" i="2"/>
  <c r="CM468" i="2"/>
  <c r="CN468" i="2"/>
  <c r="CO468" i="2"/>
  <c r="CP468" i="2"/>
  <c r="CQ468" i="2"/>
  <c r="CF469" i="2"/>
  <c r="CG469" i="2"/>
  <c r="CH469" i="2"/>
  <c r="CI469" i="2"/>
  <c r="CJ469" i="2"/>
  <c r="CK469" i="2"/>
  <c r="CL469" i="2"/>
  <c r="CM469" i="2"/>
  <c r="CN469" i="2"/>
  <c r="CO469" i="2"/>
  <c r="CP469" i="2"/>
  <c r="CQ469" i="2"/>
  <c r="CF470" i="2"/>
  <c r="CG470" i="2"/>
  <c r="CH470" i="2"/>
  <c r="CI470" i="2"/>
  <c r="CJ470" i="2"/>
  <c r="CK470" i="2"/>
  <c r="CL470" i="2"/>
  <c r="CM470" i="2"/>
  <c r="CN470" i="2"/>
  <c r="CO470" i="2"/>
  <c r="CP470" i="2"/>
  <c r="CQ470" i="2"/>
  <c r="CF471" i="2"/>
  <c r="CG471" i="2"/>
  <c r="CH471" i="2"/>
  <c r="CI471" i="2"/>
  <c r="CJ471" i="2"/>
  <c r="CK471" i="2"/>
  <c r="CL471" i="2"/>
  <c r="CM471" i="2"/>
  <c r="CN471" i="2"/>
  <c r="CO471" i="2"/>
  <c r="CP471" i="2"/>
  <c r="CQ471" i="2"/>
  <c r="CF472" i="2"/>
  <c r="CG472" i="2"/>
  <c r="CH472" i="2"/>
  <c r="CI472" i="2"/>
  <c r="CJ472" i="2"/>
  <c r="CK472" i="2"/>
  <c r="CL472" i="2"/>
  <c r="CM472" i="2"/>
  <c r="CN472" i="2"/>
  <c r="CO472" i="2"/>
  <c r="CP472" i="2"/>
  <c r="CQ472" i="2"/>
  <c r="CF473" i="2"/>
  <c r="CG473" i="2"/>
  <c r="CH473" i="2"/>
  <c r="CI473" i="2"/>
  <c r="CJ473" i="2"/>
  <c r="CK473" i="2"/>
  <c r="CL473" i="2"/>
  <c r="CM473" i="2"/>
  <c r="CN473" i="2"/>
  <c r="CO473" i="2"/>
  <c r="CP473" i="2"/>
  <c r="CQ473" i="2"/>
  <c r="CF474" i="2"/>
  <c r="CG474" i="2"/>
  <c r="CH474" i="2"/>
  <c r="CI474" i="2"/>
  <c r="CJ474" i="2"/>
  <c r="CK474" i="2"/>
  <c r="CL474" i="2"/>
  <c r="CM474" i="2"/>
  <c r="CN474" i="2"/>
  <c r="CO474" i="2"/>
  <c r="CP474" i="2"/>
  <c r="CQ474" i="2"/>
  <c r="CF475" i="2"/>
  <c r="CG475" i="2"/>
  <c r="CH475" i="2"/>
  <c r="CI475" i="2"/>
  <c r="CJ475" i="2"/>
  <c r="CK475" i="2"/>
  <c r="CL475" i="2"/>
  <c r="CM475" i="2"/>
  <c r="CN475" i="2"/>
  <c r="CO475" i="2"/>
  <c r="CP475" i="2"/>
  <c r="CQ475" i="2"/>
  <c r="CF476" i="2"/>
  <c r="CG476" i="2"/>
  <c r="CH476" i="2"/>
  <c r="CI476" i="2"/>
  <c r="CJ476" i="2"/>
  <c r="CK476" i="2"/>
  <c r="CL476" i="2"/>
  <c r="CM476" i="2"/>
  <c r="CN476" i="2"/>
  <c r="CO476" i="2"/>
  <c r="CP476" i="2"/>
  <c r="CQ476" i="2"/>
  <c r="CF477" i="2"/>
  <c r="CG477" i="2"/>
  <c r="CH477" i="2"/>
  <c r="CI477" i="2"/>
  <c r="CJ477" i="2"/>
  <c r="CK477" i="2"/>
  <c r="CL477" i="2"/>
  <c r="CM477" i="2"/>
  <c r="CN477" i="2"/>
  <c r="CO477" i="2"/>
  <c r="CP477" i="2"/>
  <c r="CQ477" i="2"/>
  <c r="CF478" i="2"/>
  <c r="CG478" i="2"/>
  <c r="CH478" i="2"/>
  <c r="CI478" i="2"/>
  <c r="CJ478" i="2"/>
  <c r="CK478" i="2"/>
  <c r="CL478" i="2"/>
  <c r="CM478" i="2"/>
  <c r="CN478" i="2"/>
  <c r="CO478" i="2"/>
  <c r="CP478" i="2"/>
  <c r="CQ478" i="2"/>
  <c r="CF479" i="2"/>
  <c r="CG479" i="2"/>
  <c r="CH479" i="2"/>
  <c r="CI479" i="2"/>
  <c r="CJ479" i="2"/>
  <c r="CK479" i="2"/>
  <c r="CL479" i="2"/>
  <c r="CM479" i="2"/>
  <c r="CN479" i="2"/>
  <c r="CO479" i="2"/>
  <c r="CP479" i="2"/>
  <c r="CQ479" i="2"/>
  <c r="CF480" i="2"/>
  <c r="CG480" i="2"/>
  <c r="CH480" i="2"/>
  <c r="CI480" i="2"/>
  <c r="CJ480" i="2"/>
  <c r="CK480" i="2"/>
  <c r="CL480" i="2"/>
  <c r="CM480" i="2"/>
  <c r="CN480" i="2"/>
  <c r="CO480" i="2"/>
  <c r="CP480" i="2"/>
  <c r="CQ480" i="2"/>
  <c r="CF481" i="2"/>
  <c r="CG481" i="2"/>
  <c r="CH481" i="2"/>
  <c r="CI481" i="2"/>
  <c r="CJ481" i="2"/>
  <c r="CK481" i="2"/>
  <c r="CL481" i="2"/>
  <c r="CM481" i="2"/>
  <c r="CN481" i="2"/>
  <c r="CO481" i="2"/>
  <c r="CP481" i="2"/>
  <c r="CQ481" i="2"/>
  <c r="CF482" i="2"/>
  <c r="CG482" i="2"/>
  <c r="CH482" i="2"/>
  <c r="CI482" i="2"/>
  <c r="CJ482" i="2"/>
  <c r="CK482" i="2"/>
  <c r="CL482" i="2"/>
  <c r="CM482" i="2"/>
  <c r="CN482" i="2"/>
  <c r="CO482" i="2"/>
  <c r="CP482" i="2"/>
  <c r="CQ482" i="2"/>
  <c r="CF483" i="2"/>
  <c r="CG483" i="2"/>
  <c r="CH483" i="2"/>
  <c r="CI483" i="2"/>
  <c r="CJ483" i="2"/>
  <c r="CK483" i="2"/>
  <c r="CL483" i="2"/>
  <c r="CM483" i="2"/>
  <c r="CN483" i="2"/>
  <c r="CO483" i="2"/>
  <c r="CP483" i="2"/>
  <c r="CQ483" i="2"/>
  <c r="CF484" i="2"/>
  <c r="CG484" i="2"/>
  <c r="CH484" i="2"/>
  <c r="CI484" i="2"/>
  <c r="CJ484" i="2"/>
  <c r="CK484" i="2"/>
  <c r="CL484" i="2"/>
  <c r="CM484" i="2"/>
  <c r="CN484" i="2"/>
  <c r="CO484" i="2"/>
  <c r="CP484" i="2"/>
  <c r="CQ484" i="2"/>
  <c r="CF485" i="2"/>
  <c r="CG485" i="2"/>
  <c r="CH485" i="2"/>
  <c r="CI485" i="2"/>
  <c r="CJ485" i="2"/>
  <c r="CK485" i="2"/>
  <c r="CL485" i="2"/>
  <c r="CM485" i="2"/>
  <c r="CN485" i="2"/>
  <c r="CO485" i="2"/>
  <c r="CP485" i="2"/>
  <c r="CQ485" i="2"/>
  <c r="CF486" i="2"/>
  <c r="CG486" i="2"/>
  <c r="CH486" i="2"/>
  <c r="CI486" i="2"/>
  <c r="CJ486" i="2"/>
  <c r="CK486" i="2"/>
  <c r="CL486" i="2"/>
  <c r="CM486" i="2"/>
  <c r="CN486" i="2"/>
  <c r="CO486" i="2"/>
  <c r="CP486" i="2"/>
  <c r="CQ486" i="2"/>
  <c r="CF487" i="2"/>
  <c r="CG487" i="2"/>
  <c r="CH487" i="2"/>
  <c r="CI487" i="2"/>
  <c r="CJ487" i="2"/>
  <c r="CK487" i="2"/>
  <c r="CL487" i="2"/>
  <c r="CM487" i="2"/>
  <c r="CN487" i="2"/>
  <c r="CO487" i="2"/>
  <c r="CP487" i="2"/>
  <c r="CQ487" i="2"/>
  <c r="CF488" i="2"/>
  <c r="CG488" i="2"/>
  <c r="CH488" i="2"/>
  <c r="CI488" i="2"/>
  <c r="CJ488" i="2"/>
  <c r="CK488" i="2"/>
  <c r="CL488" i="2"/>
  <c r="CM488" i="2"/>
  <c r="CN488" i="2"/>
  <c r="CO488" i="2"/>
  <c r="CP488" i="2"/>
  <c r="CQ488" i="2"/>
  <c r="CF489" i="2"/>
  <c r="CG489" i="2"/>
  <c r="CH489" i="2"/>
  <c r="CI489" i="2"/>
  <c r="CJ489" i="2"/>
  <c r="CK489" i="2"/>
  <c r="CL489" i="2"/>
  <c r="CM489" i="2"/>
  <c r="CN489" i="2"/>
  <c r="CO489" i="2"/>
  <c r="CP489" i="2"/>
  <c r="CQ489" i="2"/>
  <c r="CF490" i="2"/>
  <c r="CG490" i="2"/>
  <c r="CH490" i="2"/>
  <c r="CI490" i="2"/>
  <c r="CJ490" i="2"/>
  <c r="CK490" i="2"/>
  <c r="CL490" i="2"/>
  <c r="CM490" i="2"/>
  <c r="CN490" i="2"/>
  <c r="CO490" i="2"/>
  <c r="CP490" i="2"/>
  <c r="CQ490" i="2"/>
  <c r="CF491" i="2"/>
  <c r="CG491" i="2"/>
  <c r="CH491" i="2"/>
  <c r="CI491" i="2"/>
  <c r="CJ491" i="2"/>
  <c r="CK491" i="2"/>
  <c r="CL491" i="2"/>
  <c r="CM491" i="2"/>
  <c r="CN491" i="2"/>
  <c r="CO491" i="2"/>
  <c r="CP491" i="2"/>
  <c r="CQ491" i="2"/>
  <c r="CF492" i="2"/>
  <c r="CG492" i="2"/>
  <c r="CH492" i="2"/>
  <c r="CI492" i="2"/>
  <c r="CJ492" i="2"/>
  <c r="CK492" i="2"/>
  <c r="CL492" i="2"/>
  <c r="CM492" i="2"/>
  <c r="CN492" i="2"/>
  <c r="CO492" i="2"/>
  <c r="CP492" i="2"/>
  <c r="CQ492" i="2"/>
  <c r="CF493" i="2"/>
  <c r="CG493" i="2"/>
  <c r="CH493" i="2"/>
  <c r="CI493" i="2"/>
  <c r="CJ493" i="2"/>
  <c r="CK493" i="2"/>
  <c r="CL493" i="2"/>
  <c r="CM493" i="2"/>
  <c r="CN493" i="2"/>
  <c r="CO493" i="2"/>
  <c r="CP493" i="2"/>
  <c r="CQ493" i="2"/>
  <c r="CF494" i="2"/>
  <c r="CG494" i="2"/>
  <c r="CH494" i="2"/>
  <c r="CI494" i="2"/>
  <c r="CJ494" i="2"/>
  <c r="CK494" i="2"/>
  <c r="CL494" i="2"/>
  <c r="CM494" i="2"/>
  <c r="CN494" i="2"/>
  <c r="CO494" i="2"/>
  <c r="CP494" i="2"/>
  <c r="CQ494" i="2"/>
  <c r="CF495" i="2"/>
  <c r="CG495" i="2"/>
  <c r="CH495" i="2"/>
  <c r="CI495" i="2"/>
  <c r="CJ495" i="2"/>
  <c r="CK495" i="2"/>
  <c r="CL495" i="2"/>
  <c r="CM495" i="2"/>
  <c r="CN495" i="2"/>
  <c r="CO495" i="2"/>
  <c r="CP495" i="2"/>
  <c r="CQ495" i="2"/>
  <c r="CF496" i="2"/>
  <c r="CG496" i="2"/>
  <c r="CH496" i="2"/>
  <c r="CI496" i="2"/>
  <c r="CJ496" i="2"/>
  <c r="CK496" i="2"/>
  <c r="CL496" i="2"/>
  <c r="CM496" i="2"/>
  <c r="CN496" i="2"/>
  <c r="CO496" i="2"/>
  <c r="CP496" i="2"/>
  <c r="CQ496" i="2"/>
  <c r="CF497" i="2"/>
  <c r="CG497" i="2"/>
  <c r="CH497" i="2"/>
  <c r="CI497" i="2"/>
  <c r="CJ497" i="2"/>
  <c r="CK497" i="2"/>
  <c r="CL497" i="2"/>
  <c r="CM497" i="2"/>
  <c r="CN497" i="2"/>
  <c r="CO497" i="2"/>
  <c r="CP497" i="2"/>
  <c r="CQ497" i="2"/>
  <c r="CF498" i="2"/>
  <c r="CG498" i="2"/>
  <c r="CH498" i="2"/>
  <c r="CI498" i="2"/>
  <c r="CJ498" i="2"/>
  <c r="CK498" i="2"/>
  <c r="CL498" i="2"/>
  <c r="CM498" i="2"/>
  <c r="CN498" i="2"/>
  <c r="CO498" i="2"/>
  <c r="CP498" i="2"/>
  <c r="CQ498" i="2"/>
  <c r="CF499" i="2"/>
  <c r="CG499" i="2"/>
  <c r="CH499" i="2"/>
  <c r="CI499" i="2"/>
  <c r="CJ499" i="2"/>
  <c r="CK499" i="2"/>
  <c r="CL499" i="2"/>
  <c r="CM499" i="2"/>
  <c r="CN499" i="2"/>
  <c r="CO499" i="2"/>
  <c r="CP499" i="2"/>
  <c r="CQ499" i="2"/>
  <c r="CF500" i="2"/>
  <c r="CG500" i="2"/>
  <c r="CH500" i="2"/>
  <c r="CI500" i="2"/>
  <c r="CJ500" i="2"/>
  <c r="CK500" i="2"/>
  <c r="CL500" i="2"/>
  <c r="CM500" i="2"/>
  <c r="CN500" i="2"/>
  <c r="CO500" i="2"/>
  <c r="CP500" i="2"/>
  <c r="CQ500" i="2"/>
  <c r="CF501" i="2"/>
  <c r="CG501" i="2"/>
  <c r="CH501" i="2"/>
  <c r="CI501" i="2"/>
  <c r="CJ501" i="2"/>
  <c r="CK501" i="2"/>
  <c r="CL501" i="2"/>
  <c r="CM501" i="2"/>
  <c r="CN501" i="2"/>
  <c r="CO501" i="2"/>
  <c r="CP501" i="2"/>
  <c r="CQ501" i="2"/>
  <c r="CF502" i="2"/>
  <c r="CG502" i="2"/>
  <c r="CH502" i="2"/>
  <c r="CI502" i="2"/>
  <c r="CJ502" i="2"/>
  <c r="CK502" i="2"/>
  <c r="CL502" i="2"/>
  <c r="CM502" i="2"/>
  <c r="CN502" i="2"/>
  <c r="CO502" i="2"/>
  <c r="CP502" i="2"/>
  <c r="CQ502" i="2"/>
  <c r="CF503" i="2"/>
  <c r="CG503" i="2"/>
  <c r="CH503" i="2"/>
  <c r="CI503" i="2"/>
  <c r="CJ503" i="2"/>
  <c r="CK503" i="2"/>
  <c r="CL503" i="2"/>
  <c r="CM503" i="2"/>
  <c r="CN503" i="2"/>
  <c r="CO503" i="2"/>
  <c r="CP503" i="2"/>
  <c r="CQ503" i="2"/>
  <c r="CF504" i="2"/>
  <c r="CG504" i="2"/>
  <c r="CH504" i="2"/>
  <c r="CI504" i="2"/>
  <c r="CJ504" i="2"/>
  <c r="CK504" i="2"/>
  <c r="CL504" i="2"/>
  <c r="CM504" i="2"/>
  <c r="CN504" i="2"/>
  <c r="CO504" i="2"/>
  <c r="CP504" i="2"/>
  <c r="CQ504" i="2"/>
  <c r="CF505" i="2"/>
  <c r="CG505" i="2"/>
  <c r="CH505" i="2"/>
  <c r="CI505" i="2"/>
  <c r="CJ505" i="2"/>
  <c r="CK505" i="2"/>
  <c r="CL505" i="2"/>
  <c r="CM505" i="2"/>
  <c r="CN505" i="2"/>
  <c r="CO505" i="2"/>
  <c r="CP505" i="2"/>
  <c r="CQ505" i="2"/>
  <c r="CF506" i="2"/>
  <c r="CG506" i="2"/>
  <c r="CH506" i="2"/>
  <c r="CI506" i="2"/>
  <c r="CJ506" i="2"/>
  <c r="CK506" i="2"/>
  <c r="CL506" i="2"/>
  <c r="CM506" i="2"/>
  <c r="CN506" i="2"/>
  <c r="CO506" i="2"/>
  <c r="CP506" i="2"/>
  <c r="CQ506" i="2"/>
  <c r="CF507" i="2"/>
  <c r="CG507" i="2"/>
  <c r="CH507" i="2"/>
  <c r="CI507" i="2"/>
  <c r="CJ507" i="2"/>
  <c r="CK507" i="2"/>
  <c r="CL507" i="2"/>
  <c r="CM507" i="2"/>
  <c r="CN507" i="2"/>
  <c r="CO507" i="2"/>
  <c r="CP507" i="2"/>
  <c r="CQ507" i="2"/>
  <c r="CF508" i="2"/>
  <c r="CG508" i="2"/>
  <c r="CH508" i="2"/>
  <c r="CI508" i="2"/>
  <c r="CJ508" i="2"/>
  <c r="CK508" i="2"/>
  <c r="CL508" i="2"/>
  <c r="CM508" i="2"/>
  <c r="CN508" i="2"/>
  <c r="CO508" i="2"/>
  <c r="CP508" i="2"/>
  <c r="CQ508" i="2"/>
  <c r="CF509" i="2"/>
  <c r="CG509" i="2"/>
  <c r="CH509" i="2"/>
  <c r="CI509" i="2"/>
  <c r="CJ509" i="2"/>
  <c r="CK509" i="2"/>
  <c r="CL509" i="2"/>
  <c r="CM509" i="2"/>
  <c r="CN509" i="2"/>
  <c r="CO509" i="2"/>
  <c r="CP509" i="2"/>
  <c r="CQ509" i="2"/>
  <c r="CF510" i="2"/>
  <c r="CG510" i="2"/>
  <c r="CH510" i="2"/>
  <c r="CI510" i="2"/>
  <c r="CJ510" i="2"/>
  <c r="CK510" i="2"/>
  <c r="CL510" i="2"/>
  <c r="CM510" i="2"/>
  <c r="CN510" i="2"/>
  <c r="CO510" i="2"/>
  <c r="CP510" i="2"/>
  <c r="CQ510" i="2"/>
  <c r="CF511" i="2"/>
  <c r="CG511" i="2"/>
  <c r="CH511" i="2"/>
  <c r="CI511" i="2"/>
  <c r="CJ511" i="2"/>
  <c r="CK511" i="2"/>
  <c r="CL511" i="2"/>
  <c r="CM511" i="2"/>
  <c r="CN511" i="2"/>
  <c r="CO511" i="2"/>
  <c r="CP511" i="2"/>
  <c r="CQ511" i="2"/>
  <c r="CF512" i="2"/>
  <c r="CG512" i="2"/>
  <c r="CH512" i="2"/>
  <c r="CI512" i="2"/>
  <c r="CJ512" i="2"/>
  <c r="CK512" i="2"/>
  <c r="CL512" i="2"/>
  <c r="CM512" i="2"/>
  <c r="CN512" i="2"/>
  <c r="CO512" i="2"/>
  <c r="CP512" i="2"/>
  <c r="CQ512" i="2"/>
  <c r="CF513" i="2"/>
  <c r="CG513" i="2"/>
  <c r="CH513" i="2"/>
  <c r="CI513" i="2"/>
  <c r="CJ513" i="2"/>
  <c r="CK513" i="2"/>
  <c r="CL513" i="2"/>
  <c r="CM513" i="2"/>
  <c r="CN513" i="2"/>
  <c r="CO513" i="2"/>
  <c r="CP513" i="2"/>
  <c r="CQ513" i="2"/>
  <c r="CF514" i="2"/>
  <c r="CG514" i="2"/>
  <c r="CH514" i="2"/>
  <c r="CI514" i="2"/>
  <c r="CJ514" i="2"/>
  <c r="CK514" i="2"/>
  <c r="CL514" i="2"/>
  <c r="CM514" i="2"/>
  <c r="CN514" i="2"/>
  <c r="CO514" i="2"/>
  <c r="CP514" i="2"/>
  <c r="CQ514" i="2"/>
  <c r="CF515" i="2"/>
  <c r="CG515" i="2"/>
  <c r="CH515" i="2"/>
  <c r="CI515" i="2"/>
  <c r="CJ515" i="2"/>
  <c r="CK515" i="2"/>
  <c r="CL515" i="2"/>
  <c r="CM515" i="2"/>
  <c r="CN515" i="2"/>
  <c r="CO515" i="2"/>
  <c r="CP515" i="2"/>
  <c r="CQ515" i="2"/>
  <c r="CF516" i="2"/>
  <c r="CG516" i="2"/>
  <c r="CH516" i="2"/>
  <c r="CI516" i="2"/>
  <c r="CJ516" i="2"/>
  <c r="CK516" i="2"/>
  <c r="CL516" i="2"/>
  <c r="CM516" i="2"/>
  <c r="CN516" i="2"/>
  <c r="CO516" i="2"/>
  <c r="CP516" i="2"/>
  <c r="CQ516" i="2"/>
  <c r="CF517" i="2"/>
  <c r="CG517" i="2"/>
  <c r="CH517" i="2"/>
  <c r="CI517" i="2"/>
  <c r="CJ517" i="2"/>
  <c r="CK517" i="2"/>
  <c r="CL517" i="2"/>
  <c r="CM517" i="2"/>
  <c r="CN517" i="2"/>
  <c r="CO517" i="2"/>
  <c r="CP517" i="2"/>
  <c r="CQ517" i="2"/>
  <c r="CF518" i="2"/>
  <c r="CG518" i="2"/>
  <c r="CH518" i="2"/>
  <c r="CI518" i="2"/>
  <c r="CJ518" i="2"/>
  <c r="CK518" i="2"/>
  <c r="CL518" i="2"/>
  <c r="CM518" i="2"/>
  <c r="CN518" i="2"/>
  <c r="CO518" i="2"/>
  <c r="CP518" i="2"/>
  <c r="CQ518" i="2"/>
  <c r="CF519" i="2"/>
  <c r="CG519" i="2"/>
  <c r="CH519" i="2"/>
  <c r="CI519" i="2"/>
  <c r="CJ519" i="2"/>
  <c r="CK519" i="2"/>
  <c r="CL519" i="2"/>
  <c r="CM519" i="2"/>
  <c r="CN519" i="2"/>
  <c r="CO519" i="2"/>
  <c r="CP519" i="2"/>
  <c r="CQ519" i="2"/>
  <c r="CF520" i="2"/>
  <c r="CG520" i="2"/>
  <c r="CH520" i="2"/>
  <c r="CI520" i="2"/>
  <c r="CJ520" i="2"/>
  <c r="CK520" i="2"/>
  <c r="CL520" i="2"/>
  <c r="CM520" i="2"/>
  <c r="CN520" i="2"/>
  <c r="CO520" i="2"/>
  <c r="CP520" i="2"/>
  <c r="CQ520" i="2"/>
  <c r="CF521" i="2"/>
  <c r="CG521" i="2"/>
  <c r="CH521" i="2"/>
  <c r="CI521" i="2"/>
  <c r="CJ521" i="2"/>
  <c r="CK521" i="2"/>
  <c r="CL521" i="2"/>
  <c r="CM521" i="2"/>
  <c r="CN521" i="2"/>
  <c r="CO521" i="2"/>
  <c r="CP521" i="2"/>
  <c r="CQ521" i="2"/>
  <c r="CF522" i="2"/>
  <c r="CG522" i="2"/>
  <c r="CH522" i="2"/>
  <c r="CI522" i="2"/>
  <c r="CJ522" i="2"/>
  <c r="CK522" i="2"/>
  <c r="CL522" i="2"/>
  <c r="CM522" i="2"/>
  <c r="CN522" i="2"/>
  <c r="CO522" i="2"/>
  <c r="CP522" i="2"/>
  <c r="CQ522" i="2"/>
  <c r="CF523" i="2"/>
  <c r="CG523" i="2"/>
  <c r="CH523" i="2"/>
  <c r="CI523" i="2"/>
  <c r="CJ523" i="2"/>
  <c r="CK523" i="2"/>
  <c r="CL523" i="2"/>
  <c r="CM523" i="2"/>
  <c r="CN523" i="2"/>
  <c r="CO523" i="2"/>
  <c r="CP523" i="2"/>
  <c r="CQ523" i="2"/>
  <c r="CF524" i="2"/>
  <c r="CG524" i="2"/>
  <c r="CH524" i="2"/>
  <c r="CI524" i="2"/>
  <c r="CJ524" i="2"/>
  <c r="CK524" i="2"/>
  <c r="CL524" i="2"/>
  <c r="CM524" i="2"/>
  <c r="CN524" i="2"/>
  <c r="CO524" i="2"/>
  <c r="CP524" i="2"/>
  <c r="CQ524" i="2"/>
  <c r="CF525" i="2"/>
  <c r="CG525" i="2"/>
  <c r="CH525" i="2"/>
  <c r="CI525" i="2"/>
  <c r="CJ525" i="2"/>
  <c r="CK525" i="2"/>
  <c r="CL525" i="2"/>
  <c r="CM525" i="2"/>
  <c r="CN525" i="2"/>
  <c r="CO525" i="2"/>
  <c r="CP525" i="2"/>
  <c r="CQ525" i="2"/>
  <c r="CF526" i="2"/>
  <c r="CG526" i="2"/>
  <c r="CH526" i="2"/>
  <c r="CI526" i="2"/>
  <c r="CJ526" i="2"/>
  <c r="CK526" i="2"/>
  <c r="CL526" i="2"/>
  <c r="CM526" i="2"/>
  <c r="CN526" i="2"/>
  <c r="CO526" i="2"/>
  <c r="CP526" i="2"/>
  <c r="CQ526" i="2"/>
  <c r="CF527" i="2"/>
  <c r="CG527" i="2"/>
  <c r="CH527" i="2"/>
  <c r="CI527" i="2"/>
  <c r="CJ527" i="2"/>
  <c r="CK527" i="2"/>
  <c r="CL527" i="2"/>
  <c r="CM527" i="2"/>
  <c r="CN527" i="2"/>
  <c r="CO527" i="2"/>
  <c r="CP527" i="2"/>
  <c r="CQ527" i="2"/>
  <c r="CF528" i="2"/>
  <c r="CG528" i="2"/>
  <c r="CH528" i="2"/>
  <c r="CI528" i="2"/>
  <c r="CJ528" i="2"/>
  <c r="CK528" i="2"/>
  <c r="CL528" i="2"/>
  <c r="CM528" i="2"/>
  <c r="CN528" i="2"/>
  <c r="CO528" i="2"/>
  <c r="CP528" i="2"/>
  <c r="CQ528" i="2"/>
  <c r="CF529" i="2"/>
  <c r="CG529" i="2"/>
  <c r="CH529" i="2"/>
  <c r="CI529" i="2"/>
  <c r="CJ529" i="2"/>
  <c r="CK529" i="2"/>
  <c r="CL529" i="2"/>
  <c r="CM529" i="2"/>
  <c r="CN529" i="2"/>
  <c r="CO529" i="2"/>
  <c r="CP529" i="2"/>
  <c r="CQ529" i="2"/>
  <c r="CF530" i="2"/>
  <c r="CG530" i="2"/>
  <c r="CH530" i="2"/>
  <c r="CI530" i="2"/>
  <c r="CJ530" i="2"/>
  <c r="CK530" i="2"/>
  <c r="CL530" i="2"/>
  <c r="CM530" i="2"/>
  <c r="CN530" i="2"/>
  <c r="CO530" i="2"/>
  <c r="CP530" i="2"/>
  <c r="CQ530" i="2"/>
  <c r="CF531" i="2"/>
  <c r="CG531" i="2"/>
  <c r="CH531" i="2"/>
  <c r="CI531" i="2"/>
  <c r="CJ531" i="2"/>
  <c r="CK531" i="2"/>
  <c r="CL531" i="2"/>
  <c r="CM531" i="2"/>
  <c r="CN531" i="2"/>
  <c r="CO531" i="2"/>
  <c r="CP531" i="2"/>
  <c r="CQ531" i="2"/>
  <c r="CF532" i="2"/>
  <c r="CG532" i="2"/>
  <c r="CH532" i="2"/>
  <c r="CI532" i="2"/>
  <c r="CJ532" i="2"/>
  <c r="CK532" i="2"/>
  <c r="CL532" i="2"/>
  <c r="CM532" i="2"/>
  <c r="CN532" i="2"/>
  <c r="CO532" i="2"/>
  <c r="CP532" i="2"/>
  <c r="CQ532" i="2"/>
  <c r="CF533" i="2"/>
  <c r="CG533" i="2"/>
  <c r="CH533" i="2"/>
  <c r="CI533" i="2"/>
  <c r="CJ533" i="2"/>
  <c r="CK533" i="2"/>
  <c r="CL533" i="2"/>
  <c r="CM533" i="2"/>
  <c r="CN533" i="2"/>
  <c r="CO533" i="2"/>
  <c r="CP533" i="2"/>
  <c r="CQ533" i="2"/>
  <c r="CF534" i="2"/>
  <c r="CG534" i="2"/>
  <c r="CH534" i="2"/>
  <c r="CI534" i="2"/>
  <c r="CJ534" i="2"/>
  <c r="CK534" i="2"/>
  <c r="CL534" i="2"/>
  <c r="CM534" i="2"/>
  <c r="CN534" i="2"/>
  <c r="CO534" i="2"/>
  <c r="CP534" i="2"/>
  <c r="CQ534" i="2"/>
  <c r="CF535" i="2"/>
  <c r="CG535" i="2"/>
  <c r="CH535" i="2"/>
  <c r="CI535" i="2"/>
  <c r="CJ535" i="2"/>
  <c r="CK535" i="2"/>
  <c r="CL535" i="2"/>
  <c r="CM535" i="2"/>
  <c r="CN535" i="2"/>
  <c r="CO535" i="2"/>
  <c r="CP535" i="2"/>
  <c r="CQ535" i="2"/>
  <c r="CF536" i="2"/>
  <c r="CG536" i="2"/>
  <c r="CH536" i="2"/>
  <c r="CI536" i="2"/>
  <c r="CJ536" i="2"/>
  <c r="CK536" i="2"/>
  <c r="CL536" i="2"/>
  <c r="CM536" i="2"/>
  <c r="CN536" i="2"/>
  <c r="CO536" i="2"/>
  <c r="CP536" i="2"/>
  <c r="CQ536" i="2"/>
  <c r="CF537" i="2"/>
  <c r="CG537" i="2"/>
  <c r="CH537" i="2"/>
  <c r="CI537" i="2"/>
  <c r="CJ537" i="2"/>
  <c r="CK537" i="2"/>
  <c r="CL537" i="2"/>
  <c r="CM537" i="2"/>
  <c r="CN537" i="2"/>
  <c r="CO537" i="2"/>
  <c r="CP537" i="2"/>
  <c r="CQ537" i="2"/>
  <c r="CF538" i="2"/>
  <c r="CG538" i="2"/>
  <c r="CH538" i="2"/>
  <c r="CI538" i="2"/>
  <c r="CJ538" i="2"/>
  <c r="CK538" i="2"/>
  <c r="CL538" i="2"/>
  <c r="CM538" i="2"/>
  <c r="CN538" i="2"/>
  <c r="CO538" i="2"/>
  <c r="CP538" i="2"/>
  <c r="CQ538" i="2"/>
  <c r="CF539" i="2"/>
  <c r="CG539" i="2"/>
  <c r="CH539" i="2"/>
  <c r="CI539" i="2"/>
  <c r="CJ539" i="2"/>
  <c r="CK539" i="2"/>
  <c r="CL539" i="2"/>
  <c r="CM539" i="2"/>
  <c r="CN539" i="2"/>
  <c r="CO539" i="2"/>
  <c r="CP539" i="2"/>
  <c r="CQ539" i="2"/>
  <c r="CF540" i="2"/>
  <c r="CG540" i="2"/>
  <c r="CH540" i="2"/>
  <c r="CI540" i="2"/>
  <c r="CJ540" i="2"/>
  <c r="CK540" i="2"/>
  <c r="CL540" i="2"/>
  <c r="CM540" i="2"/>
  <c r="CN540" i="2"/>
  <c r="CO540" i="2"/>
  <c r="CP540" i="2"/>
  <c r="CQ540" i="2"/>
  <c r="CF541" i="2"/>
  <c r="CG541" i="2"/>
  <c r="CH541" i="2"/>
  <c r="CI541" i="2"/>
  <c r="CJ541" i="2"/>
  <c r="CK541" i="2"/>
  <c r="CL541" i="2"/>
  <c r="CM541" i="2"/>
  <c r="CN541" i="2"/>
  <c r="CO541" i="2"/>
  <c r="CP541" i="2"/>
  <c r="CQ541" i="2"/>
  <c r="CF542" i="2"/>
  <c r="CG542" i="2"/>
  <c r="CH542" i="2"/>
  <c r="CI542" i="2"/>
  <c r="CJ542" i="2"/>
  <c r="CK542" i="2"/>
  <c r="CL542" i="2"/>
  <c r="CM542" i="2"/>
  <c r="CN542" i="2"/>
  <c r="CO542" i="2"/>
  <c r="CP542" i="2"/>
  <c r="CQ542" i="2"/>
  <c r="CF543" i="2"/>
  <c r="CG543" i="2"/>
  <c r="CH543" i="2"/>
  <c r="CI543" i="2"/>
  <c r="CJ543" i="2"/>
  <c r="CK543" i="2"/>
  <c r="CL543" i="2"/>
  <c r="CM543" i="2"/>
  <c r="CN543" i="2"/>
  <c r="CO543" i="2"/>
  <c r="CP543" i="2"/>
  <c r="CQ543" i="2"/>
  <c r="CF544" i="2"/>
  <c r="CG544" i="2"/>
  <c r="CH544" i="2"/>
  <c r="CI544" i="2"/>
  <c r="CJ544" i="2"/>
  <c r="CK544" i="2"/>
  <c r="CL544" i="2"/>
  <c r="CM544" i="2"/>
  <c r="CN544" i="2"/>
  <c r="CO544" i="2"/>
  <c r="CP544" i="2"/>
  <c r="CQ544" i="2"/>
  <c r="CF545" i="2"/>
  <c r="CG545" i="2"/>
  <c r="CH545" i="2"/>
  <c r="CI545" i="2"/>
  <c r="CJ545" i="2"/>
  <c r="CK545" i="2"/>
  <c r="CL545" i="2"/>
  <c r="CM545" i="2"/>
  <c r="CN545" i="2"/>
  <c r="CO545" i="2"/>
  <c r="CP545" i="2"/>
  <c r="CQ545" i="2"/>
  <c r="CF546" i="2"/>
  <c r="CG546" i="2"/>
  <c r="CH546" i="2"/>
  <c r="CI546" i="2"/>
  <c r="CJ546" i="2"/>
  <c r="CK546" i="2"/>
  <c r="CL546" i="2"/>
  <c r="CM546" i="2"/>
  <c r="CN546" i="2"/>
  <c r="CO546" i="2"/>
  <c r="CP546" i="2"/>
  <c r="CQ546" i="2"/>
  <c r="CF547" i="2"/>
  <c r="CG547" i="2"/>
  <c r="CH547" i="2"/>
  <c r="CI547" i="2"/>
  <c r="CJ547" i="2"/>
  <c r="CK547" i="2"/>
  <c r="CL547" i="2"/>
  <c r="CM547" i="2"/>
  <c r="CN547" i="2"/>
  <c r="CO547" i="2"/>
  <c r="CP547" i="2"/>
  <c r="CQ547" i="2"/>
  <c r="CF548" i="2"/>
  <c r="CG548" i="2"/>
  <c r="CH548" i="2"/>
  <c r="CI548" i="2"/>
  <c r="CJ548" i="2"/>
  <c r="CK548" i="2"/>
  <c r="CL548" i="2"/>
  <c r="CM548" i="2"/>
  <c r="CN548" i="2"/>
  <c r="CO548" i="2"/>
  <c r="CP548" i="2"/>
  <c r="CQ548" i="2"/>
  <c r="CF549" i="2"/>
  <c r="CG549" i="2"/>
  <c r="CH549" i="2"/>
  <c r="CI549" i="2"/>
  <c r="CJ549" i="2"/>
  <c r="CK549" i="2"/>
  <c r="CL549" i="2"/>
  <c r="CM549" i="2"/>
  <c r="CN549" i="2"/>
  <c r="CO549" i="2"/>
  <c r="CP549" i="2"/>
  <c r="CQ549" i="2"/>
  <c r="CF550" i="2"/>
  <c r="CG550" i="2"/>
  <c r="CH550" i="2"/>
  <c r="CI550" i="2"/>
  <c r="CJ550" i="2"/>
  <c r="CK550" i="2"/>
  <c r="CL550" i="2"/>
  <c r="CM550" i="2"/>
  <c r="CN550" i="2"/>
  <c r="CO550" i="2"/>
  <c r="CP550" i="2"/>
  <c r="CQ550" i="2"/>
  <c r="CF551" i="2"/>
  <c r="CG551" i="2"/>
  <c r="CH551" i="2"/>
  <c r="CI551" i="2"/>
  <c r="CJ551" i="2"/>
  <c r="CK551" i="2"/>
  <c r="CL551" i="2"/>
  <c r="CM551" i="2"/>
  <c r="CN551" i="2"/>
  <c r="CO551" i="2"/>
  <c r="CP551" i="2"/>
  <c r="CQ551" i="2"/>
  <c r="CF552" i="2"/>
  <c r="CG552" i="2"/>
  <c r="CH552" i="2"/>
  <c r="CI552" i="2"/>
  <c r="CJ552" i="2"/>
  <c r="CK552" i="2"/>
  <c r="CL552" i="2"/>
  <c r="CM552" i="2"/>
  <c r="CN552" i="2"/>
  <c r="CO552" i="2"/>
  <c r="CP552" i="2"/>
  <c r="CQ552" i="2"/>
  <c r="CF553" i="2"/>
  <c r="CG553" i="2"/>
  <c r="CH553" i="2"/>
  <c r="CI553" i="2"/>
  <c r="CJ553" i="2"/>
  <c r="CK553" i="2"/>
  <c r="CL553" i="2"/>
  <c r="CM553" i="2"/>
  <c r="CN553" i="2"/>
  <c r="CO553" i="2"/>
  <c r="CP553" i="2"/>
  <c r="CQ553" i="2"/>
  <c r="CF554" i="2"/>
  <c r="CG554" i="2"/>
  <c r="CH554" i="2"/>
  <c r="CI554" i="2"/>
  <c r="CJ554" i="2"/>
  <c r="CK554" i="2"/>
  <c r="CL554" i="2"/>
  <c r="CM554" i="2"/>
  <c r="CN554" i="2"/>
  <c r="CO554" i="2"/>
  <c r="CP554" i="2"/>
  <c r="CQ554" i="2"/>
  <c r="CF555" i="2"/>
  <c r="CG555" i="2"/>
  <c r="CH555" i="2"/>
  <c r="CI555" i="2"/>
  <c r="CJ555" i="2"/>
  <c r="CK555" i="2"/>
  <c r="CL555" i="2"/>
  <c r="CM555" i="2"/>
  <c r="CN555" i="2"/>
  <c r="CO555" i="2"/>
  <c r="CP555" i="2"/>
  <c r="CQ555" i="2"/>
  <c r="CF556" i="2"/>
  <c r="CG556" i="2"/>
  <c r="CH556" i="2"/>
  <c r="CI556" i="2"/>
  <c r="CJ556" i="2"/>
  <c r="CK556" i="2"/>
  <c r="CL556" i="2"/>
  <c r="CM556" i="2"/>
  <c r="CN556" i="2"/>
  <c r="CO556" i="2"/>
  <c r="CP556" i="2"/>
  <c r="CQ556" i="2"/>
  <c r="CF557" i="2"/>
  <c r="CG557" i="2"/>
  <c r="CH557" i="2"/>
  <c r="CI557" i="2"/>
  <c r="CJ557" i="2"/>
  <c r="CK557" i="2"/>
  <c r="CL557" i="2"/>
  <c r="CM557" i="2"/>
  <c r="CN557" i="2"/>
  <c r="CO557" i="2"/>
  <c r="CP557" i="2"/>
  <c r="CQ557" i="2"/>
  <c r="CF558" i="2"/>
  <c r="CG558" i="2"/>
  <c r="CH558" i="2"/>
  <c r="CI558" i="2"/>
  <c r="CJ558" i="2"/>
  <c r="CK558" i="2"/>
  <c r="CL558" i="2"/>
  <c r="CM558" i="2"/>
  <c r="CN558" i="2"/>
  <c r="CO558" i="2"/>
  <c r="CP558" i="2"/>
  <c r="CQ558" i="2"/>
  <c r="CF559" i="2"/>
  <c r="CG559" i="2"/>
  <c r="CH559" i="2"/>
  <c r="CI559" i="2"/>
  <c r="CJ559" i="2"/>
  <c r="CK559" i="2"/>
  <c r="CL559" i="2"/>
  <c r="CM559" i="2"/>
  <c r="CN559" i="2"/>
  <c r="CO559" i="2"/>
  <c r="CP559" i="2"/>
  <c r="CQ559" i="2"/>
  <c r="CF560" i="2"/>
  <c r="CG560" i="2"/>
  <c r="CH560" i="2"/>
  <c r="CI560" i="2"/>
  <c r="CJ560" i="2"/>
  <c r="CK560" i="2"/>
  <c r="CL560" i="2"/>
  <c r="CM560" i="2"/>
  <c r="CN560" i="2"/>
  <c r="CO560" i="2"/>
  <c r="CP560" i="2"/>
  <c r="CQ560" i="2"/>
  <c r="CF561" i="2"/>
  <c r="CG561" i="2"/>
  <c r="CH561" i="2"/>
  <c r="CI561" i="2"/>
  <c r="CJ561" i="2"/>
  <c r="CK561" i="2"/>
  <c r="CL561" i="2"/>
  <c r="CM561" i="2"/>
  <c r="CN561" i="2"/>
  <c r="CO561" i="2"/>
  <c r="CP561" i="2"/>
  <c r="CQ561" i="2"/>
  <c r="CF562" i="2"/>
  <c r="CG562" i="2"/>
  <c r="CH562" i="2"/>
  <c r="CI562" i="2"/>
  <c r="CJ562" i="2"/>
  <c r="CK562" i="2"/>
  <c r="CL562" i="2"/>
  <c r="CM562" i="2"/>
  <c r="CN562" i="2"/>
  <c r="CO562" i="2"/>
  <c r="CP562" i="2"/>
  <c r="CQ562" i="2"/>
  <c r="CF563" i="2"/>
  <c r="CG563" i="2"/>
  <c r="CH563" i="2"/>
  <c r="CI563" i="2"/>
  <c r="CJ563" i="2"/>
  <c r="CK563" i="2"/>
  <c r="CL563" i="2"/>
  <c r="CM563" i="2"/>
  <c r="CN563" i="2"/>
  <c r="CO563" i="2"/>
  <c r="CP563" i="2"/>
  <c r="CQ563" i="2"/>
  <c r="CG8" i="2"/>
  <c r="CH8" i="2"/>
  <c r="CI8" i="2"/>
  <c r="CJ8" i="2"/>
  <c r="CK8" i="2"/>
  <c r="CL8" i="2"/>
  <c r="CM8" i="2"/>
  <c r="CN8" i="2"/>
  <c r="CO8" i="2"/>
  <c r="CP8" i="2"/>
  <c r="CQ8" i="2"/>
  <c r="CF8" i="2"/>
  <c r="AU573" i="2" l="1"/>
  <c r="CJ565" i="2"/>
  <c r="CF565" i="2"/>
  <c r="CR380" i="2"/>
  <c r="CS380" i="2" s="1"/>
  <c r="CR324" i="2"/>
  <c r="CS324" i="2" s="1"/>
  <c r="CR316" i="2"/>
  <c r="CS316" i="2" s="1"/>
  <c r="CR178" i="2"/>
  <c r="CS178" i="2" s="1"/>
  <c r="CR168" i="2"/>
  <c r="CS168" i="2" s="1"/>
  <c r="CR121" i="2"/>
  <c r="CS121" i="2" s="1"/>
  <c r="CR113" i="2"/>
  <c r="CS113" i="2" s="1"/>
  <c r="CR66" i="2"/>
  <c r="CS66" i="2" s="1"/>
  <c r="CR56" i="2"/>
  <c r="CS56" i="2" s="1"/>
  <c r="CR10" i="2"/>
  <c r="CS10" i="2" s="1"/>
  <c r="CR563" i="2"/>
  <c r="CS563" i="2" s="1"/>
  <c r="CR560" i="2"/>
  <c r="CS560" i="2" s="1"/>
  <c r="CR555" i="2"/>
  <c r="CS555" i="2" s="1"/>
  <c r="CR545" i="2"/>
  <c r="CS545" i="2" s="1"/>
  <c r="CR535" i="2"/>
  <c r="CS535" i="2" s="1"/>
  <c r="CR522" i="2"/>
  <c r="CS522" i="2" s="1"/>
  <c r="CR513" i="2"/>
  <c r="CS513" i="2" s="1"/>
  <c r="CR506" i="2"/>
  <c r="CS506" i="2" s="1"/>
  <c r="CR499" i="2"/>
  <c r="CS499" i="2" s="1"/>
  <c r="CR487" i="2"/>
  <c r="CS487" i="2" s="1"/>
  <c r="CR475" i="2"/>
  <c r="CS475" i="2" s="1"/>
  <c r="CR472" i="2"/>
  <c r="CS472" i="2" s="1"/>
  <c r="CR467" i="2"/>
  <c r="CS467" i="2" s="1"/>
  <c r="CR463" i="2"/>
  <c r="CS463" i="2" s="1"/>
  <c r="CR460" i="2"/>
  <c r="CS460" i="2" s="1"/>
  <c r="CR453" i="2"/>
  <c r="CS453" i="2" s="1"/>
  <c r="CR388" i="2"/>
  <c r="CS388" i="2" s="1"/>
  <c r="CR260" i="2"/>
  <c r="CS260" i="2" s="1"/>
  <c r="CR557" i="2"/>
  <c r="CS557" i="2" s="1"/>
  <c r="CR551" i="2"/>
  <c r="CS551" i="2" s="1"/>
  <c r="CR546" i="2"/>
  <c r="CS546" i="2" s="1"/>
  <c r="CR541" i="2"/>
  <c r="CS541" i="2" s="1"/>
  <c r="CR538" i="2"/>
  <c r="CS538" i="2" s="1"/>
  <c r="CR533" i="2"/>
  <c r="CS533" i="2" s="1"/>
  <c r="CR527" i="2"/>
  <c r="CS527" i="2" s="1"/>
  <c r="CR523" i="2"/>
  <c r="CS523" i="2" s="1"/>
  <c r="CR515" i="2"/>
  <c r="CS515" i="2" s="1"/>
  <c r="CR512" i="2"/>
  <c r="CS512" i="2" s="1"/>
  <c r="CR509" i="2"/>
  <c r="CS509" i="2" s="1"/>
  <c r="CR503" i="2"/>
  <c r="CS503" i="2" s="1"/>
  <c r="CR497" i="2"/>
  <c r="CS497" i="2" s="1"/>
  <c r="CR481" i="2"/>
  <c r="CS481" i="2" s="1"/>
  <c r="CR479" i="2"/>
  <c r="CS479" i="2" s="1"/>
  <c r="CR471" i="2"/>
  <c r="CS471" i="2" s="1"/>
  <c r="CR464" i="2"/>
  <c r="CS464" i="2" s="1"/>
  <c r="CR459" i="2"/>
  <c r="CS459" i="2" s="1"/>
  <c r="CR456" i="2"/>
  <c r="CS456" i="2" s="1"/>
  <c r="CR561" i="2"/>
  <c r="CS561" i="2" s="1"/>
  <c r="CR554" i="2"/>
  <c r="CS554" i="2" s="1"/>
  <c r="CR549" i="2"/>
  <c r="CS549" i="2" s="1"/>
  <c r="CR543" i="2"/>
  <c r="CS543" i="2" s="1"/>
  <c r="CR537" i="2"/>
  <c r="CS537" i="2" s="1"/>
  <c r="CR530" i="2"/>
  <c r="CS530" i="2" s="1"/>
  <c r="CR524" i="2"/>
  <c r="CS524" i="2" s="1"/>
  <c r="CR520" i="2"/>
  <c r="CS520" i="2" s="1"/>
  <c r="CR505" i="2"/>
  <c r="CS505" i="2" s="1"/>
  <c r="CR495" i="2"/>
  <c r="CS495" i="2" s="1"/>
  <c r="CR491" i="2"/>
  <c r="CS491" i="2" s="1"/>
  <c r="CR488" i="2"/>
  <c r="CS488" i="2" s="1"/>
  <c r="CR485" i="2"/>
  <c r="CS485" i="2" s="1"/>
  <c r="CR480" i="2"/>
  <c r="CS480" i="2" s="1"/>
  <c r="CR465" i="2"/>
  <c r="CS465" i="2" s="1"/>
  <c r="CR458" i="2"/>
  <c r="CS458" i="2" s="1"/>
  <c r="CR444" i="2"/>
  <c r="CS444" i="2" s="1"/>
  <c r="CR252" i="2"/>
  <c r="CS252" i="2" s="1"/>
  <c r="CR562" i="2"/>
  <c r="CS562" i="2" s="1"/>
  <c r="CR553" i="2"/>
  <c r="CS553" i="2" s="1"/>
  <c r="CR544" i="2"/>
  <c r="CS544" i="2" s="1"/>
  <c r="CR531" i="2"/>
  <c r="CS531" i="2" s="1"/>
  <c r="CR525" i="2"/>
  <c r="CS525" i="2" s="1"/>
  <c r="CR521" i="2"/>
  <c r="CS521" i="2" s="1"/>
  <c r="CR519" i="2"/>
  <c r="CS519" i="2" s="1"/>
  <c r="CR516" i="2"/>
  <c r="CS516" i="2" s="1"/>
  <c r="CR511" i="2"/>
  <c r="CS511" i="2" s="1"/>
  <c r="CR507" i="2"/>
  <c r="CS507" i="2" s="1"/>
  <c r="CR501" i="2"/>
  <c r="CS501" i="2" s="1"/>
  <c r="CR498" i="2"/>
  <c r="CS498" i="2" s="1"/>
  <c r="CR493" i="2"/>
  <c r="CS493" i="2" s="1"/>
  <c r="CR490" i="2"/>
  <c r="CS490" i="2" s="1"/>
  <c r="CR482" i="2"/>
  <c r="CS482" i="2" s="1"/>
  <c r="CR474" i="2"/>
  <c r="CS474" i="2" s="1"/>
  <c r="CR461" i="2"/>
  <c r="CS461" i="2" s="1"/>
  <c r="CR559" i="2"/>
  <c r="CS559" i="2" s="1"/>
  <c r="CR552" i="2"/>
  <c r="CS552" i="2" s="1"/>
  <c r="CR547" i="2"/>
  <c r="CS547" i="2" s="1"/>
  <c r="CR539" i="2"/>
  <c r="CS539" i="2" s="1"/>
  <c r="CR536" i="2"/>
  <c r="CS536" i="2" s="1"/>
  <c r="CR529" i="2"/>
  <c r="CS529" i="2" s="1"/>
  <c r="CR528" i="2"/>
  <c r="CS528" i="2" s="1"/>
  <c r="CR517" i="2"/>
  <c r="CS517" i="2" s="1"/>
  <c r="CR514" i="2"/>
  <c r="CS514" i="2" s="1"/>
  <c r="CR508" i="2"/>
  <c r="CS508" i="2" s="1"/>
  <c r="CR504" i="2"/>
  <c r="CS504" i="2" s="1"/>
  <c r="CR496" i="2"/>
  <c r="CS496" i="2" s="1"/>
  <c r="CR489" i="2"/>
  <c r="CS489" i="2" s="1"/>
  <c r="CR483" i="2"/>
  <c r="CS483" i="2" s="1"/>
  <c r="CR477" i="2"/>
  <c r="CS477" i="2" s="1"/>
  <c r="CR473" i="2"/>
  <c r="CS473" i="2" s="1"/>
  <c r="CR469" i="2"/>
  <c r="CS469" i="2" s="1"/>
  <c r="CR466" i="2"/>
  <c r="CS466" i="2" s="1"/>
  <c r="CR457" i="2"/>
  <c r="CS457" i="2" s="1"/>
  <c r="CR455" i="2"/>
  <c r="CS455" i="2" s="1"/>
  <c r="CR452" i="2"/>
  <c r="CS452" i="2" s="1"/>
  <c r="CR449" i="2"/>
  <c r="CS449" i="2" s="1"/>
  <c r="CR442" i="2"/>
  <c r="CS442" i="2" s="1"/>
  <c r="CR433" i="2"/>
  <c r="CS433" i="2" s="1"/>
  <c r="CR427" i="2"/>
  <c r="CS427" i="2" s="1"/>
  <c r="CR424" i="2"/>
  <c r="CS424" i="2" s="1"/>
  <c r="CR410" i="2"/>
  <c r="CS410" i="2" s="1"/>
  <c r="CR387" i="2"/>
  <c r="CS387" i="2" s="1"/>
  <c r="CR384" i="2"/>
  <c r="CS384" i="2" s="1"/>
  <c r="CR379" i="2"/>
  <c r="CS379" i="2" s="1"/>
  <c r="CR375" i="2"/>
  <c r="CS375" i="2" s="1"/>
  <c r="CR370" i="2"/>
  <c r="CS370" i="2" s="1"/>
  <c r="CR368" i="2"/>
  <c r="CS368" i="2" s="1"/>
  <c r="CR363" i="2"/>
  <c r="CS363" i="2" s="1"/>
  <c r="CR353" i="2"/>
  <c r="CS353" i="2" s="1"/>
  <c r="CR346" i="2"/>
  <c r="CS346" i="2" s="1"/>
  <c r="CR343" i="2"/>
  <c r="CS343" i="2" s="1"/>
  <c r="CR338" i="2"/>
  <c r="CS338" i="2" s="1"/>
  <c r="CR322" i="2"/>
  <c r="CS322" i="2" s="1"/>
  <c r="CR315" i="2"/>
  <c r="CS315" i="2" s="1"/>
  <c r="CR304" i="2"/>
  <c r="CS304" i="2" s="1"/>
  <c r="CR299" i="2"/>
  <c r="CS299" i="2" s="1"/>
  <c r="CR296" i="2"/>
  <c r="CS296" i="2" s="1"/>
  <c r="CR290" i="2"/>
  <c r="CS290" i="2" s="1"/>
  <c r="CR288" i="2"/>
  <c r="CS288" i="2" s="1"/>
  <c r="CR285" i="2"/>
  <c r="CS285" i="2" s="1"/>
  <c r="CR281" i="2"/>
  <c r="CS281" i="2" s="1"/>
  <c r="CR280" i="2"/>
  <c r="CS280" i="2" s="1"/>
  <c r="CR274" i="2"/>
  <c r="CS274" i="2" s="1"/>
  <c r="CR268" i="2"/>
  <c r="CS268" i="2" s="1"/>
  <c r="CR265" i="2"/>
  <c r="CS265" i="2" s="1"/>
  <c r="CR263" i="2"/>
  <c r="CS263" i="2" s="1"/>
  <c r="CR261" i="2"/>
  <c r="CS261" i="2" s="1"/>
  <c r="CR259" i="2"/>
  <c r="CS259" i="2" s="1"/>
  <c r="CR258" i="2"/>
  <c r="CS258" i="2" s="1"/>
  <c r="CR257" i="2"/>
  <c r="CS257" i="2" s="1"/>
  <c r="CR256" i="2"/>
  <c r="CS256" i="2" s="1"/>
  <c r="CR255" i="2"/>
  <c r="CS255" i="2" s="1"/>
  <c r="CR253" i="2"/>
  <c r="CS253" i="2" s="1"/>
  <c r="CR250" i="2"/>
  <c r="CS250" i="2" s="1"/>
  <c r="CR249" i="2"/>
  <c r="CS249" i="2" s="1"/>
  <c r="CR248" i="2"/>
  <c r="CS248" i="2" s="1"/>
  <c r="CR247" i="2"/>
  <c r="CS247" i="2" s="1"/>
  <c r="CR245" i="2"/>
  <c r="CS245" i="2" s="1"/>
  <c r="CR243" i="2"/>
  <c r="CS243" i="2" s="1"/>
  <c r="CR193" i="2"/>
  <c r="CS193" i="2" s="1"/>
  <c r="CR125" i="2"/>
  <c r="CS125" i="2" s="1"/>
  <c r="CR98" i="2"/>
  <c r="CS98" i="2" s="1"/>
  <c r="CR69" i="2"/>
  <c r="CS69" i="2" s="1"/>
  <c r="CR42" i="2"/>
  <c r="CS42" i="2" s="1"/>
  <c r="CR17" i="2"/>
  <c r="CS17" i="2" s="1"/>
  <c r="CR448" i="2"/>
  <c r="CS448" i="2" s="1"/>
  <c r="CR440" i="2"/>
  <c r="CS440" i="2" s="1"/>
  <c r="CR429" i="2"/>
  <c r="CS429" i="2" s="1"/>
  <c r="CR426" i="2"/>
  <c r="CS426" i="2" s="1"/>
  <c r="CR421" i="2"/>
  <c r="CS421" i="2" s="1"/>
  <c r="CR416" i="2"/>
  <c r="CS416" i="2" s="1"/>
  <c r="CR409" i="2"/>
  <c r="CS409" i="2" s="1"/>
  <c r="CR405" i="2"/>
  <c r="CS405" i="2" s="1"/>
  <c r="CR401" i="2"/>
  <c r="CS401" i="2" s="1"/>
  <c r="CR395" i="2"/>
  <c r="CS395" i="2" s="1"/>
  <c r="CR392" i="2"/>
  <c r="CS392" i="2" s="1"/>
  <c r="CR386" i="2"/>
  <c r="CS386" i="2" s="1"/>
  <c r="CR381" i="2"/>
  <c r="CS381" i="2" s="1"/>
  <c r="CR373" i="2"/>
  <c r="CS373" i="2" s="1"/>
  <c r="CR369" i="2"/>
  <c r="CS369" i="2" s="1"/>
  <c r="CR361" i="2"/>
  <c r="CS361" i="2" s="1"/>
  <c r="CR355" i="2"/>
  <c r="CS355" i="2" s="1"/>
  <c r="CR349" i="2"/>
  <c r="CS349" i="2" s="1"/>
  <c r="CR344" i="2"/>
  <c r="CS344" i="2" s="1"/>
  <c r="CR339" i="2"/>
  <c r="CS339" i="2" s="1"/>
  <c r="CR335" i="2"/>
  <c r="CS335" i="2" s="1"/>
  <c r="CR332" i="2"/>
  <c r="CS332" i="2" s="1"/>
  <c r="CR330" i="2"/>
  <c r="CS330" i="2" s="1"/>
  <c r="CR325" i="2"/>
  <c r="CS325" i="2" s="1"/>
  <c r="CR321" i="2"/>
  <c r="CS321" i="2" s="1"/>
  <c r="CR312" i="2"/>
  <c r="CS312" i="2" s="1"/>
  <c r="CR307" i="2"/>
  <c r="CS307" i="2" s="1"/>
  <c r="CR301" i="2"/>
  <c r="CS301" i="2" s="1"/>
  <c r="CR291" i="2"/>
  <c r="CS291" i="2" s="1"/>
  <c r="CR287" i="2"/>
  <c r="CS287" i="2" s="1"/>
  <c r="CR283" i="2"/>
  <c r="CS283" i="2" s="1"/>
  <c r="CR282" i="2"/>
  <c r="CS282" i="2" s="1"/>
  <c r="CR279" i="2"/>
  <c r="CS279" i="2" s="1"/>
  <c r="CR277" i="2"/>
  <c r="CS277" i="2" s="1"/>
  <c r="CR275" i="2"/>
  <c r="CS275" i="2" s="1"/>
  <c r="CR271" i="2"/>
  <c r="CS271" i="2" s="1"/>
  <c r="CR269" i="2"/>
  <c r="CS269" i="2" s="1"/>
  <c r="CR267" i="2"/>
  <c r="CS267" i="2" s="1"/>
  <c r="CR266" i="2"/>
  <c r="CS266" i="2" s="1"/>
  <c r="CR264" i="2"/>
  <c r="CS264" i="2" s="1"/>
  <c r="CR251" i="2"/>
  <c r="CS251" i="2" s="1"/>
  <c r="CR556" i="2"/>
  <c r="CS556" i="2" s="1"/>
  <c r="CR548" i="2"/>
  <c r="CS548" i="2" s="1"/>
  <c r="CR540" i="2"/>
  <c r="CS540" i="2" s="1"/>
  <c r="CR532" i="2"/>
  <c r="CS532" i="2" s="1"/>
  <c r="CR500" i="2"/>
  <c r="CS500" i="2" s="1"/>
  <c r="CR492" i="2"/>
  <c r="CS492" i="2" s="1"/>
  <c r="CR484" i="2"/>
  <c r="CS484" i="2" s="1"/>
  <c r="CR476" i="2"/>
  <c r="CS476" i="2" s="1"/>
  <c r="CR468" i="2"/>
  <c r="CS468" i="2" s="1"/>
  <c r="CR436" i="2"/>
  <c r="CS436" i="2" s="1"/>
  <c r="CR428" i="2"/>
  <c r="CS428" i="2" s="1"/>
  <c r="CR420" i="2"/>
  <c r="CS420" i="2" s="1"/>
  <c r="CR412" i="2"/>
  <c r="CS412" i="2" s="1"/>
  <c r="CR404" i="2"/>
  <c r="CS404" i="2" s="1"/>
  <c r="CR372" i="2"/>
  <c r="CS372" i="2" s="1"/>
  <c r="CR364" i="2"/>
  <c r="CS364" i="2" s="1"/>
  <c r="CR356" i="2"/>
  <c r="CS356" i="2" s="1"/>
  <c r="CR348" i="2"/>
  <c r="CS348" i="2" s="1"/>
  <c r="CR340" i="2"/>
  <c r="CS340" i="2" s="1"/>
  <c r="CR308" i="2"/>
  <c r="CS308" i="2" s="1"/>
  <c r="CR300" i="2"/>
  <c r="CS300" i="2" s="1"/>
  <c r="CR292" i="2"/>
  <c r="CS292" i="2" s="1"/>
  <c r="CR284" i="2"/>
  <c r="CS284" i="2" s="1"/>
  <c r="CR276" i="2"/>
  <c r="CS276" i="2" s="1"/>
  <c r="CR244" i="2"/>
  <c r="CS244" i="2" s="1"/>
  <c r="CR236" i="2"/>
  <c r="CS236" i="2" s="1"/>
  <c r="CR228" i="2"/>
  <c r="CS228" i="2" s="1"/>
  <c r="CR217" i="2"/>
  <c r="CS217" i="2" s="1"/>
  <c r="CR204" i="2"/>
  <c r="CS204" i="2" s="1"/>
  <c r="CR165" i="2"/>
  <c r="CS165" i="2" s="1"/>
  <c r="CR150" i="2"/>
  <c r="CS150" i="2" s="1"/>
  <c r="CR148" i="2"/>
  <c r="CS148" i="2" s="1"/>
  <c r="CR139" i="2"/>
  <c r="CS139" i="2" s="1"/>
  <c r="CR137" i="2"/>
  <c r="CS137" i="2" s="1"/>
  <c r="CR108" i="2"/>
  <c r="CS108" i="2" s="1"/>
  <c r="CR93" i="2"/>
  <c r="CS93" i="2" s="1"/>
  <c r="CR83" i="2"/>
  <c r="CS83" i="2" s="1"/>
  <c r="CR81" i="2"/>
  <c r="CS81" i="2" s="1"/>
  <c r="CR52" i="2"/>
  <c r="CS52" i="2" s="1"/>
  <c r="CR39" i="2"/>
  <c r="CS39" i="2" s="1"/>
  <c r="CR29" i="2"/>
  <c r="CS29" i="2" s="1"/>
  <c r="CR25" i="2"/>
  <c r="CS25" i="2" s="1"/>
  <c r="CR451" i="2"/>
  <c r="CS451" i="2" s="1"/>
  <c r="CR447" i="2"/>
  <c r="CS447" i="2" s="1"/>
  <c r="CR443" i="2"/>
  <c r="CS443" i="2" s="1"/>
  <c r="CR437" i="2"/>
  <c r="CS437" i="2" s="1"/>
  <c r="CR431" i="2"/>
  <c r="CS431" i="2" s="1"/>
  <c r="CR425" i="2"/>
  <c r="CS425" i="2" s="1"/>
  <c r="CR419" i="2"/>
  <c r="CS419" i="2" s="1"/>
  <c r="CR413" i="2"/>
  <c r="CS413" i="2" s="1"/>
  <c r="CR407" i="2"/>
  <c r="CS407" i="2" s="1"/>
  <c r="CR400" i="2"/>
  <c r="CS400" i="2" s="1"/>
  <c r="CR396" i="2"/>
  <c r="CS396" i="2" s="1"/>
  <c r="CR393" i="2"/>
  <c r="CS393" i="2" s="1"/>
  <c r="CR385" i="2"/>
  <c r="CS385" i="2" s="1"/>
  <c r="CR378" i="2"/>
  <c r="CS378" i="2" s="1"/>
  <c r="CR365" i="2"/>
  <c r="CS365" i="2" s="1"/>
  <c r="CR360" i="2"/>
  <c r="CS360" i="2" s="1"/>
  <c r="CR351" i="2"/>
  <c r="CS351" i="2" s="1"/>
  <c r="CR345" i="2"/>
  <c r="CS345" i="2" s="1"/>
  <c r="CR336" i="2"/>
  <c r="CS336" i="2" s="1"/>
  <c r="CR329" i="2"/>
  <c r="CS329" i="2" s="1"/>
  <c r="CR323" i="2"/>
  <c r="CS323" i="2" s="1"/>
  <c r="CR320" i="2"/>
  <c r="CS320" i="2" s="1"/>
  <c r="CR314" i="2"/>
  <c r="CS314" i="2" s="1"/>
  <c r="CR311" i="2"/>
  <c r="CS311" i="2" s="1"/>
  <c r="CR303" i="2"/>
  <c r="CS303" i="2" s="1"/>
  <c r="CR297" i="2"/>
  <c r="CS297" i="2" s="1"/>
  <c r="CR289" i="2"/>
  <c r="CS289" i="2" s="1"/>
  <c r="CR272" i="2"/>
  <c r="CS272" i="2" s="1"/>
  <c r="CR441" i="2"/>
  <c r="CS441" i="2" s="1"/>
  <c r="CR435" i="2"/>
  <c r="CS435" i="2" s="1"/>
  <c r="CR432" i="2"/>
  <c r="CS432" i="2" s="1"/>
  <c r="CR423" i="2"/>
  <c r="CS423" i="2" s="1"/>
  <c r="CR418" i="2"/>
  <c r="CS418" i="2" s="1"/>
  <c r="CR415" i="2"/>
  <c r="CS415" i="2" s="1"/>
  <c r="CR408" i="2"/>
  <c r="CS408" i="2" s="1"/>
  <c r="CR402" i="2"/>
  <c r="CS402" i="2" s="1"/>
  <c r="CR397" i="2"/>
  <c r="CS397" i="2" s="1"/>
  <c r="CR391" i="2"/>
  <c r="CS391" i="2" s="1"/>
  <c r="CR383" i="2"/>
  <c r="CS383" i="2" s="1"/>
  <c r="CR377" i="2"/>
  <c r="CS377" i="2" s="1"/>
  <c r="CR371" i="2"/>
  <c r="CS371" i="2" s="1"/>
  <c r="CR362" i="2"/>
  <c r="CS362" i="2" s="1"/>
  <c r="CR357" i="2"/>
  <c r="CS357" i="2" s="1"/>
  <c r="CR354" i="2"/>
  <c r="CS354" i="2" s="1"/>
  <c r="CR347" i="2"/>
  <c r="CS347" i="2" s="1"/>
  <c r="CR341" i="2"/>
  <c r="CS341" i="2" s="1"/>
  <c r="CR337" i="2"/>
  <c r="CS337" i="2" s="1"/>
  <c r="CR331" i="2"/>
  <c r="CS331" i="2" s="1"/>
  <c r="CR327" i="2"/>
  <c r="CS327" i="2" s="1"/>
  <c r="CR317" i="2"/>
  <c r="CS317" i="2" s="1"/>
  <c r="CR309" i="2"/>
  <c r="CS309" i="2" s="1"/>
  <c r="CR306" i="2"/>
  <c r="CS306" i="2" s="1"/>
  <c r="CR298" i="2"/>
  <c r="CS298" i="2" s="1"/>
  <c r="CR293" i="2"/>
  <c r="CS293" i="2" s="1"/>
  <c r="CR450" i="2"/>
  <c r="CS450" i="2" s="1"/>
  <c r="CR445" i="2"/>
  <c r="CS445" i="2" s="1"/>
  <c r="CR439" i="2"/>
  <c r="CS439" i="2" s="1"/>
  <c r="CR434" i="2"/>
  <c r="CS434" i="2" s="1"/>
  <c r="CR417" i="2"/>
  <c r="CS417" i="2" s="1"/>
  <c r="CR411" i="2"/>
  <c r="CS411" i="2" s="1"/>
  <c r="CR403" i="2"/>
  <c r="CS403" i="2" s="1"/>
  <c r="CR399" i="2"/>
  <c r="CS399" i="2" s="1"/>
  <c r="CR394" i="2"/>
  <c r="CS394" i="2" s="1"/>
  <c r="CR389" i="2"/>
  <c r="CS389" i="2" s="1"/>
  <c r="CR376" i="2"/>
  <c r="CS376" i="2" s="1"/>
  <c r="CR367" i="2"/>
  <c r="CS367" i="2" s="1"/>
  <c r="CR359" i="2"/>
  <c r="CS359" i="2" s="1"/>
  <c r="CR352" i="2"/>
  <c r="CS352" i="2" s="1"/>
  <c r="CR333" i="2"/>
  <c r="CS333" i="2" s="1"/>
  <c r="CR328" i="2"/>
  <c r="CS328" i="2" s="1"/>
  <c r="CR319" i="2"/>
  <c r="CS319" i="2" s="1"/>
  <c r="CR313" i="2"/>
  <c r="CS313" i="2" s="1"/>
  <c r="CR305" i="2"/>
  <c r="CS305" i="2" s="1"/>
  <c r="CR295" i="2"/>
  <c r="CS295" i="2" s="1"/>
  <c r="CR273" i="2"/>
  <c r="CS273" i="2" s="1"/>
  <c r="CR242" i="2"/>
  <c r="CS242" i="2" s="1"/>
  <c r="CR237" i="2"/>
  <c r="CS237" i="2" s="1"/>
  <c r="CR234" i="2"/>
  <c r="CS234" i="2" s="1"/>
  <c r="CR231" i="2"/>
  <c r="CS231" i="2" s="1"/>
  <c r="CR225" i="2"/>
  <c r="CS225" i="2" s="1"/>
  <c r="CR222" i="2"/>
  <c r="CS222" i="2" s="1"/>
  <c r="CR212" i="2"/>
  <c r="CS212" i="2" s="1"/>
  <c r="CR203" i="2"/>
  <c r="CS203" i="2" s="1"/>
  <c r="CR200" i="2"/>
  <c r="CS200" i="2" s="1"/>
  <c r="CR187" i="2"/>
  <c r="CS187" i="2" s="1"/>
  <c r="CR184" i="2"/>
  <c r="CS184" i="2" s="1"/>
  <c r="CR177" i="2"/>
  <c r="CS177" i="2" s="1"/>
  <c r="CR173" i="2"/>
  <c r="CS173" i="2" s="1"/>
  <c r="CR169" i="2"/>
  <c r="CS169" i="2" s="1"/>
  <c r="CR161" i="2"/>
  <c r="CS161" i="2" s="1"/>
  <c r="CR157" i="2"/>
  <c r="CS157" i="2" s="1"/>
  <c r="CR140" i="2"/>
  <c r="CS140" i="2" s="1"/>
  <c r="CR130" i="2"/>
  <c r="CS130" i="2" s="1"/>
  <c r="CR122" i="2"/>
  <c r="CS122" i="2" s="1"/>
  <c r="CR116" i="2"/>
  <c r="CS116" i="2" s="1"/>
  <c r="CR109" i="2"/>
  <c r="CS109" i="2" s="1"/>
  <c r="CR88" i="2"/>
  <c r="CS88" i="2" s="1"/>
  <c r="CR84" i="2"/>
  <c r="CS84" i="2" s="1"/>
  <c r="CR77" i="2"/>
  <c r="CS77" i="2" s="1"/>
  <c r="CR71" i="2"/>
  <c r="CS71" i="2" s="1"/>
  <c r="CR67" i="2"/>
  <c r="CS67" i="2" s="1"/>
  <c r="CR51" i="2"/>
  <c r="CS51" i="2" s="1"/>
  <c r="CR45" i="2"/>
  <c r="CS45" i="2" s="1"/>
  <c r="CR41" i="2"/>
  <c r="CS41" i="2" s="1"/>
  <c r="CR35" i="2"/>
  <c r="CS35" i="2" s="1"/>
  <c r="CR24" i="2"/>
  <c r="CS24" i="2" s="1"/>
  <c r="CR11" i="2"/>
  <c r="CS11" i="2" s="1"/>
  <c r="CR241" i="2"/>
  <c r="CS241" i="2" s="1"/>
  <c r="CR235" i="2"/>
  <c r="CS235" i="2" s="1"/>
  <c r="CR223" i="2"/>
  <c r="CS223" i="2" s="1"/>
  <c r="CR216" i="2"/>
  <c r="CS216" i="2" s="1"/>
  <c r="CR213" i="2"/>
  <c r="CS213" i="2" s="1"/>
  <c r="CR205" i="2"/>
  <c r="CS205" i="2" s="1"/>
  <c r="CR201" i="2"/>
  <c r="CS201" i="2" s="1"/>
  <c r="CR196" i="2"/>
  <c r="CS196" i="2" s="1"/>
  <c r="CR189" i="2"/>
  <c r="CS189" i="2" s="1"/>
  <c r="CR175" i="2"/>
  <c r="CS175" i="2" s="1"/>
  <c r="CR166" i="2"/>
  <c r="CS166" i="2" s="1"/>
  <c r="CR158" i="2"/>
  <c r="CS158" i="2" s="1"/>
  <c r="CR153" i="2"/>
  <c r="CS153" i="2" s="1"/>
  <c r="CR149" i="2"/>
  <c r="CS149" i="2" s="1"/>
  <c r="CR145" i="2"/>
  <c r="CS145" i="2" s="1"/>
  <c r="CR141" i="2"/>
  <c r="CS141" i="2" s="1"/>
  <c r="CR131" i="2"/>
  <c r="CS131" i="2" s="1"/>
  <c r="CR126" i="2"/>
  <c r="CS126" i="2" s="1"/>
  <c r="CR120" i="2"/>
  <c r="CS120" i="2" s="1"/>
  <c r="CR107" i="2"/>
  <c r="CS107" i="2" s="1"/>
  <c r="CR103" i="2"/>
  <c r="CS103" i="2" s="1"/>
  <c r="CR99" i="2"/>
  <c r="CS99" i="2" s="1"/>
  <c r="CR90" i="2"/>
  <c r="CS90" i="2" s="1"/>
  <c r="CR75" i="2"/>
  <c r="CS75" i="2" s="1"/>
  <c r="CR65" i="2"/>
  <c r="CS65" i="2" s="1"/>
  <c r="CR58" i="2"/>
  <c r="CS58" i="2" s="1"/>
  <c r="CR49" i="2"/>
  <c r="CS49" i="2" s="1"/>
  <c r="CR37" i="2"/>
  <c r="CS37" i="2" s="1"/>
  <c r="CR34" i="2"/>
  <c r="CS34" i="2" s="1"/>
  <c r="CR26" i="2"/>
  <c r="CS26" i="2" s="1"/>
  <c r="CR19" i="2"/>
  <c r="CS19" i="2" s="1"/>
  <c r="CR9" i="2"/>
  <c r="CS9" i="2" s="1"/>
  <c r="CR240" i="2"/>
  <c r="CS240" i="2" s="1"/>
  <c r="CR232" i="2"/>
  <c r="CS232" i="2" s="1"/>
  <c r="CR226" i="2"/>
  <c r="CS226" i="2" s="1"/>
  <c r="CR220" i="2"/>
  <c r="CS220" i="2" s="1"/>
  <c r="CR214" i="2"/>
  <c r="CS214" i="2" s="1"/>
  <c r="CR211" i="2"/>
  <c r="CS211" i="2" s="1"/>
  <c r="CR185" i="2"/>
  <c r="CS185" i="2" s="1"/>
  <c r="CR179" i="2"/>
  <c r="CS179" i="2" s="1"/>
  <c r="CR147" i="2"/>
  <c r="CS147" i="2" s="1"/>
  <c r="CR135" i="2"/>
  <c r="CS135" i="2" s="1"/>
  <c r="CR129" i="2"/>
  <c r="CS129" i="2" s="1"/>
  <c r="CR118" i="2"/>
  <c r="CS118" i="2" s="1"/>
  <c r="CR115" i="2"/>
  <c r="CS115" i="2" s="1"/>
  <c r="CR105" i="2"/>
  <c r="CS105" i="2" s="1"/>
  <c r="CR97" i="2"/>
  <c r="CS97" i="2" s="1"/>
  <c r="CR89" i="2"/>
  <c r="CS89" i="2" s="1"/>
  <c r="CR86" i="2"/>
  <c r="CS86" i="2" s="1"/>
  <c r="CR82" i="2"/>
  <c r="CS82" i="2" s="1"/>
  <c r="CR73" i="2"/>
  <c r="CS73" i="2" s="1"/>
  <c r="CR61" i="2"/>
  <c r="CS61" i="2" s="1"/>
  <c r="CR54" i="2"/>
  <c r="CS54" i="2" s="1"/>
  <c r="CR50" i="2"/>
  <c r="CS50" i="2" s="1"/>
  <c r="CR43" i="2"/>
  <c r="CS43" i="2" s="1"/>
  <c r="CR33" i="2"/>
  <c r="CS33" i="2" s="1"/>
  <c r="CR30" i="2"/>
  <c r="CS30" i="2" s="1"/>
  <c r="CR22" i="2"/>
  <c r="CS22" i="2" s="1"/>
  <c r="CR18" i="2"/>
  <c r="CS18" i="2" s="1"/>
  <c r="CR239" i="2"/>
  <c r="CS239" i="2" s="1"/>
  <c r="CR233" i="2"/>
  <c r="CS233" i="2" s="1"/>
  <c r="CR229" i="2"/>
  <c r="CS229" i="2" s="1"/>
  <c r="CR224" i="2"/>
  <c r="CS224" i="2" s="1"/>
  <c r="CR197" i="2"/>
  <c r="CS197" i="2" s="1"/>
  <c r="CR194" i="2"/>
  <c r="CS194" i="2" s="1"/>
  <c r="CR186" i="2"/>
  <c r="CS186" i="2" s="1"/>
  <c r="CR171" i="2"/>
  <c r="CS171" i="2" s="1"/>
  <c r="CR152" i="2"/>
  <c r="CS152" i="2" s="1"/>
  <c r="CR146" i="2"/>
  <c r="CS146" i="2" s="1"/>
  <c r="CR138" i="2"/>
  <c r="CS138" i="2" s="1"/>
  <c r="CR114" i="2"/>
  <c r="CS114" i="2" s="1"/>
  <c r="CR106" i="2"/>
  <c r="CS106" i="2" s="1"/>
  <c r="CR74" i="2"/>
  <c r="CS74" i="2" s="1"/>
  <c r="CR62" i="2"/>
  <c r="CS62" i="2" s="1"/>
  <c r="CR57" i="2"/>
  <c r="CS57" i="2" s="1"/>
  <c r="CR20" i="2"/>
  <c r="CS20" i="2" s="1"/>
  <c r="CR558" i="2"/>
  <c r="CS558" i="2" s="1"/>
  <c r="CR550" i="2"/>
  <c r="CS550" i="2" s="1"/>
  <c r="CR542" i="2"/>
  <c r="CS542" i="2" s="1"/>
  <c r="CR534" i="2"/>
  <c r="CS534" i="2" s="1"/>
  <c r="CR526" i="2"/>
  <c r="CS526" i="2" s="1"/>
  <c r="CR518" i="2"/>
  <c r="CS518" i="2" s="1"/>
  <c r="CR510" i="2"/>
  <c r="CS510" i="2" s="1"/>
  <c r="CR502" i="2"/>
  <c r="CS502" i="2" s="1"/>
  <c r="CR494" i="2"/>
  <c r="CS494" i="2" s="1"/>
  <c r="CR486" i="2"/>
  <c r="CS486" i="2" s="1"/>
  <c r="CR478" i="2"/>
  <c r="CS478" i="2" s="1"/>
  <c r="CR470" i="2"/>
  <c r="CS470" i="2" s="1"/>
  <c r="CR462" i="2"/>
  <c r="CS462" i="2" s="1"/>
  <c r="CR454" i="2"/>
  <c r="CS454" i="2" s="1"/>
  <c r="CR446" i="2"/>
  <c r="CS446" i="2" s="1"/>
  <c r="CR438" i="2"/>
  <c r="CS438" i="2" s="1"/>
  <c r="CR430" i="2"/>
  <c r="CS430" i="2" s="1"/>
  <c r="CR422" i="2"/>
  <c r="CS422" i="2" s="1"/>
  <c r="CR414" i="2"/>
  <c r="CS414" i="2" s="1"/>
  <c r="CR406" i="2"/>
  <c r="CS406" i="2" s="1"/>
  <c r="CR398" i="2"/>
  <c r="CS398" i="2" s="1"/>
  <c r="CR390" i="2"/>
  <c r="CS390" i="2" s="1"/>
  <c r="CR382" i="2"/>
  <c r="CS382" i="2" s="1"/>
  <c r="CR374" i="2"/>
  <c r="CS374" i="2" s="1"/>
  <c r="CR366" i="2"/>
  <c r="CS366" i="2" s="1"/>
  <c r="CR358" i="2"/>
  <c r="CS358" i="2" s="1"/>
  <c r="CR350" i="2"/>
  <c r="CS350" i="2" s="1"/>
  <c r="CR342" i="2"/>
  <c r="CS342" i="2" s="1"/>
  <c r="CR334" i="2"/>
  <c r="CS334" i="2" s="1"/>
  <c r="CR326" i="2"/>
  <c r="CS326" i="2" s="1"/>
  <c r="CR318" i="2"/>
  <c r="CS318" i="2" s="1"/>
  <c r="CR310" i="2"/>
  <c r="CS310" i="2" s="1"/>
  <c r="CR302" i="2"/>
  <c r="CS302" i="2" s="1"/>
  <c r="CR294" i="2"/>
  <c r="CS294" i="2" s="1"/>
  <c r="CR286" i="2"/>
  <c r="CS286" i="2" s="1"/>
  <c r="CR278" i="2"/>
  <c r="CS278" i="2" s="1"/>
  <c r="CR270" i="2"/>
  <c r="CS270" i="2" s="1"/>
  <c r="CR262" i="2"/>
  <c r="CS262" i="2" s="1"/>
  <c r="CR254" i="2"/>
  <c r="CS254" i="2" s="1"/>
  <c r="CR246" i="2"/>
  <c r="CS246" i="2" s="1"/>
  <c r="CR238" i="2"/>
  <c r="CS238" i="2" s="1"/>
  <c r="CR230" i="2"/>
  <c r="CS230" i="2" s="1"/>
  <c r="CR221" i="2"/>
  <c r="CS221" i="2" s="1"/>
  <c r="CR209" i="2"/>
  <c r="CS209" i="2" s="1"/>
  <c r="CR195" i="2"/>
  <c r="CS195" i="2" s="1"/>
  <c r="CR183" i="2"/>
  <c r="CS183" i="2" s="1"/>
  <c r="CM565" i="2"/>
  <c r="CK565" i="2"/>
  <c r="CR156" i="2"/>
  <c r="CS156" i="2" s="1"/>
  <c r="CR174" i="2"/>
  <c r="CS174" i="2" s="1"/>
  <c r="CR176" i="2"/>
  <c r="CS176" i="2" s="1"/>
  <c r="CR202" i="2"/>
  <c r="CS202" i="2" s="1"/>
  <c r="CR207" i="2"/>
  <c r="CS207" i="2" s="1"/>
  <c r="CR44" i="2"/>
  <c r="CS44" i="2" s="1"/>
  <c r="CL565" i="2"/>
  <c r="CR15" i="2"/>
  <c r="CS15" i="2" s="1"/>
  <c r="CR64" i="2"/>
  <c r="CS64" i="2" s="1"/>
  <c r="CR111" i="2"/>
  <c r="CS111" i="2" s="1"/>
  <c r="CR23" i="2"/>
  <c r="CS23" i="2" s="1"/>
  <c r="CR40" i="2"/>
  <c r="CS40" i="2" s="1"/>
  <c r="CR53" i="2"/>
  <c r="CS53" i="2" s="1"/>
  <c r="CR92" i="2"/>
  <c r="CS92" i="2" s="1"/>
  <c r="CR104" i="2"/>
  <c r="CS104" i="2" s="1"/>
  <c r="CR119" i="2"/>
  <c r="CS119" i="2" s="1"/>
  <c r="CR136" i="2"/>
  <c r="CS136" i="2" s="1"/>
  <c r="CR151" i="2"/>
  <c r="CS151" i="2" s="1"/>
  <c r="CR164" i="2"/>
  <c r="CS164" i="2" s="1"/>
  <c r="CR182" i="2"/>
  <c r="CS182" i="2" s="1"/>
  <c r="CR210" i="2"/>
  <c r="CS210" i="2" s="1"/>
  <c r="CR215" i="2"/>
  <c r="CS215" i="2" s="1"/>
  <c r="CR76" i="2"/>
  <c r="CS76" i="2" s="1"/>
  <c r="CR101" i="2"/>
  <c r="CS101" i="2" s="1"/>
  <c r="CR181" i="2"/>
  <c r="CS181" i="2" s="1"/>
  <c r="CR32" i="2"/>
  <c r="CS32" i="2" s="1"/>
  <c r="CR47" i="2"/>
  <c r="CS47" i="2" s="1"/>
  <c r="CR94" i="2"/>
  <c r="CS94" i="2" s="1"/>
  <c r="CR143" i="2"/>
  <c r="CS143" i="2" s="1"/>
  <c r="CR199" i="2"/>
  <c r="CS199" i="2" s="1"/>
  <c r="CR38" i="2"/>
  <c r="CS38" i="2" s="1"/>
  <c r="CR55" i="2"/>
  <c r="CS55" i="2" s="1"/>
  <c r="CR60" i="2"/>
  <c r="CS60" i="2" s="1"/>
  <c r="CR70" i="2"/>
  <c r="CS70" i="2" s="1"/>
  <c r="CR72" i="2"/>
  <c r="CS72" i="2" s="1"/>
  <c r="CR85" i="2"/>
  <c r="CS85" i="2" s="1"/>
  <c r="CR102" i="2"/>
  <c r="CS102" i="2" s="1"/>
  <c r="CR117" i="2"/>
  <c r="CS117" i="2" s="1"/>
  <c r="CR124" i="2"/>
  <c r="CS124" i="2" s="1"/>
  <c r="CR134" i="2"/>
  <c r="CS134" i="2" s="1"/>
  <c r="CG565" i="2"/>
  <c r="CR8" i="2"/>
  <c r="CS8" i="2" s="1"/>
  <c r="CO565" i="2"/>
  <c r="CR87" i="2"/>
  <c r="CS87" i="2" s="1"/>
  <c r="CR154" i="2"/>
  <c r="CS154" i="2" s="1"/>
  <c r="CR155" i="2"/>
  <c r="CS155" i="2" s="1"/>
  <c r="CR159" i="2"/>
  <c r="CS159" i="2" s="1"/>
  <c r="CR172" i="2"/>
  <c r="CS172" i="2" s="1"/>
  <c r="CR190" i="2"/>
  <c r="CS190" i="2" s="1"/>
  <c r="CR192" i="2"/>
  <c r="CS192" i="2" s="1"/>
  <c r="CR218" i="2"/>
  <c r="CS218" i="2" s="1"/>
  <c r="CR219" i="2"/>
  <c r="CS219" i="2" s="1"/>
  <c r="CR133" i="2"/>
  <c r="CS133" i="2" s="1"/>
  <c r="CR13" i="2"/>
  <c r="CS13" i="2" s="1"/>
  <c r="CR79" i="2"/>
  <c r="CS79" i="2" s="1"/>
  <c r="CR96" i="2"/>
  <c r="CS96" i="2" s="1"/>
  <c r="CR128" i="2"/>
  <c r="CS128" i="2" s="1"/>
  <c r="CN565" i="2"/>
  <c r="CR21" i="2"/>
  <c r="CS21" i="2" s="1"/>
  <c r="CR28" i="2"/>
  <c r="CS28" i="2" s="1"/>
  <c r="CH565" i="2"/>
  <c r="CP565" i="2"/>
  <c r="CR12" i="2"/>
  <c r="CS12" i="2" s="1"/>
  <c r="CR14" i="2"/>
  <c r="CS14" i="2" s="1"/>
  <c r="CR16" i="2"/>
  <c r="CS16" i="2" s="1"/>
  <c r="CR27" i="2"/>
  <c r="CS27" i="2" s="1"/>
  <c r="CR31" i="2"/>
  <c r="CS31" i="2" s="1"/>
  <c r="CR36" i="2"/>
  <c r="CS36" i="2" s="1"/>
  <c r="CR46" i="2"/>
  <c r="CS46" i="2" s="1"/>
  <c r="CR48" i="2"/>
  <c r="CR59" i="2"/>
  <c r="CS59" i="2" s="1"/>
  <c r="CR63" i="2"/>
  <c r="CS63" i="2" s="1"/>
  <c r="CR68" i="2"/>
  <c r="CS68" i="2" s="1"/>
  <c r="CR78" i="2"/>
  <c r="CS78" i="2" s="1"/>
  <c r="CR80" i="2"/>
  <c r="CS80" i="2" s="1"/>
  <c r="CR91" i="2"/>
  <c r="CS91" i="2" s="1"/>
  <c r="CR95" i="2"/>
  <c r="CS95" i="2" s="1"/>
  <c r="CR100" i="2"/>
  <c r="CS100" i="2" s="1"/>
  <c r="CR110" i="2"/>
  <c r="CS110" i="2" s="1"/>
  <c r="CR112" i="2"/>
  <c r="CS112" i="2" s="1"/>
  <c r="CR123" i="2"/>
  <c r="CS123" i="2" s="1"/>
  <c r="CR127" i="2"/>
  <c r="CS127" i="2" s="1"/>
  <c r="CR132" i="2"/>
  <c r="CS132" i="2" s="1"/>
  <c r="CR142" i="2"/>
  <c r="CS142" i="2" s="1"/>
  <c r="CR144" i="2"/>
  <c r="CS144" i="2" s="1"/>
  <c r="CR162" i="2"/>
  <c r="CS162" i="2" s="1"/>
  <c r="CR163" i="2"/>
  <c r="CS163" i="2" s="1"/>
  <c r="CR167" i="2"/>
  <c r="CS167" i="2" s="1"/>
  <c r="CR180" i="2"/>
  <c r="CS180" i="2" s="1"/>
  <c r="CR198" i="2"/>
  <c r="CS198" i="2" s="1"/>
  <c r="CR227" i="2"/>
  <c r="CS227" i="2" s="1"/>
  <c r="CI565" i="2"/>
  <c r="CQ565" i="2"/>
  <c r="CR170" i="2"/>
  <c r="CS170" i="2" s="1"/>
  <c r="CR188" i="2"/>
  <c r="CS188" i="2" s="1"/>
  <c r="CR206" i="2"/>
  <c r="CS206" i="2" s="1"/>
  <c r="CR208" i="2"/>
  <c r="CS208" i="2" s="1"/>
  <c r="CR160" i="2"/>
  <c r="CS160" i="2" s="1"/>
  <c r="CR191" i="2"/>
  <c r="CS191" i="2" s="1"/>
  <c r="CC46" i="2" l="1"/>
  <c r="CC47" i="2"/>
  <c r="CS48" i="2"/>
  <c r="CC45" i="2" s="1"/>
  <c r="CR565" i="2"/>
  <c r="CD32" i="2" s="1"/>
  <c r="CS565" i="2" l="1"/>
  <c r="AE62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8" i="2"/>
  <c r="AQ9" i="2"/>
  <c r="AQ8" i="2"/>
  <c r="BL557" i="2" l="1"/>
  <c r="BM557" i="2"/>
  <c r="BP557" i="2"/>
  <c r="BL558" i="2"/>
  <c r="BM558" i="2"/>
  <c r="BL559" i="2"/>
  <c r="BM559" i="2"/>
  <c r="BO559" i="2"/>
  <c r="BL560" i="2"/>
  <c r="BM560" i="2"/>
  <c r="BO560" i="2"/>
  <c r="BL561" i="2"/>
  <c r="BM561" i="2"/>
  <c r="BL562" i="2"/>
  <c r="BM562" i="2"/>
  <c r="BO562" i="2"/>
  <c r="BL563" i="2"/>
  <c r="BM563" i="2"/>
  <c r="BO563" i="2"/>
  <c r="BP563" i="2"/>
  <c r="BQ563" i="2"/>
  <c r="BR563" i="2"/>
  <c r="BS563" i="2"/>
  <c r="BL16" i="2" l="1"/>
  <c r="BM16" i="2"/>
  <c r="BN16" i="2"/>
  <c r="BO16" i="2"/>
  <c r="BP16" i="2"/>
  <c r="BQ16" i="2"/>
  <c r="BR16" i="2"/>
  <c r="BS16" i="2"/>
  <c r="BT16" i="2"/>
  <c r="BU16" i="2"/>
  <c r="BV16" i="2"/>
  <c r="BW16" i="2"/>
  <c r="BL17" i="2"/>
  <c r="BM17" i="2"/>
  <c r="BN17" i="2"/>
  <c r="BO17" i="2"/>
  <c r="BP17" i="2"/>
  <c r="BT17" i="2"/>
  <c r="BU17" i="2"/>
  <c r="BV17" i="2"/>
  <c r="BW17" i="2"/>
  <c r="BL18" i="2"/>
  <c r="BM18" i="2"/>
  <c r="BP18" i="2"/>
  <c r="BR18" i="2"/>
  <c r="BT18" i="2"/>
  <c r="BU18" i="2"/>
  <c r="BV18" i="2"/>
  <c r="BW18" i="2"/>
  <c r="BL19" i="2"/>
  <c r="BM19" i="2"/>
  <c r="BN19" i="2"/>
  <c r="BO19" i="2"/>
  <c r="BP19" i="2"/>
  <c r="BS19" i="2"/>
  <c r="BT19" i="2"/>
  <c r="BU19" i="2"/>
  <c r="BV19" i="2"/>
  <c r="BW19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L21" i="2"/>
  <c r="BM21" i="2"/>
  <c r="BN21" i="2"/>
  <c r="BT21" i="2"/>
  <c r="BU21" i="2"/>
  <c r="BV21" i="2"/>
  <c r="BW21" i="2"/>
  <c r="BL22" i="2"/>
  <c r="BM22" i="2"/>
  <c r="BO22" i="2"/>
  <c r="BP22" i="2"/>
  <c r="BQ22" i="2"/>
  <c r="BR22" i="2"/>
  <c r="BS22" i="2"/>
  <c r="BT22" i="2"/>
  <c r="BU22" i="2"/>
  <c r="BV22" i="2"/>
  <c r="BW22" i="2"/>
  <c r="BL23" i="2"/>
  <c r="BM23" i="2"/>
  <c r="BO23" i="2"/>
  <c r="BT23" i="2"/>
  <c r="BU23" i="2"/>
  <c r="BV23" i="2"/>
  <c r="BW23" i="2"/>
  <c r="BL24" i="2"/>
  <c r="BM24" i="2"/>
  <c r="BT24" i="2"/>
  <c r="BU24" i="2"/>
  <c r="BV24" i="2"/>
  <c r="BW24" i="2"/>
  <c r="BL25" i="2"/>
  <c r="BM25" i="2"/>
  <c r="BN25" i="2"/>
  <c r="BP25" i="2"/>
  <c r="BT25" i="2"/>
  <c r="BU25" i="2"/>
  <c r="BV25" i="2"/>
  <c r="BW25" i="2"/>
  <c r="BL26" i="2"/>
  <c r="BM26" i="2"/>
  <c r="BN26" i="2"/>
  <c r="BP26" i="2"/>
  <c r="BT26" i="2"/>
  <c r="BU26" i="2"/>
  <c r="BV26" i="2"/>
  <c r="BW26" i="2"/>
  <c r="BL27" i="2"/>
  <c r="BM27" i="2"/>
  <c r="BN27" i="2"/>
  <c r="BS27" i="2"/>
  <c r="BT27" i="2"/>
  <c r="BU27" i="2"/>
  <c r="BV27" i="2"/>
  <c r="BW27" i="2"/>
  <c r="BL28" i="2"/>
  <c r="BM28" i="2"/>
  <c r="BN28" i="2"/>
  <c r="BO28" i="2"/>
  <c r="BR28" i="2"/>
  <c r="BT28" i="2"/>
  <c r="BU28" i="2"/>
  <c r="BV28" i="2"/>
  <c r="BW28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L30" i="2"/>
  <c r="BM30" i="2"/>
  <c r="BN30" i="2"/>
  <c r="BO30" i="2"/>
  <c r="BP30" i="2"/>
  <c r="BT30" i="2"/>
  <c r="BU30" i="2"/>
  <c r="BV30" i="2"/>
  <c r="BW30" i="2"/>
  <c r="BL31" i="2"/>
  <c r="BM31" i="2"/>
  <c r="BN31" i="2"/>
  <c r="BO31" i="2"/>
  <c r="BP31" i="2"/>
  <c r="BT31" i="2"/>
  <c r="BU31" i="2"/>
  <c r="BV31" i="2"/>
  <c r="BW31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L33" i="2"/>
  <c r="BM33" i="2"/>
  <c r="BN33" i="2"/>
  <c r="BO33" i="2"/>
  <c r="BP33" i="2"/>
  <c r="BQ33" i="2"/>
  <c r="BR33" i="2"/>
  <c r="BT33" i="2"/>
  <c r="BU33" i="2"/>
  <c r="BV33" i="2"/>
  <c r="BW33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L35" i="2"/>
  <c r="BM35" i="2"/>
  <c r="BN35" i="2"/>
  <c r="BO35" i="2"/>
  <c r="BP35" i="2"/>
  <c r="BQ35" i="2"/>
  <c r="BT35" i="2"/>
  <c r="BU35" i="2"/>
  <c r="BV35" i="2"/>
  <c r="BW35" i="2"/>
  <c r="BL36" i="2"/>
  <c r="BM36" i="2"/>
  <c r="BO36" i="2"/>
  <c r="BQ36" i="2"/>
  <c r="BR36" i="2"/>
  <c r="BS36" i="2"/>
  <c r="BT36" i="2"/>
  <c r="BV36" i="2"/>
  <c r="BW36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L38" i="2"/>
  <c r="BM38" i="2"/>
  <c r="BO38" i="2"/>
  <c r="BP38" i="2"/>
  <c r="BT38" i="2"/>
  <c r="BU38" i="2"/>
  <c r="BV38" i="2"/>
  <c r="BW38" i="2"/>
  <c r="BL39" i="2"/>
  <c r="BM39" i="2"/>
  <c r="BO39" i="2"/>
  <c r="BV39" i="2"/>
  <c r="BW39" i="2"/>
  <c r="BL40" i="2"/>
  <c r="BM40" i="2"/>
  <c r="BV40" i="2"/>
  <c r="BW40" i="2"/>
  <c r="BL41" i="2"/>
  <c r="BM41" i="2"/>
  <c r="BO41" i="2"/>
  <c r="BV41" i="2"/>
  <c r="BW41" i="2"/>
  <c r="BL42" i="2"/>
  <c r="BM42" i="2"/>
  <c r="BV42" i="2"/>
  <c r="BW42" i="2"/>
  <c r="BL43" i="2"/>
  <c r="BM43" i="2"/>
  <c r="BO43" i="2"/>
  <c r="BV43" i="2"/>
  <c r="BW43" i="2"/>
  <c r="BL44" i="2"/>
  <c r="BM44" i="2"/>
  <c r="BO44" i="2"/>
  <c r="BU44" i="2"/>
  <c r="BV44" i="2"/>
  <c r="BW44" i="2"/>
  <c r="BL45" i="2"/>
  <c r="BM45" i="2"/>
  <c r="BO45" i="2"/>
  <c r="BU45" i="2"/>
  <c r="BV45" i="2"/>
  <c r="BW45" i="2"/>
  <c r="BL46" i="2"/>
  <c r="BM46" i="2"/>
  <c r="BV46" i="2"/>
  <c r="BW46" i="2"/>
  <c r="BL47" i="2"/>
  <c r="BM47" i="2"/>
  <c r="BO47" i="2"/>
  <c r="BU47" i="2"/>
  <c r="BV47" i="2"/>
  <c r="BW47" i="2"/>
  <c r="BL48" i="2"/>
  <c r="BM48" i="2"/>
  <c r="BO48" i="2"/>
  <c r="BV48" i="2"/>
  <c r="BW48" i="2"/>
  <c r="BL49" i="2"/>
  <c r="BM49" i="2"/>
  <c r="BO49" i="2"/>
  <c r="BP49" i="2"/>
  <c r="BS49" i="2"/>
  <c r="BV49" i="2"/>
  <c r="BW49" i="2"/>
  <c r="BL50" i="2"/>
  <c r="BM50" i="2"/>
  <c r="BU50" i="2"/>
  <c r="BV50" i="2"/>
  <c r="BW50" i="2"/>
  <c r="BL51" i="2"/>
  <c r="BM51" i="2"/>
  <c r="BS51" i="2"/>
  <c r="BV51" i="2"/>
  <c r="BW51" i="2"/>
  <c r="BL52" i="2"/>
  <c r="BM52" i="2"/>
  <c r="BO52" i="2"/>
  <c r="BP52" i="2"/>
  <c r="BQ52" i="2"/>
  <c r="BV52" i="2"/>
  <c r="BW52" i="2"/>
  <c r="BM53" i="2"/>
  <c r="BN53" i="2"/>
  <c r="BO53" i="2"/>
  <c r="BP53" i="2"/>
  <c r="BQ53" i="2"/>
  <c r="BR53" i="2"/>
  <c r="BS53" i="2"/>
  <c r="BT53" i="2"/>
  <c r="BU53" i="2"/>
  <c r="BV53" i="2"/>
  <c r="BW53" i="2"/>
  <c r="BM54" i="2"/>
  <c r="BN54" i="2"/>
  <c r="BO54" i="2"/>
  <c r="BP54" i="2"/>
  <c r="BQ54" i="2"/>
  <c r="BR54" i="2"/>
  <c r="BS54" i="2"/>
  <c r="BV54" i="2"/>
  <c r="BW54" i="2"/>
  <c r="BL55" i="2"/>
  <c r="BM55" i="2"/>
  <c r="BO55" i="2"/>
  <c r="BU55" i="2"/>
  <c r="BV55" i="2"/>
  <c r="BW55" i="2"/>
  <c r="BL56" i="2"/>
  <c r="BM56" i="2"/>
  <c r="BV56" i="2"/>
  <c r="BW56" i="2"/>
  <c r="BL57" i="2"/>
  <c r="BM57" i="2"/>
  <c r="BV57" i="2"/>
  <c r="BW57" i="2"/>
  <c r="BL58" i="2"/>
  <c r="BM58" i="2"/>
  <c r="BR58" i="2"/>
  <c r="BS58" i="2"/>
  <c r="BV58" i="2"/>
  <c r="BW58" i="2"/>
  <c r="BL59" i="2"/>
  <c r="BM59" i="2"/>
  <c r="BO59" i="2"/>
  <c r="BP59" i="2"/>
  <c r="BQ59" i="2"/>
  <c r="BS59" i="2"/>
  <c r="BT59" i="2"/>
  <c r="BU59" i="2"/>
  <c r="BV59" i="2"/>
  <c r="BW59" i="2"/>
  <c r="BL60" i="2"/>
  <c r="BM60" i="2"/>
  <c r="BO60" i="2"/>
  <c r="BP60" i="2"/>
  <c r="BQ60" i="2"/>
  <c r="BR60" i="2"/>
  <c r="BS60" i="2"/>
  <c r="BT60" i="2"/>
  <c r="BU60" i="2"/>
  <c r="BV60" i="2"/>
  <c r="BW60" i="2"/>
  <c r="BL61" i="2"/>
  <c r="BM61" i="2"/>
  <c r="BO61" i="2"/>
  <c r="BP61" i="2"/>
  <c r="BQ61" i="2"/>
  <c r="BR61" i="2"/>
  <c r="BS61" i="2"/>
  <c r="BT61" i="2"/>
  <c r="BU61" i="2"/>
  <c r="BV61" i="2"/>
  <c r="BW61" i="2"/>
  <c r="BL62" i="2"/>
  <c r="BM62" i="2"/>
  <c r="BO62" i="2"/>
  <c r="BP62" i="2"/>
  <c r="BQ62" i="2"/>
  <c r="BR62" i="2"/>
  <c r="BS62" i="2"/>
  <c r="BT62" i="2"/>
  <c r="BU62" i="2"/>
  <c r="BV62" i="2"/>
  <c r="BW62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L64" i="2"/>
  <c r="BM64" i="2"/>
  <c r="BP64" i="2"/>
  <c r="BV64" i="2"/>
  <c r="BW64" i="2"/>
  <c r="BL65" i="2"/>
  <c r="BM65" i="2"/>
  <c r="BO65" i="2"/>
  <c r="BP65" i="2"/>
  <c r="BQ65" i="2"/>
  <c r="BR65" i="2"/>
  <c r="BS65" i="2"/>
  <c r="BT65" i="2"/>
  <c r="BU65" i="2"/>
  <c r="BV65" i="2"/>
  <c r="BW65" i="2"/>
  <c r="BL66" i="2"/>
  <c r="BM66" i="2"/>
  <c r="BO66" i="2"/>
  <c r="BP66" i="2"/>
  <c r="BQ66" i="2"/>
  <c r="BR66" i="2"/>
  <c r="BS66" i="2"/>
  <c r="BT66" i="2"/>
  <c r="BU66" i="2"/>
  <c r="BV66" i="2"/>
  <c r="BW66" i="2"/>
  <c r="BL67" i="2"/>
  <c r="BM67" i="2"/>
  <c r="BP67" i="2"/>
  <c r="BQ67" i="2"/>
  <c r="BS67" i="2"/>
  <c r="BT67" i="2"/>
  <c r="BU67" i="2"/>
  <c r="BV67" i="2"/>
  <c r="BW67" i="2"/>
  <c r="BL68" i="2"/>
  <c r="BM68" i="2"/>
  <c r="BP68" i="2"/>
  <c r="BU68" i="2"/>
  <c r="BV68" i="2"/>
  <c r="BW68" i="2"/>
  <c r="BL69" i="2"/>
  <c r="BM69" i="2"/>
  <c r="BO69" i="2"/>
  <c r="BQ69" i="2"/>
  <c r="BS69" i="2"/>
  <c r="BU69" i="2"/>
  <c r="BV69" i="2"/>
  <c r="BW69" i="2"/>
  <c r="BL70" i="2"/>
  <c r="BM70" i="2"/>
  <c r="BN70" i="2"/>
  <c r="BO70" i="2"/>
  <c r="BP70" i="2"/>
  <c r="BQ70" i="2"/>
  <c r="BR70" i="2"/>
  <c r="BS70" i="2"/>
  <c r="BT70" i="2"/>
  <c r="BU70" i="2"/>
  <c r="BV70" i="2"/>
  <c r="BW70" i="2"/>
  <c r="BL71" i="2"/>
  <c r="BM71" i="2"/>
  <c r="BO71" i="2"/>
  <c r="BP71" i="2"/>
  <c r="BQ71" i="2"/>
  <c r="BR71" i="2"/>
  <c r="BS71" i="2"/>
  <c r="BT71" i="2"/>
  <c r="BU71" i="2"/>
  <c r="BV71" i="2"/>
  <c r="BW71" i="2"/>
  <c r="BL72" i="2"/>
  <c r="BM72" i="2"/>
  <c r="BV72" i="2"/>
  <c r="BW72" i="2"/>
  <c r="BL73" i="2"/>
  <c r="BM73" i="2"/>
  <c r="BO73" i="2"/>
  <c r="BP73" i="2"/>
  <c r="BQ73" i="2"/>
  <c r="BR73" i="2"/>
  <c r="BS73" i="2"/>
  <c r="BT73" i="2"/>
  <c r="BU73" i="2"/>
  <c r="BV73" i="2"/>
  <c r="BW73" i="2"/>
  <c r="BL74" i="2"/>
  <c r="BM74" i="2"/>
  <c r="BO74" i="2"/>
  <c r="BP74" i="2"/>
  <c r="BQ74" i="2"/>
  <c r="BR74" i="2"/>
  <c r="BS74" i="2"/>
  <c r="BT74" i="2"/>
  <c r="BU74" i="2"/>
  <c r="BV74" i="2"/>
  <c r="BW74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L76" i="2"/>
  <c r="BM76" i="2"/>
  <c r="BO76" i="2"/>
  <c r="BP76" i="2"/>
  <c r="BS76" i="2"/>
  <c r="BU76" i="2"/>
  <c r="BV76" i="2"/>
  <c r="BW76" i="2"/>
  <c r="BL77" i="2"/>
  <c r="BM77" i="2"/>
  <c r="BO77" i="2"/>
  <c r="BP77" i="2"/>
  <c r="BQ77" i="2"/>
  <c r="BR77" i="2"/>
  <c r="BS77" i="2"/>
  <c r="BT77" i="2"/>
  <c r="BU77" i="2"/>
  <c r="BV77" i="2"/>
  <c r="BW77" i="2"/>
  <c r="BL78" i="2"/>
  <c r="BM78" i="2"/>
  <c r="BO78" i="2"/>
  <c r="BP78" i="2"/>
  <c r="BT78" i="2"/>
  <c r="BU78" i="2"/>
  <c r="BV78" i="2"/>
  <c r="BW78" i="2"/>
  <c r="BL79" i="2"/>
  <c r="BM79" i="2"/>
  <c r="BV79" i="2"/>
  <c r="BW79" i="2"/>
  <c r="BL80" i="2"/>
  <c r="BM80" i="2"/>
  <c r="BO80" i="2"/>
  <c r="BP80" i="2"/>
  <c r="BQ80" i="2"/>
  <c r="BR80" i="2"/>
  <c r="BS80" i="2"/>
  <c r="BT80" i="2"/>
  <c r="BU80" i="2"/>
  <c r="BV80" i="2"/>
  <c r="BW80" i="2"/>
  <c r="BL81" i="2"/>
  <c r="BM81" i="2"/>
  <c r="BO81" i="2"/>
  <c r="BP81" i="2"/>
  <c r="BQ81" i="2"/>
  <c r="BR81" i="2"/>
  <c r="BS81" i="2"/>
  <c r="BT81" i="2"/>
  <c r="BU81" i="2"/>
  <c r="BV81" i="2"/>
  <c r="BW81" i="2"/>
  <c r="BL82" i="2"/>
  <c r="BM82" i="2"/>
  <c r="BO82" i="2"/>
  <c r="BP82" i="2"/>
  <c r="BQ82" i="2"/>
  <c r="BR82" i="2"/>
  <c r="BT82" i="2"/>
  <c r="BU82" i="2"/>
  <c r="BV82" i="2"/>
  <c r="BW82" i="2"/>
  <c r="BL83" i="2"/>
  <c r="BM83" i="2"/>
  <c r="BU83" i="2"/>
  <c r="BV83" i="2"/>
  <c r="BW83" i="2"/>
  <c r="BL84" i="2"/>
  <c r="BM84" i="2"/>
  <c r="BO84" i="2"/>
  <c r="BP84" i="2"/>
  <c r="BU84" i="2"/>
  <c r="BV84" i="2"/>
  <c r="BW84" i="2"/>
  <c r="BL85" i="2"/>
  <c r="BM85" i="2"/>
  <c r="BO85" i="2"/>
  <c r="BP85" i="2"/>
  <c r="BQ85" i="2"/>
  <c r="BR85" i="2"/>
  <c r="BS85" i="2"/>
  <c r="BT85" i="2"/>
  <c r="BU85" i="2"/>
  <c r="BV85" i="2"/>
  <c r="BW85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L87" i="2"/>
  <c r="BM87" i="2"/>
  <c r="BO87" i="2"/>
  <c r="BP87" i="2"/>
  <c r="BS87" i="2"/>
  <c r="BU87" i="2"/>
  <c r="BV87" i="2"/>
  <c r="BW87" i="2"/>
  <c r="BL88" i="2"/>
  <c r="BM88" i="2"/>
  <c r="BT88" i="2"/>
  <c r="BU88" i="2"/>
  <c r="BV88" i="2"/>
  <c r="BW88" i="2"/>
  <c r="BL89" i="2"/>
  <c r="BM89" i="2"/>
  <c r="BO89" i="2"/>
  <c r="BP89" i="2"/>
  <c r="BQ89" i="2"/>
  <c r="BR89" i="2"/>
  <c r="BS89" i="2"/>
  <c r="BT89" i="2"/>
  <c r="BU89" i="2"/>
  <c r="BV89" i="2"/>
  <c r="BW89" i="2"/>
  <c r="BL90" i="2"/>
  <c r="BM90" i="2"/>
  <c r="BO90" i="2"/>
  <c r="BQ90" i="2"/>
  <c r="BT90" i="2"/>
  <c r="BU90" i="2"/>
  <c r="BV90" i="2"/>
  <c r="BW90" i="2"/>
  <c r="BL91" i="2"/>
  <c r="BM91" i="2"/>
  <c r="BV91" i="2"/>
  <c r="BW91" i="2"/>
  <c r="BL92" i="2"/>
  <c r="BM92" i="2"/>
  <c r="BV92" i="2"/>
  <c r="BW92" i="2"/>
  <c r="BL93" i="2"/>
  <c r="BM93" i="2"/>
  <c r="BO93" i="2"/>
  <c r="BP93" i="2"/>
  <c r="BQ93" i="2"/>
  <c r="BS93" i="2"/>
  <c r="BT93" i="2"/>
  <c r="BU93" i="2"/>
  <c r="BV93" i="2"/>
  <c r="BW93" i="2"/>
  <c r="BL94" i="2"/>
  <c r="BM94" i="2"/>
  <c r="BV94" i="2"/>
  <c r="BW94" i="2"/>
  <c r="BL95" i="2"/>
  <c r="BM95" i="2"/>
  <c r="BO95" i="2"/>
  <c r="BP95" i="2"/>
  <c r="BQ95" i="2"/>
  <c r="BR95" i="2"/>
  <c r="BS95" i="2"/>
  <c r="BT95" i="2"/>
  <c r="BU95" i="2"/>
  <c r="BV95" i="2"/>
  <c r="BW95" i="2"/>
  <c r="BL96" i="2"/>
  <c r="BM96" i="2"/>
  <c r="BV96" i="2"/>
  <c r="BW96" i="2"/>
  <c r="BL97" i="2"/>
  <c r="BM97" i="2"/>
  <c r="BO97" i="2"/>
  <c r="BP97" i="2"/>
  <c r="BQ97" i="2"/>
  <c r="BR97" i="2"/>
  <c r="BS97" i="2"/>
  <c r="BT97" i="2"/>
  <c r="BU97" i="2"/>
  <c r="BV97" i="2"/>
  <c r="BW97" i="2"/>
  <c r="BL98" i="2"/>
  <c r="BM98" i="2"/>
  <c r="BO98" i="2"/>
  <c r="BS98" i="2"/>
  <c r="BU98" i="2"/>
  <c r="BV98" i="2"/>
  <c r="BW98" i="2"/>
  <c r="BL99" i="2"/>
  <c r="BM99" i="2"/>
  <c r="BP99" i="2"/>
  <c r="BS99" i="2"/>
  <c r="BT99" i="2"/>
  <c r="BU99" i="2"/>
  <c r="BV99" i="2"/>
  <c r="BW99" i="2"/>
  <c r="BL100" i="2"/>
  <c r="BM100" i="2"/>
  <c r="BO100" i="2"/>
  <c r="BP100" i="2"/>
  <c r="BQ100" i="2"/>
  <c r="BR100" i="2"/>
  <c r="BS100" i="2"/>
  <c r="BT100" i="2"/>
  <c r="BU100" i="2"/>
  <c r="BV100" i="2"/>
  <c r="BW100" i="2"/>
  <c r="BL101" i="2"/>
  <c r="BM101" i="2"/>
  <c r="BO101" i="2"/>
  <c r="BP101" i="2"/>
  <c r="BS101" i="2"/>
  <c r="BT101" i="2"/>
  <c r="BV101" i="2"/>
  <c r="BW101" i="2"/>
  <c r="BL102" i="2"/>
  <c r="BM102" i="2"/>
  <c r="BO102" i="2"/>
  <c r="BP102" i="2"/>
  <c r="BQ102" i="2"/>
  <c r="BS102" i="2"/>
  <c r="BT102" i="2"/>
  <c r="BU102" i="2"/>
  <c r="BV102" i="2"/>
  <c r="BW102" i="2"/>
  <c r="BL103" i="2"/>
  <c r="BM103" i="2"/>
  <c r="BV103" i="2"/>
  <c r="BW103" i="2"/>
  <c r="BL104" i="2"/>
  <c r="BM104" i="2"/>
  <c r="BO104" i="2"/>
  <c r="BQ104" i="2"/>
  <c r="BS104" i="2"/>
  <c r="BT104" i="2"/>
  <c r="BU104" i="2"/>
  <c r="BV104" i="2"/>
  <c r="BW104" i="2"/>
  <c r="BL105" i="2"/>
  <c r="BM105" i="2"/>
  <c r="BO105" i="2"/>
  <c r="BP105" i="2"/>
  <c r="BS105" i="2"/>
  <c r="BT105" i="2"/>
  <c r="BU105" i="2"/>
  <c r="BV105" i="2"/>
  <c r="BW105" i="2"/>
  <c r="BL106" i="2"/>
  <c r="BM106" i="2"/>
  <c r="BO106" i="2"/>
  <c r="BP106" i="2"/>
  <c r="BQ106" i="2"/>
  <c r="BR106" i="2"/>
  <c r="BS106" i="2"/>
  <c r="BT106" i="2"/>
  <c r="BU106" i="2"/>
  <c r="BV106" i="2"/>
  <c r="BW106" i="2"/>
  <c r="BL107" i="2"/>
  <c r="BM107" i="2"/>
  <c r="BO107" i="2"/>
  <c r="BP107" i="2"/>
  <c r="BQ107" i="2"/>
  <c r="BT107" i="2"/>
  <c r="BU107" i="2"/>
  <c r="BV107" i="2"/>
  <c r="BW107" i="2"/>
  <c r="BL108" i="2"/>
  <c r="BM108" i="2"/>
  <c r="BO108" i="2"/>
  <c r="BP108" i="2"/>
  <c r="BQ108" i="2"/>
  <c r="BR108" i="2"/>
  <c r="BS108" i="2"/>
  <c r="BT108" i="2"/>
  <c r="BU108" i="2"/>
  <c r="BV108" i="2"/>
  <c r="BW108" i="2"/>
  <c r="BL109" i="2"/>
  <c r="BM109" i="2"/>
  <c r="BO109" i="2"/>
  <c r="BP109" i="2"/>
  <c r="BQ109" i="2"/>
  <c r="BR109" i="2"/>
  <c r="BS109" i="2"/>
  <c r="BT109" i="2"/>
  <c r="BU109" i="2"/>
  <c r="BV109" i="2"/>
  <c r="BW109" i="2"/>
  <c r="BL110" i="2"/>
  <c r="BM110" i="2"/>
  <c r="BO110" i="2"/>
  <c r="BP110" i="2"/>
  <c r="BQ110" i="2"/>
  <c r="BR110" i="2"/>
  <c r="BS110" i="2"/>
  <c r="BT110" i="2"/>
  <c r="BU110" i="2"/>
  <c r="BV110" i="2"/>
  <c r="BW110" i="2"/>
  <c r="BL111" i="2"/>
  <c r="BM111" i="2"/>
  <c r="BP111" i="2"/>
  <c r="BQ111" i="2"/>
  <c r="BT111" i="2"/>
  <c r="BU111" i="2"/>
  <c r="BV111" i="2"/>
  <c r="BW111" i="2"/>
  <c r="BL112" i="2"/>
  <c r="BM112" i="2"/>
  <c r="BO112" i="2"/>
  <c r="BT112" i="2"/>
  <c r="BU112" i="2"/>
  <c r="BV112" i="2"/>
  <c r="BW112" i="2"/>
  <c r="BL113" i="2"/>
  <c r="BM113" i="2"/>
  <c r="BO113" i="2"/>
  <c r="BP113" i="2"/>
  <c r="BQ113" i="2"/>
  <c r="BS113" i="2"/>
  <c r="BT113" i="2"/>
  <c r="BU113" i="2"/>
  <c r="BV113" i="2"/>
  <c r="BW113" i="2"/>
  <c r="BL114" i="2"/>
  <c r="BM114" i="2"/>
  <c r="BO114" i="2"/>
  <c r="BP114" i="2"/>
  <c r="BQ114" i="2"/>
  <c r="BR114" i="2"/>
  <c r="BS114" i="2"/>
  <c r="BT114" i="2"/>
  <c r="BU114" i="2"/>
  <c r="BV114" i="2"/>
  <c r="BW114" i="2"/>
  <c r="BL115" i="2"/>
  <c r="BM115" i="2"/>
  <c r="BO115" i="2"/>
  <c r="BP115" i="2"/>
  <c r="BQ115" i="2"/>
  <c r="BR115" i="2"/>
  <c r="BS115" i="2"/>
  <c r="BT115" i="2"/>
  <c r="BU115" i="2"/>
  <c r="BV115" i="2"/>
  <c r="BW115" i="2"/>
  <c r="BL116" i="2"/>
  <c r="BM116" i="2"/>
  <c r="BO116" i="2"/>
  <c r="BP116" i="2"/>
  <c r="BQ116" i="2"/>
  <c r="BR116" i="2"/>
  <c r="BS116" i="2"/>
  <c r="BT116" i="2"/>
  <c r="BU116" i="2"/>
  <c r="BV116" i="2"/>
  <c r="BW116" i="2"/>
  <c r="BL117" i="2"/>
  <c r="BM117" i="2"/>
  <c r="BO117" i="2"/>
  <c r="BP117" i="2"/>
  <c r="BQ117" i="2"/>
  <c r="BR117" i="2"/>
  <c r="BS117" i="2"/>
  <c r="BT117" i="2"/>
  <c r="BU117" i="2"/>
  <c r="BV117" i="2"/>
  <c r="BW117" i="2"/>
  <c r="BL118" i="2"/>
  <c r="BM118" i="2"/>
  <c r="BN118" i="2"/>
  <c r="BP118" i="2"/>
  <c r="BV118" i="2"/>
  <c r="BW118" i="2"/>
  <c r="BL119" i="2"/>
  <c r="BM119" i="2"/>
  <c r="BU119" i="2"/>
  <c r="BV119" i="2"/>
  <c r="BW119" i="2"/>
  <c r="BL120" i="2"/>
  <c r="BM120" i="2"/>
  <c r="BU120" i="2"/>
  <c r="BV120" i="2"/>
  <c r="BW120" i="2"/>
  <c r="BL121" i="2"/>
  <c r="BM121" i="2"/>
  <c r="BU121" i="2"/>
  <c r="BV121" i="2"/>
  <c r="BW121" i="2"/>
  <c r="BL122" i="2"/>
  <c r="BM122" i="2"/>
  <c r="BO122" i="2"/>
  <c r="BP122" i="2"/>
  <c r="BU122" i="2"/>
  <c r="BV122" i="2"/>
  <c r="BW122" i="2"/>
  <c r="BL123" i="2"/>
  <c r="BM123" i="2"/>
  <c r="BO123" i="2"/>
  <c r="BP123" i="2"/>
  <c r="BQ123" i="2"/>
  <c r="BR123" i="2"/>
  <c r="BS123" i="2"/>
  <c r="BT123" i="2"/>
  <c r="BU123" i="2"/>
  <c r="BV123" i="2"/>
  <c r="BW123" i="2"/>
  <c r="BL124" i="2"/>
  <c r="BM124" i="2"/>
  <c r="BV124" i="2"/>
  <c r="BW124" i="2"/>
  <c r="BL125" i="2"/>
  <c r="BM125" i="2"/>
  <c r="BO125" i="2"/>
  <c r="BP125" i="2"/>
  <c r="BQ125" i="2"/>
  <c r="BS125" i="2"/>
  <c r="BT125" i="2"/>
  <c r="BU125" i="2"/>
  <c r="BV125" i="2"/>
  <c r="BW125" i="2"/>
  <c r="BL126" i="2"/>
  <c r="BM126" i="2"/>
  <c r="BO126" i="2"/>
  <c r="BP126" i="2"/>
  <c r="BQ126" i="2"/>
  <c r="BS126" i="2"/>
  <c r="BT126" i="2"/>
  <c r="BU126" i="2"/>
  <c r="BV126" i="2"/>
  <c r="BW126" i="2"/>
  <c r="BL127" i="2"/>
  <c r="BM127" i="2"/>
  <c r="BO127" i="2"/>
  <c r="BP127" i="2"/>
  <c r="BV127" i="2"/>
  <c r="BW127" i="2"/>
  <c r="BL128" i="2"/>
  <c r="BM128" i="2"/>
  <c r="BO128" i="2"/>
  <c r="BP128" i="2"/>
  <c r="BQ128" i="2"/>
  <c r="BS128" i="2"/>
  <c r="BT128" i="2"/>
  <c r="BU128" i="2"/>
  <c r="BV128" i="2"/>
  <c r="BW128" i="2"/>
  <c r="BL129" i="2"/>
  <c r="BM129" i="2"/>
  <c r="BU129" i="2"/>
  <c r="BV129" i="2"/>
  <c r="BW129" i="2"/>
  <c r="BL130" i="2"/>
  <c r="BM130" i="2"/>
  <c r="BN130" i="2"/>
  <c r="BO130" i="2"/>
  <c r="BV130" i="2"/>
  <c r="BW130" i="2"/>
  <c r="BL131" i="2"/>
  <c r="BM131" i="2"/>
  <c r="BO131" i="2"/>
  <c r="BV131" i="2"/>
  <c r="BW131" i="2"/>
  <c r="BL132" i="2"/>
  <c r="BM132" i="2"/>
  <c r="BO132" i="2"/>
  <c r="BP132" i="2"/>
  <c r="BQ132" i="2"/>
  <c r="BR132" i="2"/>
  <c r="BS132" i="2"/>
  <c r="BT132" i="2"/>
  <c r="BU132" i="2"/>
  <c r="BV132" i="2"/>
  <c r="BW132" i="2"/>
  <c r="BL133" i="2"/>
  <c r="BM133" i="2"/>
  <c r="BN133" i="2"/>
  <c r="BO133" i="2"/>
  <c r="BP133" i="2"/>
  <c r="BQ133" i="2"/>
  <c r="BR133" i="2"/>
  <c r="BS133" i="2"/>
  <c r="BT133" i="2"/>
  <c r="BU133" i="2"/>
  <c r="BV133" i="2"/>
  <c r="BW133" i="2"/>
  <c r="BL134" i="2"/>
  <c r="BM134" i="2"/>
  <c r="BO134" i="2"/>
  <c r="BP134" i="2"/>
  <c r="BQ134" i="2"/>
  <c r="BR134" i="2"/>
  <c r="BS134" i="2"/>
  <c r="BT134" i="2"/>
  <c r="BU134" i="2"/>
  <c r="BV134" i="2"/>
  <c r="BW134" i="2"/>
  <c r="BL135" i="2"/>
  <c r="BM135" i="2"/>
  <c r="BO135" i="2"/>
  <c r="BQ135" i="2"/>
  <c r="BR135" i="2"/>
  <c r="BS135" i="2"/>
  <c r="BT135" i="2"/>
  <c r="BV135" i="2"/>
  <c r="BW135" i="2"/>
  <c r="BL136" i="2"/>
  <c r="BM136" i="2"/>
  <c r="BO136" i="2"/>
  <c r="BP136" i="2"/>
  <c r="BQ136" i="2"/>
  <c r="BR136" i="2"/>
  <c r="BS136" i="2"/>
  <c r="BT136" i="2"/>
  <c r="BU136" i="2"/>
  <c r="BV136" i="2"/>
  <c r="BW136" i="2"/>
  <c r="BL137" i="2"/>
  <c r="BM137" i="2"/>
  <c r="BO137" i="2"/>
  <c r="BP137" i="2"/>
  <c r="BQ137" i="2"/>
  <c r="BR137" i="2"/>
  <c r="BS137" i="2"/>
  <c r="BT137" i="2"/>
  <c r="BU137" i="2"/>
  <c r="BV137" i="2"/>
  <c r="BW137" i="2"/>
  <c r="BL138" i="2"/>
  <c r="BM138" i="2"/>
  <c r="BO138" i="2"/>
  <c r="BP138" i="2"/>
  <c r="BQ138" i="2"/>
  <c r="BR138" i="2"/>
  <c r="BS138" i="2"/>
  <c r="BT138" i="2"/>
  <c r="BU138" i="2"/>
  <c r="BV138" i="2"/>
  <c r="BW138" i="2"/>
  <c r="BL139" i="2"/>
  <c r="BM139" i="2"/>
  <c r="BP139" i="2"/>
  <c r="BQ139" i="2"/>
  <c r="BU139" i="2"/>
  <c r="BV139" i="2"/>
  <c r="BW139" i="2"/>
  <c r="BL140" i="2"/>
  <c r="BM140" i="2"/>
  <c r="BO140" i="2"/>
  <c r="BP140" i="2"/>
  <c r="BQ140" i="2"/>
  <c r="BR140" i="2"/>
  <c r="BS140" i="2"/>
  <c r="BT140" i="2"/>
  <c r="BU140" i="2"/>
  <c r="BV140" i="2"/>
  <c r="BW140" i="2"/>
  <c r="BL141" i="2"/>
  <c r="BM141" i="2"/>
  <c r="BO141" i="2"/>
  <c r="BP141" i="2"/>
  <c r="BQ141" i="2"/>
  <c r="BS141" i="2"/>
  <c r="BT141" i="2"/>
  <c r="BU141" i="2"/>
  <c r="BV141" i="2"/>
  <c r="BW141" i="2"/>
  <c r="BL142" i="2"/>
  <c r="BM142" i="2"/>
  <c r="BN142" i="2"/>
  <c r="BO142" i="2"/>
  <c r="BP142" i="2"/>
  <c r="BQ142" i="2"/>
  <c r="BR142" i="2"/>
  <c r="BT142" i="2"/>
  <c r="BU142" i="2"/>
  <c r="BV142" i="2"/>
  <c r="BW142" i="2"/>
  <c r="BL143" i="2"/>
  <c r="BM143" i="2"/>
  <c r="BO143" i="2"/>
  <c r="BP143" i="2"/>
  <c r="BT143" i="2"/>
  <c r="BU143" i="2"/>
  <c r="BV143" i="2"/>
  <c r="BW143" i="2"/>
  <c r="BL144" i="2"/>
  <c r="BM144" i="2"/>
  <c r="BV144" i="2"/>
  <c r="BW144" i="2"/>
  <c r="BL145" i="2"/>
  <c r="BM145" i="2"/>
  <c r="BN145" i="2"/>
  <c r="BO145" i="2"/>
  <c r="BP145" i="2"/>
  <c r="BT145" i="2"/>
  <c r="BU145" i="2"/>
  <c r="BV145" i="2"/>
  <c r="BW145" i="2"/>
  <c r="BL146" i="2"/>
  <c r="BM146" i="2"/>
  <c r="BP146" i="2"/>
  <c r="BQ146" i="2"/>
  <c r="BS146" i="2"/>
  <c r="BV146" i="2"/>
  <c r="BW146" i="2"/>
  <c r="BL147" i="2"/>
  <c r="BM147" i="2"/>
  <c r="BN147" i="2"/>
  <c r="BO147" i="2"/>
  <c r="BP147" i="2"/>
  <c r="BQ147" i="2"/>
  <c r="BR147" i="2"/>
  <c r="BS147" i="2"/>
  <c r="BT147" i="2"/>
  <c r="BU147" i="2"/>
  <c r="BV147" i="2"/>
  <c r="BW147" i="2"/>
  <c r="BL148" i="2"/>
  <c r="BM148" i="2"/>
  <c r="BO148" i="2"/>
  <c r="BP148" i="2"/>
  <c r="BQ148" i="2"/>
  <c r="BR148" i="2"/>
  <c r="BS148" i="2"/>
  <c r="BT148" i="2"/>
  <c r="BU148" i="2"/>
  <c r="BV148" i="2"/>
  <c r="BW148" i="2"/>
  <c r="BL149" i="2"/>
  <c r="BM149" i="2"/>
  <c r="BN149" i="2"/>
  <c r="BO149" i="2"/>
  <c r="BP149" i="2"/>
  <c r="BQ149" i="2"/>
  <c r="BR149" i="2"/>
  <c r="BS149" i="2"/>
  <c r="BT149" i="2"/>
  <c r="BU149" i="2"/>
  <c r="BV149" i="2"/>
  <c r="BW149" i="2"/>
  <c r="BL150" i="2"/>
  <c r="BM150" i="2"/>
  <c r="BN150" i="2"/>
  <c r="BO150" i="2"/>
  <c r="BP150" i="2"/>
  <c r="BQ150" i="2"/>
  <c r="BS150" i="2"/>
  <c r="BT150" i="2"/>
  <c r="BU150" i="2"/>
  <c r="BV150" i="2"/>
  <c r="BW150" i="2"/>
  <c r="BL151" i="2"/>
  <c r="BM151" i="2"/>
  <c r="BV151" i="2"/>
  <c r="BW151" i="2"/>
  <c r="BL152" i="2"/>
  <c r="BM152" i="2"/>
  <c r="BN152" i="2"/>
  <c r="BO152" i="2"/>
  <c r="BP152" i="2"/>
  <c r="BQ152" i="2"/>
  <c r="BR152" i="2"/>
  <c r="BS152" i="2"/>
  <c r="BV152" i="2"/>
  <c r="BW152" i="2"/>
  <c r="BL153" i="2"/>
  <c r="BM153" i="2"/>
  <c r="BN153" i="2"/>
  <c r="BO153" i="2"/>
  <c r="BP153" i="2"/>
  <c r="BQ153" i="2"/>
  <c r="BR153" i="2"/>
  <c r="BS153" i="2"/>
  <c r="BV153" i="2"/>
  <c r="BW153" i="2"/>
  <c r="BL154" i="2"/>
  <c r="BM154" i="2"/>
  <c r="BO154" i="2"/>
  <c r="BV154" i="2"/>
  <c r="BW154" i="2"/>
  <c r="BL155" i="2"/>
  <c r="BM155" i="2"/>
  <c r="BO155" i="2"/>
  <c r="BV155" i="2"/>
  <c r="BW155" i="2"/>
  <c r="BL156" i="2"/>
  <c r="BM156" i="2"/>
  <c r="BV156" i="2"/>
  <c r="BW156" i="2"/>
  <c r="BL157" i="2"/>
  <c r="BM157" i="2"/>
  <c r="BV157" i="2"/>
  <c r="BW157" i="2"/>
  <c r="BL158" i="2"/>
  <c r="BM158" i="2"/>
  <c r="BO158" i="2"/>
  <c r="BU158" i="2"/>
  <c r="BV158" i="2"/>
  <c r="BW158" i="2"/>
  <c r="BL159" i="2"/>
  <c r="BM159" i="2"/>
  <c r="BN159" i="2"/>
  <c r="BO159" i="2"/>
  <c r="BP159" i="2"/>
  <c r="BQ159" i="2"/>
  <c r="BR159" i="2"/>
  <c r="BS159" i="2"/>
  <c r="BV159" i="2"/>
  <c r="BW159" i="2"/>
  <c r="BL160" i="2"/>
  <c r="BM160" i="2"/>
  <c r="BU160" i="2"/>
  <c r="BV160" i="2"/>
  <c r="BW160" i="2"/>
  <c r="BL161" i="2"/>
  <c r="BM161" i="2"/>
  <c r="BO161" i="2"/>
  <c r="BV161" i="2"/>
  <c r="BW161" i="2"/>
  <c r="BL162" i="2"/>
  <c r="BM162" i="2"/>
  <c r="BO162" i="2"/>
  <c r="BV162" i="2"/>
  <c r="BW162" i="2"/>
  <c r="BL163" i="2"/>
  <c r="BM163" i="2"/>
  <c r="BV163" i="2"/>
  <c r="BW163" i="2"/>
  <c r="BL164" i="2"/>
  <c r="BM164" i="2"/>
  <c r="BV164" i="2"/>
  <c r="BW164" i="2"/>
  <c r="BL165" i="2"/>
  <c r="BM165" i="2"/>
  <c r="BV165" i="2"/>
  <c r="BW165" i="2"/>
  <c r="BL166" i="2"/>
  <c r="BM166" i="2"/>
  <c r="BV166" i="2"/>
  <c r="BW166" i="2"/>
  <c r="BL167" i="2"/>
  <c r="BM167" i="2"/>
  <c r="BV167" i="2"/>
  <c r="BW167" i="2"/>
  <c r="BL168" i="2"/>
  <c r="BM168" i="2"/>
  <c r="BV168" i="2"/>
  <c r="BW168" i="2"/>
  <c r="BL169" i="2"/>
  <c r="BM169" i="2"/>
  <c r="BO169" i="2"/>
  <c r="BV169" i="2"/>
  <c r="BW169" i="2"/>
  <c r="BL170" i="2"/>
  <c r="BM170" i="2"/>
  <c r="BV170" i="2"/>
  <c r="BW170" i="2"/>
  <c r="BL171" i="2"/>
  <c r="BM171" i="2"/>
  <c r="BV171" i="2"/>
  <c r="BW171" i="2"/>
  <c r="BL172" i="2"/>
  <c r="BM172" i="2"/>
  <c r="BV172" i="2"/>
  <c r="BW172" i="2"/>
  <c r="BL173" i="2"/>
  <c r="BM173" i="2"/>
  <c r="BV173" i="2"/>
  <c r="BW173" i="2"/>
  <c r="BL174" i="2"/>
  <c r="BM174" i="2"/>
  <c r="BN174" i="2"/>
  <c r="BO174" i="2"/>
  <c r="BV174" i="2"/>
  <c r="BW174" i="2"/>
  <c r="BL175" i="2"/>
  <c r="BM175" i="2"/>
  <c r="BO175" i="2"/>
  <c r="BV175" i="2"/>
  <c r="BW175" i="2"/>
  <c r="BL176" i="2"/>
  <c r="BM176" i="2"/>
  <c r="BV176" i="2"/>
  <c r="BW176" i="2"/>
  <c r="BL177" i="2"/>
  <c r="BM177" i="2"/>
  <c r="BS177" i="2"/>
  <c r="BV177" i="2"/>
  <c r="BW177" i="2"/>
  <c r="BL178" i="2"/>
  <c r="BM178" i="2"/>
  <c r="BV178" i="2"/>
  <c r="BW178" i="2"/>
  <c r="BL179" i="2"/>
  <c r="BM179" i="2"/>
  <c r="BV179" i="2"/>
  <c r="BW179" i="2"/>
  <c r="BL180" i="2"/>
  <c r="BM180" i="2"/>
  <c r="BV180" i="2"/>
  <c r="BW180" i="2"/>
  <c r="BL181" i="2"/>
  <c r="BM181" i="2"/>
  <c r="BV181" i="2"/>
  <c r="BW181" i="2"/>
  <c r="BL182" i="2"/>
  <c r="BM182" i="2"/>
  <c r="BO182" i="2"/>
  <c r="BV182" i="2"/>
  <c r="BW182" i="2"/>
  <c r="BL183" i="2"/>
  <c r="BM183" i="2"/>
  <c r="BV183" i="2"/>
  <c r="BW183" i="2"/>
  <c r="BL184" i="2"/>
  <c r="BM184" i="2"/>
  <c r="BN184" i="2"/>
  <c r="BV184" i="2"/>
  <c r="BW184" i="2"/>
  <c r="BL185" i="2"/>
  <c r="BM185" i="2"/>
  <c r="BO185" i="2"/>
  <c r="BV185" i="2"/>
  <c r="BW185" i="2"/>
  <c r="BL186" i="2"/>
  <c r="BM186" i="2"/>
  <c r="BV186" i="2"/>
  <c r="BW186" i="2"/>
  <c r="BL187" i="2"/>
  <c r="BM187" i="2"/>
  <c r="BV187" i="2"/>
  <c r="BW187" i="2"/>
  <c r="BL188" i="2"/>
  <c r="BM188" i="2"/>
  <c r="BV188" i="2"/>
  <c r="BW188" i="2"/>
  <c r="BL189" i="2"/>
  <c r="BM189" i="2"/>
  <c r="BV189" i="2"/>
  <c r="BW189" i="2"/>
  <c r="BL190" i="2"/>
  <c r="BM190" i="2"/>
  <c r="BV190" i="2"/>
  <c r="BW190" i="2"/>
  <c r="BL191" i="2"/>
  <c r="BM191" i="2"/>
  <c r="BV191" i="2"/>
  <c r="BW191" i="2"/>
  <c r="BL192" i="2"/>
  <c r="BM192" i="2"/>
  <c r="BV192" i="2"/>
  <c r="BW192" i="2"/>
  <c r="BL193" i="2"/>
  <c r="BM193" i="2"/>
  <c r="BU193" i="2"/>
  <c r="BV193" i="2"/>
  <c r="BW193" i="2"/>
  <c r="BL194" i="2"/>
  <c r="BM194" i="2"/>
  <c r="BV194" i="2"/>
  <c r="BW194" i="2"/>
  <c r="BL195" i="2"/>
  <c r="BM195" i="2"/>
  <c r="BU195" i="2"/>
  <c r="BV195" i="2"/>
  <c r="BW195" i="2"/>
  <c r="BL196" i="2"/>
  <c r="BM196" i="2"/>
  <c r="BO196" i="2"/>
  <c r="BU196" i="2"/>
  <c r="BV196" i="2"/>
  <c r="BW196" i="2"/>
  <c r="BL197" i="2"/>
  <c r="BM197" i="2"/>
  <c r="BO197" i="2"/>
  <c r="BV197" i="2"/>
  <c r="BW197" i="2"/>
  <c r="BL198" i="2"/>
  <c r="BM198" i="2"/>
  <c r="BV198" i="2"/>
  <c r="BW198" i="2"/>
  <c r="BL199" i="2"/>
  <c r="BM199" i="2"/>
  <c r="BO199" i="2"/>
  <c r="BV199" i="2"/>
  <c r="BW199" i="2"/>
  <c r="BL200" i="2"/>
  <c r="BM200" i="2"/>
  <c r="BO200" i="2"/>
  <c r="BV200" i="2"/>
  <c r="BW200" i="2"/>
  <c r="BL201" i="2"/>
  <c r="BM201" i="2"/>
  <c r="BO201" i="2"/>
  <c r="BV201" i="2"/>
  <c r="BW201" i="2"/>
  <c r="BL202" i="2"/>
  <c r="BM202" i="2"/>
  <c r="BO202" i="2"/>
  <c r="BV202" i="2"/>
  <c r="BW202" i="2"/>
  <c r="BL203" i="2"/>
  <c r="BM203" i="2"/>
  <c r="BO203" i="2"/>
  <c r="BV203" i="2"/>
  <c r="BW203" i="2"/>
  <c r="BL204" i="2"/>
  <c r="BM204" i="2"/>
  <c r="BV204" i="2"/>
  <c r="BW204" i="2"/>
  <c r="BL205" i="2"/>
  <c r="BM205" i="2"/>
  <c r="BO205" i="2"/>
  <c r="BS205" i="2"/>
  <c r="BV205" i="2"/>
  <c r="BW205" i="2"/>
  <c r="BL206" i="2"/>
  <c r="BM206" i="2"/>
  <c r="BO206" i="2"/>
  <c r="BP206" i="2"/>
  <c r="BV206" i="2"/>
  <c r="BW206" i="2"/>
  <c r="BL207" i="2"/>
  <c r="BM207" i="2"/>
  <c r="BO207" i="2"/>
  <c r="BU207" i="2"/>
  <c r="BV207" i="2"/>
  <c r="BW207" i="2"/>
  <c r="BL208" i="2"/>
  <c r="BM208" i="2"/>
  <c r="BN208" i="2"/>
  <c r="BV208" i="2"/>
  <c r="BW208" i="2"/>
  <c r="BL209" i="2"/>
  <c r="BM209" i="2"/>
  <c r="BV209" i="2"/>
  <c r="BW209" i="2"/>
  <c r="BL210" i="2"/>
  <c r="BM210" i="2"/>
  <c r="BO210" i="2"/>
  <c r="BQ210" i="2"/>
  <c r="BR210" i="2"/>
  <c r="BS210" i="2"/>
  <c r="BT210" i="2"/>
  <c r="BU210" i="2"/>
  <c r="BV210" i="2"/>
  <c r="BW210" i="2"/>
  <c r="BL211" i="2"/>
  <c r="BM211" i="2"/>
  <c r="BO211" i="2"/>
  <c r="BV211" i="2"/>
  <c r="BW211" i="2"/>
  <c r="BL212" i="2"/>
  <c r="BM212" i="2"/>
  <c r="BU212" i="2"/>
  <c r="BV212" i="2"/>
  <c r="BW212" i="2"/>
  <c r="BL213" i="2"/>
  <c r="BM213" i="2"/>
  <c r="BO213" i="2"/>
  <c r="BV213" i="2"/>
  <c r="BW213" i="2"/>
  <c r="BL214" i="2"/>
  <c r="BM214" i="2"/>
  <c r="BN214" i="2"/>
  <c r="BO214" i="2"/>
  <c r="BV214" i="2"/>
  <c r="BW214" i="2"/>
  <c r="BL215" i="2"/>
  <c r="BM215" i="2"/>
  <c r="BV215" i="2"/>
  <c r="BW215" i="2"/>
  <c r="BL216" i="2"/>
  <c r="BM216" i="2"/>
  <c r="BO216" i="2"/>
  <c r="BU216" i="2"/>
  <c r="BV216" i="2"/>
  <c r="BW216" i="2"/>
  <c r="BL217" i="2"/>
  <c r="BM217" i="2"/>
  <c r="BO217" i="2"/>
  <c r="BV217" i="2"/>
  <c r="BW217" i="2"/>
  <c r="BL218" i="2"/>
  <c r="BM218" i="2"/>
  <c r="BO218" i="2"/>
  <c r="BU218" i="2"/>
  <c r="BV218" i="2"/>
  <c r="BW218" i="2"/>
  <c r="BL219" i="2"/>
  <c r="BM219" i="2"/>
  <c r="BO219" i="2"/>
  <c r="BP219" i="2"/>
  <c r="BU219" i="2"/>
  <c r="BV219" i="2"/>
  <c r="BW219" i="2"/>
  <c r="BL220" i="2"/>
  <c r="BM220" i="2"/>
  <c r="BS220" i="2"/>
  <c r="BU220" i="2"/>
  <c r="BV220" i="2"/>
  <c r="BW220" i="2"/>
  <c r="BL221" i="2"/>
  <c r="BM221" i="2"/>
  <c r="BO221" i="2"/>
  <c r="BS221" i="2"/>
  <c r="BV221" i="2"/>
  <c r="BW221" i="2"/>
  <c r="BL222" i="2"/>
  <c r="BM222" i="2"/>
  <c r="BN222" i="2"/>
  <c r="BO222" i="2"/>
  <c r="BP222" i="2"/>
  <c r="BQ222" i="2"/>
  <c r="BR222" i="2"/>
  <c r="BS222" i="2"/>
  <c r="BV222" i="2"/>
  <c r="BW222" i="2"/>
  <c r="BL223" i="2"/>
  <c r="BM223" i="2"/>
  <c r="BO223" i="2"/>
  <c r="BU223" i="2"/>
  <c r="BV223" i="2"/>
  <c r="BW223" i="2"/>
  <c r="BL224" i="2"/>
  <c r="BM224" i="2"/>
  <c r="BO224" i="2"/>
  <c r="BV224" i="2"/>
  <c r="BW224" i="2"/>
  <c r="BL225" i="2"/>
  <c r="BM225" i="2"/>
  <c r="BV225" i="2"/>
  <c r="BW225" i="2"/>
  <c r="BL226" i="2"/>
  <c r="BM226" i="2"/>
  <c r="BO226" i="2"/>
  <c r="BV226" i="2"/>
  <c r="BW226" i="2"/>
  <c r="BL227" i="2"/>
  <c r="BM227" i="2"/>
  <c r="BV227" i="2"/>
  <c r="BW227" i="2"/>
  <c r="BL228" i="2"/>
  <c r="BM228" i="2"/>
  <c r="BO228" i="2"/>
  <c r="BP228" i="2"/>
  <c r="BV228" i="2"/>
  <c r="BW228" i="2"/>
  <c r="BL229" i="2"/>
  <c r="BM229" i="2"/>
  <c r="BO229" i="2"/>
  <c r="BV229" i="2"/>
  <c r="BW229" i="2"/>
  <c r="BL230" i="2"/>
  <c r="BM230" i="2"/>
  <c r="BV230" i="2"/>
  <c r="BW230" i="2"/>
  <c r="BL231" i="2"/>
  <c r="BM231" i="2"/>
  <c r="BV231" i="2"/>
  <c r="BW231" i="2"/>
  <c r="BL232" i="2"/>
  <c r="BM232" i="2"/>
  <c r="BO232" i="2"/>
  <c r="BV232" i="2"/>
  <c r="BW232" i="2"/>
  <c r="BL233" i="2"/>
  <c r="BM233" i="2"/>
  <c r="BO233" i="2"/>
  <c r="BP233" i="2"/>
  <c r="BS233" i="2"/>
  <c r="BU233" i="2"/>
  <c r="BV233" i="2"/>
  <c r="BW233" i="2"/>
  <c r="BL234" i="2"/>
  <c r="BM234" i="2"/>
  <c r="BO234" i="2"/>
  <c r="BP234" i="2"/>
  <c r="BQ234" i="2"/>
  <c r="BR234" i="2"/>
  <c r="BV234" i="2"/>
  <c r="BW234" i="2"/>
  <c r="BL235" i="2"/>
  <c r="BM235" i="2"/>
  <c r="BV235" i="2"/>
  <c r="BW235" i="2"/>
  <c r="BL236" i="2"/>
  <c r="BM236" i="2"/>
  <c r="BO236" i="2"/>
  <c r="BS236" i="2"/>
  <c r="BV236" i="2"/>
  <c r="BW236" i="2"/>
  <c r="BL237" i="2"/>
  <c r="BM237" i="2"/>
  <c r="BO237" i="2"/>
  <c r="BV237" i="2"/>
  <c r="BW237" i="2"/>
  <c r="BL238" i="2"/>
  <c r="BM238" i="2"/>
  <c r="BO238" i="2"/>
  <c r="BV238" i="2"/>
  <c r="BW238" i="2"/>
  <c r="BL239" i="2"/>
  <c r="BM239" i="2"/>
  <c r="BV239" i="2"/>
  <c r="BW239" i="2"/>
  <c r="BL240" i="2"/>
  <c r="BM240" i="2"/>
  <c r="BV240" i="2"/>
  <c r="BW240" i="2"/>
  <c r="BL241" i="2"/>
  <c r="BM241" i="2"/>
  <c r="BO241" i="2"/>
  <c r="BV241" i="2"/>
  <c r="BW241" i="2"/>
  <c r="BL242" i="2"/>
  <c r="BM242" i="2"/>
  <c r="BO242" i="2"/>
  <c r="BV242" i="2"/>
  <c r="BW242" i="2"/>
  <c r="BL243" i="2"/>
  <c r="BM243" i="2"/>
  <c r="BV243" i="2"/>
  <c r="BW243" i="2"/>
  <c r="BL244" i="2"/>
  <c r="BM244" i="2"/>
  <c r="BN244" i="2"/>
  <c r="BO244" i="2"/>
  <c r="BP244" i="2"/>
  <c r="BQ244" i="2"/>
  <c r="BR244" i="2"/>
  <c r="BS244" i="2"/>
  <c r="BU244" i="2"/>
  <c r="BV244" i="2"/>
  <c r="BW244" i="2"/>
  <c r="BL245" i="2"/>
  <c r="BM245" i="2"/>
  <c r="BO245" i="2"/>
  <c r="BS245" i="2"/>
  <c r="BV245" i="2"/>
  <c r="BW245" i="2"/>
  <c r="BL246" i="2"/>
  <c r="BM246" i="2"/>
  <c r="BO246" i="2"/>
  <c r="BP246" i="2"/>
  <c r="BV246" i="2"/>
  <c r="BW246" i="2"/>
  <c r="BL247" i="2"/>
  <c r="BM247" i="2"/>
  <c r="BO247" i="2"/>
  <c r="BP247" i="2"/>
  <c r="BT247" i="2"/>
  <c r="BU247" i="2"/>
  <c r="BV247" i="2"/>
  <c r="BW247" i="2"/>
  <c r="BL248" i="2"/>
  <c r="BM248" i="2"/>
  <c r="BO248" i="2"/>
  <c r="BP248" i="2"/>
  <c r="BV248" i="2"/>
  <c r="BW248" i="2"/>
  <c r="BL249" i="2"/>
  <c r="BM249" i="2"/>
  <c r="BN249" i="2"/>
  <c r="BV249" i="2"/>
  <c r="BW249" i="2"/>
  <c r="BL250" i="2"/>
  <c r="BM250" i="2"/>
  <c r="BV250" i="2"/>
  <c r="BW250" i="2"/>
  <c r="BL251" i="2"/>
  <c r="BM251" i="2"/>
  <c r="BN251" i="2"/>
  <c r="BO251" i="2"/>
  <c r="BP251" i="2"/>
  <c r="BQ251" i="2"/>
  <c r="BR251" i="2"/>
  <c r="BS251" i="2"/>
  <c r="BW251" i="2"/>
  <c r="BL252" i="2"/>
  <c r="BM252" i="2"/>
  <c r="BO252" i="2"/>
  <c r="BP252" i="2"/>
  <c r="BV252" i="2"/>
  <c r="BW252" i="2"/>
  <c r="BL253" i="2"/>
  <c r="BM253" i="2"/>
  <c r="BV253" i="2"/>
  <c r="BW253" i="2"/>
  <c r="BL254" i="2"/>
  <c r="BM254" i="2"/>
  <c r="BO254" i="2"/>
  <c r="BP254" i="2"/>
  <c r="BV254" i="2"/>
  <c r="BW254" i="2"/>
  <c r="BL255" i="2"/>
  <c r="BM255" i="2"/>
  <c r="BO255" i="2"/>
  <c r="BV255" i="2"/>
  <c r="BW255" i="2"/>
  <c r="BL256" i="2"/>
  <c r="BM256" i="2"/>
  <c r="BV256" i="2"/>
  <c r="BW256" i="2"/>
  <c r="BL257" i="2"/>
  <c r="BM257" i="2"/>
  <c r="BV257" i="2"/>
  <c r="BW257" i="2"/>
  <c r="BL258" i="2"/>
  <c r="BM258" i="2"/>
  <c r="BO258" i="2"/>
  <c r="BU258" i="2"/>
  <c r="BV258" i="2"/>
  <c r="BW258" i="2"/>
  <c r="BL259" i="2"/>
  <c r="BM259" i="2"/>
  <c r="BO259" i="2"/>
  <c r="BV259" i="2"/>
  <c r="BW259" i="2"/>
  <c r="BL260" i="2"/>
  <c r="BM260" i="2"/>
  <c r="BV260" i="2"/>
  <c r="BW260" i="2"/>
  <c r="BL261" i="2"/>
  <c r="BM261" i="2"/>
  <c r="BN261" i="2"/>
  <c r="BU261" i="2"/>
  <c r="BV261" i="2"/>
  <c r="BW261" i="2"/>
  <c r="BL262" i="2"/>
  <c r="BM262" i="2"/>
  <c r="BV262" i="2"/>
  <c r="BW262" i="2"/>
  <c r="BL263" i="2"/>
  <c r="BM263" i="2"/>
  <c r="BS263" i="2"/>
  <c r="BT263" i="2"/>
  <c r="BV263" i="2"/>
  <c r="BW263" i="2"/>
  <c r="BL264" i="2"/>
  <c r="BM264" i="2"/>
  <c r="BV264" i="2"/>
  <c r="BW264" i="2"/>
  <c r="BL265" i="2"/>
  <c r="BM265" i="2"/>
  <c r="BO265" i="2"/>
  <c r="BP265" i="2"/>
  <c r="BU265" i="2"/>
  <c r="BV265" i="2"/>
  <c r="BW265" i="2"/>
  <c r="BL266" i="2"/>
  <c r="BM266" i="2"/>
  <c r="BO266" i="2"/>
  <c r="BV266" i="2"/>
  <c r="BW266" i="2"/>
  <c r="BL267" i="2"/>
  <c r="BM267" i="2"/>
  <c r="BO267" i="2"/>
  <c r="BV267" i="2"/>
  <c r="BW267" i="2"/>
  <c r="BL268" i="2"/>
  <c r="BM268" i="2"/>
  <c r="BO268" i="2"/>
  <c r="BV268" i="2"/>
  <c r="BW268" i="2"/>
  <c r="BL269" i="2"/>
  <c r="BM269" i="2"/>
  <c r="BV269" i="2"/>
  <c r="BW269" i="2"/>
  <c r="BL270" i="2"/>
  <c r="BM270" i="2"/>
  <c r="BN270" i="2"/>
  <c r="BO270" i="2"/>
  <c r="BP270" i="2"/>
  <c r="BU270" i="2"/>
  <c r="BV270" i="2"/>
  <c r="BW270" i="2"/>
  <c r="BL271" i="2"/>
  <c r="BM271" i="2"/>
  <c r="BO271" i="2"/>
  <c r="BV271" i="2"/>
  <c r="BW271" i="2"/>
  <c r="BL272" i="2"/>
  <c r="BM272" i="2"/>
  <c r="BO272" i="2"/>
  <c r="BP272" i="2"/>
  <c r="BV272" i="2"/>
  <c r="BW272" i="2"/>
  <c r="BL273" i="2"/>
  <c r="BM273" i="2"/>
  <c r="BV273" i="2"/>
  <c r="BW273" i="2"/>
  <c r="BL274" i="2"/>
  <c r="BM274" i="2"/>
  <c r="BV274" i="2"/>
  <c r="BW274" i="2"/>
  <c r="BL275" i="2"/>
  <c r="BM275" i="2"/>
  <c r="BO275" i="2"/>
  <c r="BS275" i="2"/>
  <c r="BV275" i="2"/>
  <c r="BW275" i="2"/>
  <c r="BL276" i="2"/>
  <c r="BM276" i="2"/>
  <c r="BN276" i="2"/>
  <c r="BP276" i="2"/>
  <c r="BS276" i="2"/>
  <c r="BU276" i="2"/>
  <c r="BV276" i="2"/>
  <c r="BW276" i="2"/>
  <c r="BL277" i="2"/>
  <c r="BM277" i="2"/>
  <c r="BU277" i="2"/>
  <c r="BV277" i="2"/>
  <c r="BW277" i="2"/>
  <c r="BL278" i="2"/>
  <c r="BM278" i="2"/>
  <c r="BV278" i="2"/>
  <c r="BW278" i="2"/>
  <c r="BL279" i="2"/>
  <c r="BM279" i="2"/>
  <c r="BO279" i="2"/>
  <c r="BP279" i="2"/>
  <c r="BV279" i="2"/>
  <c r="BW279" i="2"/>
  <c r="BL280" i="2"/>
  <c r="BM280" i="2"/>
  <c r="BO280" i="2"/>
  <c r="BV280" i="2"/>
  <c r="BW280" i="2"/>
  <c r="BL281" i="2"/>
  <c r="BM281" i="2"/>
  <c r="BO281" i="2"/>
  <c r="BV281" i="2"/>
  <c r="BW281" i="2"/>
  <c r="BL282" i="2"/>
  <c r="BM282" i="2"/>
  <c r="BO282" i="2"/>
  <c r="BV282" i="2"/>
  <c r="BW282" i="2"/>
  <c r="BL283" i="2"/>
  <c r="BM283" i="2"/>
  <c r="BO283" i="2"/>
  <c r="BV283" i="2"/>
  <c r="BW283" i="2"/>
  <c r="BL284" i="2"/>
  <c r="BM284" i="2"/>
  <c r="BO284" i="2"/>
  <c r="BV284" i="2"/>
  <c r="BW284" i="2"/>
  <c r="BL285" i="2"/>
  <c r="BM285" i="2"/>
  <c r="BV285" i="2"/>
  <c r="BW285" i="2"/>
  <c r="BL286" i="2"/>
  <c r="BM286" i="2"/>
  <c r="BU286" i="2"/>
  <c r="BV286" i="2"/>
  <c r="BW286" i="2"/>
  <c r="BL287" i="2"/>
  <c r="BM287" i="2"/>
  <c r="BO287" i="2"/>
  <c r="BV287" i="2"/>
  <c r="BW287" i="2"/>
  <c r="BL288" i="2"/>
  <c r="BM288" i="2"/>
  <c r="BO288" i="2"/>
  <c r="BV288" i="2"/>
  <c r="BW288" i="2"/>
  <c r="BL289" i="2"/>
  <c r="BM289" i="2"/>
  <c r="BV289" i="2"/>
  <c r="BW289" i="2"/>
  <c r="BL290" i="2"/>
  <c r="BM290" i="2"/>
  <c r="BO290" i="2"/>
  <c r="BP290" i="2"/>
  <c r="BS290" i="2"/>
  <c r="BU290" i="2"/>
  <c r="BV290" i="2"/>
  <c r="BW290" i="2"/>
  <c r="BL291" i="2"/>
  <c r="BM291" i="2"/>
  <c r="BO291" i="2"/>
  <c r="BS291" i="2"/>
  <c r="BU291" i="2"/>
  <c r="BV291" i="2"/>
  <c r="BW291" i="2"/>
  <c r="BL292" i="2"/>
  <c r="BM292" i="2"/>
  <c r="BN292" i="2"/>
  <c r="BQ292" i="2"/>
  <c r="BR292" i="2"/>
  <c r="BS292" i="2"/>
  <c r="BV292" i="2"/>
  <c r="BW292" i="2"/>
  <c r="BL293" i="2"/>
  <c r="BM293" i="2"/>
  <c r="BV293" i="2"/>
  <c r="BW293" i="2"/>
  <c r="BL294" i="2"/>
  <c r="BM294" i="2"/>
  <c r="BO294" i="2"/>
  <c r="BP294" i="2"/>
  <c r="BQ294" i="2"/>
  <c r="BR294" i="2"/>
  <c r="BS294" i="2"/>
  <c r="BV294" i="2"/>
  <c r="BW294" i="2"/>
  <c r="BL295" i="2"/>
  <c r="BM295" i="2"/>
  <c r="BO295" i="2"/>
  <c r="BV295" i="2"/>
  <c r="BW295" i="2"/>
  <c r="BL296" i="2"/>
  <c r="BM296" i="2"/>
  <c r="BO296" i="2"/>
  <c r="BP296" i="2"/>
  <c r="BV296" i="2"/>
  <c r="BW296" i="2"/>
  <c r="BL297" i="2"/>
  <c r="BM297" i="2"/>
  <c r="BO297" i="2"/>
  <c r="BV297" i="2"/>
  <c r="BW297" i="2"/>
  <c r="BL298" i="2"/>
  <c r="BM298" i="2"/>
  <c r="BO298" i="2"/>
  <c r="BV298" i="2"/>
  <c r="BW298" i="2"/>
  <c r="BL299" i="2"/>
  <c r="BM299" i="2"/>
  <c r="BS299" i="2"/>
  <c r="BV299" i="2"/>
  <c r="BW299" i="2"/>
  <c r="BL300" i="2"/>
  <c r="BM300" i="2"/>
  <c r="BO300" i="2"/>
  <c r="BV300" i="2"/>
  <c r="BW300" i="2"/>
  <c r="BL301" i="2"/>
  <c r="BM301" i="2"/>
  <c r="BO301" i="2"/>
  <c r="BV301" i="2"/>
  <c r="BW301" i="2"/>
  <c r="BL302" i="2"/>
  <c r="BM302" i="2"/>
  <c r="BN302" i="2"/>
  <c r="BP302" i="2"/>
  <c r="BR302" i="2"/>
  <c r="BS302" i="2"/>
  <c r="BV302" i="2"/>
  <c r="BW302" i="2"/>
  <c r="BL303" i="2"/>
  <c r="BM303" i="2"/>
  <c r="BV303" i="2"/>
  <c r="BW303" i="2"/>
  <c r="BL304" i="2"/>
  <c r="BM304" i="2"/>
  <c r="BP304" i="2"/>
  <c r="BV304" i="2"/>
  <c r="BW304" i="2"/>
  <c r="BL305" i="2"/>
  <c r="BM305" i="2"/>
  <c r="BO305" i="2"/>
  <c r="BV305" i="2"/>
  <c r="BW305" i="2"/>
  <c r="BL306" i="2"/>
  <c r="BM306" i="2"/>
  <c r="BT306" i="2"/>
  <c r="BU306" i="2"/>
  <c r="BV306" i="2"/>
  <c r="BW306" i="2"/>
  <c r="BL307" i="2"/>
  <c r="BM307" i="2"/>
  <c r="BN307" i="2"/>
  <c r="BO307" i="2"/>
  <c r="BP307" i="2"/>
  <c r="BQ307" i="2"/>
  <c r="BR307" i="2"/>
  <c r="BS307" i="2"/>
  <c r="BV307" i="2"/>
  <c r="BW307" i="2"/>
  <c r="BL308" i="2"/>
  <c r="BM308" i="2"/>
  <c r="BN308" i="2"/>
  <c r="BO308" i="2"/>
  <c r="BP308" i="2"/>
  <c r="BQ308" i="2"/>
  <c r="BT308" i="2"/>
  <c r="BU308" i="2"/>
  <c r="BV308" i="2"/>
  <c r="BW308" i="2"/>
  <c r="BL309" i="2"/>
  <c r="BM309" i="2"/>
  <c r="BO309" i="2"/>
  <c r="BP309" i="2"/>
  <c r="BQ309" i="2"/>
  <c r="BR309" i="2"/>
  <c r="BT309" i="2"/>
  <c r="BU309" i="2"/>
  <c r="BV309" i="2"/>
  <c r="BW309" i="2"/>
  <c r="BL310" i="2"/>
  <c r="BM310" i="2"/>
  <c r="BN310" i="2"/>
  <c r="BO310" i="2"/>
  <c r="BP310" i="2"/>
  <c r="BQ310" i="2"/>
  <c r="BR310" i="2"/>
  <c r="BS310" i="2"/>
  <c r="BT310" i="2"/>
  <c r="BU310" i="2"/>
  <c r="BV310" i="2"/>
  <c r="BW310" i="2"/>
  <c r="BL311" i="2"/>
  <c r="BM311" i="2"/>
  <c r="BO311" i="2"/>
  <c r="BS311" i="2"/>
  <c r="BU311" i="2"/>
  <c r="BV311" i="2"/>
  <c r="BW311" i="2"/>
  <c r="BL312" i="2"/>
  <c r="BM312" i="2"/>
  <c r="BP312" i="2"/>
  <c r="BQ312" i="2"/>
  <c r="BU312" i="2"/>
  <c r="BV312" i="2"/>
  <c r="BW312" i="2"/>
  <c r="BL313" i="2"/>
  <c r="BM313" i="2"/>
  <c r="BT313" i="2"/>
  <c r="BU313" i="2"/>
  <c r="BV313" i="2"/>
  <c r="BW313" i="2"/>
  <c r="BL314" i="2"/>
  <c r="BM314" i="2"/>
  <c r="BV314" i="2"/>
  <c r="BW314" i="2"/>
  <c r="BL315" i="2"/>
  <c r="BM315" i="2"/>
  <c r="BV315" i="2"/>
  <c r="BW315" i="2"/>
  <c r="BL316" i="2"/>
  <c r="BM316" i="2"/>
  <c r="BV316" i="2"/>
  <c r="BW316" i="2"/>
  <c r="BL317" i="2"/>
  <c r="BM317" i="2"/>
  <c r="BO317" i="2"/>
  <c r="BU317" i="2"/>
  <c r="BV317" i="2"/>
  <c r="BW317" i="2"/>
  <c r="BL318" i="2"/>
  <c r="BM318" i="2"/>
  <c r="BO318" i="2"/>
  <c r="BV318" i="2"/>
  <c r="BW318" i="2"/>
  <c r="BL319" i="2"/>
  <c r="BM319" i="2"/>
  <c r="BO319" i="2"/>
  <c r="BP319" i="2"/>
  <c r="BQ319" i="2"/>
  <c r="BR319" i="2"/>
  <c r="BS319" i="2"/>
  <c r="BT319" i="2"/>
  <c r="BU319" i="2"/>
  <c r="BV319" i="2"/>
  <c r="BW319" i="2"/>
  <c r="BL320" i="2"/>
  <c r="BM320" i="2"/>
  <c r="BV320" i="2"/>
  <c r="BW320" i="2"/>
  <c r="BL321" i="2"/>
  <c r="BM321" i="2"/>
  <c r="BO321" i="2"/>
  <c r="BV321" i="2"/>
  <c r="BW321" i="2"/>
  <c r="BL322" i="2"/>
  <c r="BM322" i="2"/>
  <c r="BO322" i="2"/>
  <c r="BU322" i="2"/>
  <c r="BV322" i="2"/>
  <c r="BW322" i="2"/>
  <c r="BL323" i="2"/>
  <c r="BM323" i="2"/>
  <c r="BV323" i="2"/>
  <c r="BW323" i="2"/>
  <c r="BL324" i="2"/>
  <c r="BM324" i="2"/>
  <c r="BV324" i="2"/>
  <c r="BW324" i="2"/>
  <c r="BL325" i="2"/>
  <c r="BM325" i="2"/>
  <c r="BV325" i="2"/>
  <c r="BW325" i="2"/>
  <c r="BL326" i="2"/>
  <c r="BM326" i="2"/>
  <c r="BN326" i="2"/>
  <c r="BO326" i="2"/>
  <c r="BP326" i="2"/>
  <c r="BQ326" i="2"/>
  <c r="BR326" i="2"/>
  <c r="BS326" i="2"/>
  <c r="BU326" i="2"/>
  <c r="BV326" i="2"/>
  <c r="BW326" i="2"/>
  <c r="BL327" i="2"/>
  <c r="BM327" i="2"/>
  <c r="BO327" i="2"/>
  <c r="BV327" i="2"/>
  <c r="BW327" i="2"/>
  <c r="BL328" i="2"/>
  <c r="BM328" i="2"/>
  <c r="BV328" i="2"/>
  <c r="BW328" i="2"/>
  <c r="BL329" i="2"/>
  <c r="BM329" i="2"/>
  <c r="BV329" i="2"/>
  <c r="BW329" i="2"/>
  <c r="BL330" i="2"/>
  <c r="BM330" i="2"/>
  <c r="BO330" i="2"/>
  <c r="BV330" i="2"/>
  <c r="BW330" i="2"/>
  <c r="BL331" i="2"/>
  <c r="BM331" i="2"/>
  <c r="BN331" i="2"/>
  <c r="BV331" i="2"/>
  <c r="BW331" i="2"/>
  <c r="BL332" i="2"/>
  <c r="BM332" i="2"/>
  <c r="BV332" i="2"/>
  <c r="BW332" i="2"/>
  <c r="BL333" i="2"/>
  <c r="BM333" i="2"/>
  <c r="BV333" i="2"/>
  <c r="BW333" i="2"/>
  <c r="BL334" i="2"/>
  <c r="BM334" i="2"/>
  <c r="BN334" i="2"/>
  <c r="BO334" i="2"/>
  <c r="BP334" i="2"/>
  <c r="BQ334" i="2"/>
  <c r="BR334" i="2"/>
  <c r="BS334" i="2"/>
  <c r="BU334" i="2"/>
  <c r="BV334" i="2"/>
  <c r="BW334" i="2"/>
  <c r="BL335" i="2"/>
  <c r="BM335" i="2"/>
  <c r="BV335" i="2"/>
  <c r="BW335" i="2"/>
  <c r="BL336" i="2"/>
  <c r="BM336" i="2"/>
  <c r="BU336" i="2"/>
  <c r="BV336" i="2"/>
  <c r="BW336" i="2"/>
  <c r="BL337" i="2"/>
  <c r="BM337" i="2"/>
  <c r="BO337" i="2"/>
  <c r="BU337" i="2"/>
  <c r="BV337" i="2"/>
  <c r="BW337" i="2"/>
  <c r="BL338" i="2"/>
  <c r="BM338" i="2"/>
  <c r="BO338" i="2"/>
  <c r="BV338" i="2"/>
  <c r="BW338" i="2"/>
  <c r="BL339" i="2"/>
  <c r="BM339" i="2"/>
  <c r="BO339" i="2"/>
  <c r="BP339" i="2"/>
  <c r="BV339" i="2"/>
  <c r="BW339" i="2"/>
  <c r="BL340" i="2"/>
  <c r="BM340" i="2"/>
  <c r="BN340" i="2"/>
  <c r="BV340" i="2"/>
  <c r="BW340" i="2"/>
  <c r="BL341" i="2"/>
  <c r="BM341" i="2"/>
  <c r="BO341" i="2"/>
  <c r="BU341" i="2"/>
  <c r="BV341" i="2"/>
  <c r="BW341" i="2"/>
  <c r="BL342" i="2"/>
  <c r="BM342" i="2"/>
  <c r="BO342" i="2"/>
  <c r="BV342" i="2"/>
  <c r="BW342" i="2"/>
  <c r="BL343" i="2"/>
  <c r="BM343" i="2"/>
  <c r="BV343" i="2"/>
  <c r="BW343" i="2"/>
  <c r="BL344" i="2"/>
  <c r="BM344" i="2"/>
  <c r="BV344" i="2"/>
  <c r="BW344" i="2"/>
  <c r="BL345" i="2"/>
  <c r="BM345" i="2"/>
  <c r="BN345" i="2"/>
  <c r="BV345" i="2"/>
  <c r="BW345" i="2"/>
  <c r="BL346" i="2"/>
  <c r="BM346" i="2"/>
  <c r="BN346" i="2"/>
  <c r="BV346" i="2"/>
  <c r="BW346" i="2"/>
  <c r="BL347" i="2"/>
  <c r="BM347" i="2"/>
  <c r="BO347" i="2"/>
  <c r="BP347" i="2"/>
  <c r="BV347" i="2"/>
  <c r="BW347" i="2"/>
  <c r="BL348" i="2"/>
  <c r="BM348" i="2"/>
  <c r="BO348" i="2"/>
  <c r="BV348" i="2"/>
  <c r="BW348" i="2"/>
  <c r="BL349" i="2"/>
  <c r="BM349" i="2"/>
  <c r="BO349" i="2"/>
  <c r="BP349" i="2"/>
  <c r="BQ349" i="2"/>
  <c r="BV349" i="2"/>
  <c r="BW349" i="2"/>
  <c r="BL350" i="2"/>
  <c r="BM350" i="2"/>
  <c r="BV350" i="2"/>
  <c r="BW350" i="2"/>
  <c r="BL351" i="2"/>
  <c r="BM351" i="2"/>
  <c r="BV351" i="2"/>
  <c r="BW351" i="2"/>
  <c r="BL352" i="2"/>
  <c r="BM352" i="2"/>
  <c r="BO352" i="2"/>
  <c r="BR352" i="2"/>
  <c r="BS352" i="2"/>
  <c r="BT352" i="2"/>
  <c r="BU352" i="2"/>
  <c r="BV352" i="2"/>
  <c r="BW352" i="2"/>
  <c r="BL353" i="2"/>
  <c r="BM353" i="2"/>
  <c r="BV353" i="2"/>
  <c r="BW353" i="2"/>
  <c r="BL354" i="2"/>
  <c r="BM354" i="2"/>
  <c r="BP354" i="2"/>
  <c r="BV354" i="2"/>
  <c r="BW354" i="2"/>
  <c r="BL355" i="2"/>
  <c r="BM355" i="2"/>
  <c r="BO355" i="2"/>
  <c r="BP355" i="2"/>
  <c r="BQ355" i="2"/>
  <c r="BR355" i="2"/>
  <c r="BV355" i="2"/>
  <c r="BW355" i="2"/>
  <c r="BL356" i="2"/>
  <c r="BM356" i="2"/>
  <c r="BN356" i="2"/>
  <c r="BV356" i="2"/>
  <c r="BW356" i="2"/>
  <c r="BL357" i="2"/>
  <c r="BM357" i="2"/>
  <c r="BV357" i="2"/>
  <c r="BW357" i="2"/>
  <c r="BL358" i="2"/>
  <c r="BM358" i="2"/>
  <c r="BV358" i="2"/>
  <c r="BW358" i="2"/>
  <c r="BL359" i="2"/>
  <c r="BM359" i="2"/>
  <c r="BO359" i="2"/>
  <c r="BV359" i="2"/>
  <c r="BW359" i="2"/>
  <c r="BL360" i="2"/>
  <c r="BM360" i="2"/>
  <c r="BV360" i="2"/>
  <c r="BW360" i="2"/>
  <c r="BL361" i="2"/>
  <c r="BM361" i="2"/>
  <c r="BV361" i="2"/>
  <c r="BW361" i="2"/>
  <c r="BL362" i="2"/>
  <c r="BM362" i="2"/>
  <c r="BO362" i="2"/>
  <c r="BV362" i="2"/>
  <c r="BW362" i="2"/>
  <c r="BL363" i="2"/>
  <c r="BM363" i="2"/>
  <c r="BO363" i="2"/>
  <c r="BV363" i="2"/>
  <c r="BW363" i="2"/>
  <c r="BL364" i="2"/>
  <c r="BM364" i="2"/>
  <c r="BV364" i="2"/>
  <c r="BW364" i="2"/>
  <c r="BL365" i="2"/>
  <c r="BM365" i="2"/>
  <c r="BV365" i="2"/>
  <c r="BW365" i="2"/>
  <c r="BL366" i="2"/>
  <c r="BM366" i="2"/>
  <c r="BO366" i="2"/>
  <c r="BV366" i="2"/>
  <c r="BW366" i="2"/>
  <c r="BL367" i="2"/>
  <c r="BM367" i="2"/>
  <c r="BV367" i="2"/>
  <c r="BW367" i="2"/>
  <c r="BL368" i="2"/>
  <c r="BM368" i="2"/>
  <c r="BV368" i="2"/>
  <c r="BW368" i="2"/>
  <c r="BL369" i="2"/>
  <c r="BM369" i="2"/>
  <c r="BV369" i="2"/>
  <c r="BW369" i="2"/>
  <c r="BL370" i="2"/>
  <c r="BM370" i="2"/>
  <c r="BV370" i="2"/>
  <c r="BW370" i="2"/>
  <c r="BL371" i="2"/>
  <c r="BM371" i="2"/>
  <c r="BO371" i="2"/>
  <c r="BV371" i="2"/>
  <c r="BW371" i="2"/>
  <c r="BL372" i="2"/>
  <c r="BM372" i="2"/>
  <c r="BV372" i="2"/>
  <c r="BW372" i="2"/>
  <c r="BL373" i="2"/>
  <c r="BM373" i="2"/>
  <c r="BV373" i="2"/>
  <c r="BW373" i="2"/>
  <c r="BL374" i="2"/>
  <c r="BM374" i="2"/>
  <c r="BU374" i="2"/>
  <c r="BV374" i="2"/>
  <c r="BW374" i="2"/>
  <c r="BL375" i="2"/>
  <c r="BM375" i="2"/>
  <c r="BV375" i="2"/>
  <c r="BW375" i="2"/>
  <c r="BL376" i="2"/>
  <c r="BM376" i="2"/>
  <c r="BV376" i="2"/>
  <c r="BW376" i="2"/>
  <c r="BL377" i="2"/>
  <c r="BM377" i="2"/>
  <c r="BO377" i="2"/>
  <c r="BV377" i="2"/>
  <c r="BW377" i="2"/>
  <c r="BL378" i="2"/>
  <c r="BM378" i="2"/>
  <c r="BO378" i="2"/>
  <c r="BV378" i="2"/>
  <c r="BW378" i="2"/>
  <c r="BL379" i="2"/>
  <c r="BM379" i="2"/>
  <c r="BV379" i="2"/>
  <c r="BW379" i="2"/>
  <c r="BL380" i="2"/>
  <c r="BM380" i="2"/>
  <c r="BV380" i="2"/>
  <c r="BW380" i="2"/>
  <c r="BL381" i="2"/>
  <c r="BM381" i="2"/>
  <c r="BO381" i="2"/>
  <c r="BV381" i="2"/>
  <c r="BW381" i="2"/>
  <c r="BL382" i="2"/>
  <c r="BM382" i="2"/>
  <c r="BV382" i="2"/>
  <c r="BW382" i="2"/>
  <c r="BL383" i="2"/>
  <c r="BM383" i="2"/>
  <c r="BS383" i="2"/>
  <c r="BV383" i="2"/>
  <c r="BW383" i="2"/>
  <c r="BL384" i="2"/>
  <c r="BM384" i="2"/>
  <c r="BN384" i="2"/>
  <c r="BO384" i="2"/>
  <c r="BP384" i="2"/>
  <c r="BQ384" i="2"/>
  <c r="BR384" i="2"/>
  <c r="BS384" i="2"/>
  <c r="BV384" i="2"/>
  <c r="BW384" i="2"/>
  <c r="BL385" i="2"/>
  <c r="BM385" i="2"/>
  <c r="BV385" i="2"/>
  <c r="BW385" i="2"/>
  <c r="BL386" i="2"/>
  <c r="BM386" i="2"/>
  <c r="BO386" i="2"/>
  <c r="BP386" i="2"/>
  <c r="BS386" i="2"/>
  <c r="BT386" i="2"/>
  <c r="BU386" i="2"/>
  <c r="BV386" i="2"/>
  <c r="BW386" i="2"/>
  <c r="BL387" i="2"/>
  <c r="BM387" i="2"/>
  <c r="BV387" i="2"/>
  <c r="BW387" i="2"/>
  <c r="BL388" i="2"/>
  <c r="BM388" i="2"/>
  <c r="BO388" i="2"/>
  <c r="BU388" i="2"/>
  <c r="BV388" i="2"/>
  <c r="BW388" i="2"/>
  <c r="BL389" i="2"/>
  <c r="BM389" i="2"/>
  <c r="BO389" i="2"/>
  <c r="BV389" i="2"/>
  <c r="BW389" i="2"/>
  <c r="BL390" i="2"/>
  <c r="BM390" i="2"/>
  <c r="BU390" i="2"/>
  <c r="BV390" i="2"/>
  <c r="BW390" i="2"/>
  <c r="BL391" i="2"/>
  <c r="BM391" i="2"/>
  <c r="BN391" i="2"/>
  <c r="BV391" i="2"/>
  <c r="BW391" i="2"/>
  <c r="BL392" i="2"/>
  <c r="BM392" i="2"/>
  <c r="BV392" i="2"/>
  <c r="BW392" i="2"/>
  <c r="BL393" i="2"/>
  <c r="BM393" i="2"/>
  <c r="BV393" i="2"/>
  <c r="BW393" i="2"/>
  <c r="BL394" i="2"/>
  <c r="BM394" i="2"/>
  <c r="BV394" i="2"/>
  <c r="BW394" i="2"/>
  <c r="BL395" i="2"/>
  <c r="BM395" i="2"/>
  <c r="BV395" i="2"/>
  <c r="BW395" i="2"/>
  <c r="BL396" i="2"/>
  <c r="BM396" i="2"/>
  <c r="BU396" i="2"/>
  <c r="BV396" i="2"/>
  <c r="BW396" i="2"/>
  <c r="BL397" i="2"/>
  <c r="BM397" i="2"/>
  <c r="BV397" i="2"/>
  <c r="BW397" i="2"/>
  <c r="BL398" i="2"/>
  <c r="BM398" i="2"/>
  <c r="BV398" i="2"/>
  <c r="BW398" i="2"/>
  <c r="BL399" i="2"/>
  <c r="BM399" i="2"/>
  <c r="BV399" i="2"/>
  <c r="BW399" i="2"/>
  <c r="BL400" i="2"/>
  <c r="BM400" i="2"/>
  <c r="BO400" i="2"/>
  <c r="BS400" i="2"/>
  <c r="BU400" i="2"/>
  <c r="BV400" i="2"/>
  <c r="BW400" i="2"/>
  <c r="BL401" i="2"/>
  <c r="BM401" i="2"/>
  <c r="BO401" i="2"/>
  <c r="BV401" i="2"/>
  <c r="BW401" i="2"/>
  <c r="BL402" i="2"/>
  <c r="BM402" i="2"/>
  <c r="BS402" i="2"/>
  <c r="BV402" i="2"/>
  <c r="BW402" i="2"/>
  <c r="BL403" i="2"/>
  <c r="BM403" i="2"/>
  <c r="BO403" i="2"/>
  <c r="BV403" i="2"/>
  <c r="BW403" i="2"/>
  <c r="BL404" i="2"/>
  <c r="BM404" i="2"/>
  <c r="BO404" i="2"/>
  <c r="BV404" i="2"/>
  <c r="BW404" i="2"/>
  <c r="BL405" i="2"/>
  <c r="BM405" i="2"/>
  <c r="BO405" i="2"/>
  <c r="BP405" i="2"/>
  <c r="BV405" i="2"/>
  <c r="BW405" i="2"/>
  <c r="BL406" i="2"/>
  <c r="BM406" i="2"/>
  <c r="BV406" i="2"/>
  <c r="BW406" i="2"/>
  <c r="BL407" i="2"/>
  <c r="BM407" i="2"/>
  <c r="BO407" i="2"/>
  <c r="BV407" i="2"/>
  <c r="BW407" i="2"/>
  <c r="BL408" i="2"/>
  <c r="BM408" i="2"/>
  <c r="BO408" i="2"/>
  <c r="BV408" i="2"/>
  <c r="BW408" i="2"/>
  <c r="BL409" i="2"/>
  <c r="BM409" i="2"/>
  <c r="BN409" i="2"/>
  <c r="BO409" i="2"/>
  <c r="BP409" i="2"/>
  <c r="BQ409" i="2"/>
  <c r="BR409" i="2"/>
  <c r="BS409" i="2"/>
  <c r="BV409" i="2"/>
  <c r="BW409" i="2"/>
  <c r="BL410" i="2"/>
  <c r="BM410" i="2"/>
  <c r="BO410" i="2"/>
  <c r="BV410" i="2"/>
  <c r="BW410" i="2"/>
  <c r="BL411" i="2"/>
  <c r="BM411" i="2"/>
  <c r="BN411" i="2"/>
  <c r="BO411" i="2"/>
  <c r="BV411" i="2"/>
  <c r="BW411" i="2"/>
  <c r="BL412" i="2"/>
  <c r="BM412" i="2"/>
  <c r="BU412" i="2"/>
  <c r="BV412" i="2"/>
  <c r="BW412" i="2"/>
  <c r="BL413" i="2"/>
  <c r="BM413" i="2"/>
  <c r="BV413" i="2"/>
  <c r="BW413" i="2"/>
  <c r="BL414" i="2"/>
  <c r="BM414" i="2"/>
  <c r="BV414" i="2"/>
  <c r="BW414" i="2"/>
  <c r="BL415" i="2"/>
  <c r="BM415" i="2"/>
  <c r="BO415" i="2"/>
  <c r="BV415" i="2"/>
  <c r="BW415" i="2"/>
  <c r="BL416" i="2"/>
  <c r="BM416" i="2"/>
  <c r="BO416" i="2"/>
  <c r="BV416" i="2"/>
  <c r="BW416" i="2"/>
  <c r="BL417" i="2"/>
  <c r="BM417" i="2"/>
  <c r="BO417" i="2"/>
  <c r="BU417" i="2"/>
  <c r="BV417" i="2"/>
  <c r="BW417" i="2"/>
  <c r="BL418" i="2"/>
  <c r="BM418" i="2"/>
  <c r="BO418" i="2"/>
  <c r="BU418" i="2"/>
  <c r="BV418" i="2"/>
  <c r="BW418" i="2"/>
  <c r="BL419" i="2"/>
  <c r="BM419" i="2"/>
  <c r="BO419" i="2"/>
  <c r="BV419" i="2"/>
  <c r="BW419" i="2"/>
  <c r="BL420" i="2"/>
  <c r="BM420" i="2"/>
  <c r="BS420" i="2"/>
  <c r="BU420" i="2"/>
  <c r="BV420" i="2"/>
  <c r="BW420" i="2"/>
  <c r="BL421" i="2"/>
  <c r="BM421" i="2"/>
  <c r="BO421" i="2"/>
  <c r="BV421" i="2"/>
  <c r="BW421" i="2"/>
  <c r="BL422" i="2"/>
  <c r="BM422" i="2"/>
  <c r="BO422" i="2"/>
  <c r="BU422" i="2"/>
  <c r="BV422" i="2"/>
  <c r="BW422" i="2"/>
  <c r="BL423" i="2"/>
  <c r="BM423" i="2"/>
  <c r="BV423" i="2"/>
  <c r="BW423" i="2"/>
  <c r="BL424" i="2"/>
  <c r="BM424" i="2"/>
  <c r="BO424" i="2"/>
  <c r="BV424" i="2"/>
  <c r="BW424" i="2"/>
  <c r="BL425" i="2"/>
  <c r="BM425" i="2"/>
  <c r="BV425" i="2"/>
  <c r="BW425" i="2"/>
  <c r="BL426" i="2"/>
  <c r="BM426" i="2"/>
  <c r="BV426" i="2"/>
  <c r="BW426" i="2"/>
  <c r="BL427" i="2"/>
  <c r="BM427" i="2"/>
  <c r="BV427" i="2"/>
  <c r="BW427" i="2"/>
  <c r="BL428" i="2"/>
  <c r="BM428" i="2"/>
  <c r="BN428" i="2"/>
  <c r="BV428" i="2"/>
  <c r="BW428" i="2"/>
  <c r="BL429" i="2"/>
  <c r="BM429" i="2"/>
  <c r="BO429" i="2"/>
  <c r="BV429" i="2"/>
  <c r="BW429" i="2"/>
  <c r="BL430" i="2"/>
  <c r="BM430" i="2"/>
  <c r="BN430" i="2"/>
  <c r="BV430" i="2"/>
  <c r="BW430" i="2"/>
  <c r="BL431" i="2"/>
  <c r="BM431" i="2"/>
  <c r="BV431" i="2"/>
  <c r="BW431" i="2"/>
  <c r="BL432" i="2"/>
  <c r="BM432" i="2"/>
  <c r="BS432" i="2"/>
  <c r="BV432" i="2"/>
  <c r="BW432" i="2"/>
  <c r="BL433" i="2"/>
  <c r="BM433" i="2"/>
  <c r="BV433" i="2"/>
  <c r="BW433" i="2"/>
  <c r="BL434" i="2"/>
  <c r="BM434" i="2"/>
  <c r="BO434" i="2"/>
  <c r="BV434" i="2"/>
  <c r="BW434" i="2"/>
  <c r="BL435" i="2"/>
  <c r="BM435" i="2"/>
  <c r="BN435" i="2"/>
  <c r="BO435" i="2"/>
  <c r="BV435" i="2"/>
  <c r="BW435" i="2"/>
  <c r="BL436" i="2"/>
  <c r="BM436" i="2"/>
  <c r="BN436" i="2"/>
  <c r="BO436" i="2"/>
  <c r="BP436" i="2"/>
  <c r="BQ436" i="2"/>
  <c r="BR436" i="2"/>
  <c r="BS436" i="2"/>
  <c r="BU436" i="2"/>
  <c r="BV436" i="2"/>
  <c r="BW436" i="2"/>
  <c r="BL437" i="2"/>
  <c r="BM437" i="2"/>
  <c r="BN437" i="2"/>
  <c r="BV437" i="2"/>
  <c r="BW437" i="2"/>
  <c r="BL438" i="2"/>
  <c r="BM438" i="2"/>
  <c r="BV438" i="2"/>
  <c r="BW438" i="2"/>
  <c r="BL439" i="2"/>
  <c r="BM439" i="2"/>
  <c r="BV439" i="2"/>
  <c r="BW439" i="2"/>
  <c r="BL440" i="2"/>
  <c r="BM440" i="2"/>
  <c r="BP440" i="2"/>
  <c r="BR440" i="2"/>
  <c r="BS440" i="2"/>
  <c r="BV440" i="2"/>
  <c r="BW440" i="2"/>
  <c r="BL441" i="2"/>
  <c r="BM441" i="2"/>
  <c r="BV441" i="2"/>
  <c r="BW441" i="2"/>
  <c r="BL442" i="2"/>
  <c r="BM442" i="2"/>
  <c r="BV442" i="2"/>
  <c r="BW442" i="2"/>
  <c r="BL443" i="2"/>
  <c r="BM443" i="2"/>
  <c r="BN443" i="2"/>
  <c r="BS443" i="2"/>
  <c r="BV443" i="2"/>
  <c r="BW443" i="2"/>
  <c r="BL444" i="2"/>
  <c r="BM444" i="2"/>
  <c r="BV444" i="2"/>
  <c r="BW444" i="2"/>
  <c r="BL445" i="2"/>
  <c r="BM445" i="2"/>
  <c r="BV445" i="2"/>
  <c r="BW445" i="2"/>
  <c r="BL446" i="2"/>
  <c r="BM446" i="2"/>
  <c r="BV446" i="2"/>
  <c r="BW446" i="2"/>
  <c r="BL447" i="2"/>
  <c r="BM447" i="2"/>
  <c r="BO447" i="2"/>
  <c r="BV447" i="2"/>
  <c r="BW447" i="2"/>
  <c r="BL448" i="2"/>
  <c r="BM448" i="2"/>
  <c r="BV448" i="2"/>
  <c r="BW448" i="2"/>
  <c r="BL449" i="2"/>
  <c r="BM449" i="2"/>
  <c r="BV449" i="2"/>
  <c r="BW449" i="2"/>
  <c r="BL450" i="2"/>
  <c r="BM450" i="2"/>
  <c r="BO450" i="2"/>
  <c r="BV450" i="2"/>
  <c r="BW450" i="2"/>
  <c r="BL451" i="2"/>
  <c r="BM451" i="2"/>
  <c r="BO451" i="2"/>
  <c r="BV451" i="2"/>
  <c r="BW451" i="2"/>
  <c r="BL452" i="2"/>
  <c r="BM452" i="2"/>
  <c r="BV452" i="2"/>
  <c r="BW452" i="2"/>
  <c r="BL453" i="2"/>
  <c r="BM453" i="2"/>
  <c r="BO453" i="2"/>
  <c r="BV453" i="2"/>
  <c r="BW453" i="2"/>
  <c r="BL454" i="2"/>
  <c r="BM454" i="2"/>
  <c r="BV454" i="2"/>
  <c r="BW454" i="2"/>
  <c r="BL455" i="2"/>
  <c r="BM455" i="2"/>
  <c r="BV455" i="2"/>
  <c r="BW455" i="2"/>
  <c r="BL456" i="2"/>
  <c r="BM456" i="2"/>
  <c r="BV456" i="2"/>
  <c r="BW456" i="2"/>
  <c r="BL457" i="2"/>
  <c r="BM457" i="2"/>
  <c r="BV457" i="2"/>
  <c r="BW457" i="2"/>
  <c r="BL458" i="2"/>
  <c r="BM458" i="2"/>
  <c r="BO458" i="2"/>
  <c r="BU458" i="2"/>
  <c r="BV458" i="2"/>
  <c r="BW458" i="2"/>
  <c r="BL459" i="2"/>
  <c r="BM459" i="2"/>
  <c r="BV459" i="2"/>
  <c r="BW459" i="2"/>
  <c r="BL460" i="2"/>
  <c r="BM460" i="2"/>
  <c r="BR460" i="2"/>
  <c r="BS460" i="2"/>
  <c r="BV460" i="2"/>
  <c r="BW460" i="2"/>
  <c r="BL461" i="2"/>
  <c r="BM461" i="2"/>
  <c r="BV461" i="2"/>
  <c r="BW461" i="2"/>
  <c r="BL462" i="2"/>
  <c r="BM462" i="2"/>
  <c r="BV462" i="2"/>
  <c r="BW462" i="2"/>
  <c r="BL463" i="2"/>
  <c r="BM463" i="2"/>
  <c r="BV463" i="2"/>
  <c r="BW463" i="2"/>
  <c r="BL464" i="2"/>
  <c r="BM464" i="2"/>
  <c r="BV464" i="2"/>
  <c r="BW464" i="2"/>
  <c r="BL465" i="2"/>
  <c r="BM465" i="2"/>
  <c r="BO465" i="2"/>
  <c r="BV465" i="2"/>
  <c r="BW465" i="2"/>
  <c r="BL466" i="2"/>
  <c r="BM466" i="2"/>
  <c r="BO466" i="2"/>
  <c r="BV466" i="2"/>
  <c r="BW466" i="2"/>
  <c r="BL467" i="2"/>
  <c r="BM467" i="2"/>
  <c r="BV467" i="2"/>
  <c r="BW467" i="2"/>
  <c r="BL468" i="2"/>
  <c r="BM468" i="2"/>
  <c r="BV468" i="2"/>
  <c r="BW468" i="2"/>
  <c r="BL469" i="2"/>
  <c r="BM469" i="2"/>
  <c r="BV469" i="2"/>
  <c r="BW469" i="2"/>
  <c r="BL470" i="2"/>
  <c r="BM470" i="2"/>
  <c r="BV470" i="2"/>
  <c r="BW470" i="2"/>
  <c r="BL471" i="2"/>
  <c r="BM471" i="2"/>
  <c r="BV471" i="2"/>
  <c r="BW471" i="2"/>
  <c r="BL472" i="2"/>
  <c r="BM472" i="2"/>
  <c r="BN472" i="2"/>
  <c r="BO472" i="2"/>
  <c r="BP472" i="2"/>
  <c r="BQ472" i="2"/>
  <c r="BR472" i="2"/>
  <c r="BS472" i="2"/>
  <c r="BU472" i="2"/>
  <c r="BV472" i="2"/>
  <c r="BW472" i="2"/>
  <c r="BL473" i="2"/>
  <c r="BM473" i="2"/>
  <c r="BO473" i="2"/>
  <c r="BV473" i="2"/>
  <c r="BW473" i="2"/>
  <c r="BL474" i="2"/>
  <c r="BM474" i="2"/>
  <c r="BN474" i="2"/>
  <c r="BU474" i="2"/>
  <c r="BV474" i="2"/>
  <c r="BW474" i="2"/>
  <c r="BL475" i="2"/>
  <c r="BM475" i="2"/>
  <c r="BV475" i="2"/>
  <c r="BW475" i="2"/>
  <c r="BL476" i="2"/>
  <c r="BM476" i="2"/>
  <c r="BV476" i="2"/>
  <c r="BW476" i="2"/>
  <c r="BL477" i="2"/>
  <c r="BM477" i="2"/>
  <c r="BV477" i="2"/>
  <c r="BW477" i="2"/>
  <c r="BL478" i="2"/>
  <c r="BM478" i="2"/>
  <c r="BV478" i="2"/>
  <c r="BW478" i="2"/>
  <c r="BL479" i="2"/>
  <c r="BM479" i="2"/>
  <c r="BV479" i="2"/>
  <c r="BW479" i="2"/>
  <c r="BL480" i="2"/>
  <c r="BM480" i="2"/>
  <c r="BV480" i="2"/>
  <c r="BW480" i="2"/>
  <c r="BL481" i="2"/>
  <c r="BM481" i="2"/>
  <c r="BO481" i="2"/>
  <c r="BV481" i="2"/>
  <c r="BW481" i="2"/>
  <c r="BL482" i="2"/>
  <c r="BM482" i="2"/>
  <c r="BV482" i="2"/>
  <c r="BW482" i="2"/>
  <c r="BL483" i="2"/>
  <c r="BM483" i="2"/>
  <c r="BV483" i="2"/>
  <c r="BW483" i="2"/>
  <c r="BL484" i="2"/>
  <c r="BM484" i="2"/>
  <c r="BV484" i="2"/>
  <c r="BW484" i="2"/>
  <c r="BL485" i="2"/>
  <c r="BM485" i="2"/>
  <c r="BV485" i="2"/>
  <c r="BW485" i="2"/>
  <c r="BL486" i="2"/>
  <c r="BM486" i="2"/>
  <c r="BV486" i="2"/>
  <c r="BW486" i="2"/>
  <c r="BL487" i="2"/>
  <c r="BM487" i="2"/>
  <c r="BV487" i="2"/>
  <c r="BW487" i="2"/>
  <c r="BL488" i="2"/>
  <c r="BM488" i="2"/>
  <c r="BO488" i="2"/>
  <c r="BU488" i="2"/>
  <c r="BV488" i="2"/>
  <c r="BW488" i="2"/>
  <c r="BL489" i="2"/>
  <c r="BM489" i="2"/>
  <c r="BO489" i="2"/>
  <c r="BV489" i="2"/>
  <c r="BW489" i="2"/>
  <c r="BL490" i="2"/>
  <c r="BM490" i="2"/>
  <c r="BN490" i="2"/>
  <c r="BV490" i="2"/>
  <c r="BW490" i="2"/>
  <c r="BL491" i="2"/>
  <c r="BM491" i="2"/>
  <c r="BV491" i="2"/>
  <c r="BW491" i="2"/>
  <c r="BL492" i="2"/>
  <c r="BM492" i="2"/>
  <c r="BO492" i="2"/>
  <c r="BV492" i="2"/>
  <c r="BW492" i="2"/>
  <c r="BL493" i="2"/>
  <c r="BM493" i="2"/>
  <c r="BV493" i="2"/>
  <c r="BW493" i="2"/>
  <c r="BL494" i="2"/>
  <c r="BM494" i="2"/>
  <c r="BV494" i="2"/>
  <c r="BW494" i="2"/>
  <c r="BL495" i="2"/>
  <c r="BM495" i="2"/>
  <c r="BS495" i="2"/>
  <c r="BV495" i="2"/>
  <c r="BW495" i="2"/>
  <c r="BL496" i="2"/>
  <c r="BM496" i="2"/>
  <c r="BN496" i="2"/>
  <c r="BO496" i="2"/>
  <c r="BP496" i="2"/>
  <c r="BU496" i="2"/>
  <c r="BV496" i="2"/>
  <c r="BW496" i="2"/>
  <c r="BL497" i="2"/>
  <c r="BM497" i="2"/>
  <c r="BV497" i="2"/>
  <c r="BW497" i="2"/>
  <c r="BL498" i="2"/>
  <c r="BM498" i="2"/>
  <c r="BV498" i="2"/>
  <c r="BW498" i="2"/>
  <c r="BL499" i="2"/>
  <c r="BM499" i="2"/>
  <c r="BO499" i="2"/>
  <c r="BV499" i="2"/>
  <c r="BW499" i="2"/>
  <c r="BL500" i="2"/>
  <c r="BM500" i="2"/>
  <c r="BO500" i="2"/>
  <c r="BV500" i="2"/>
  <c r="BW500" i="2"/>
  <c r="BL501" i="2"/>
  <c r="BM501" i="2"/>
  <c r="BV501" i="2"/>
  <c r="BW501" i="2"/>
  <c r="BL502" i="2"/>
  <c r="BM502" i="2"/>
  <c r="BV502" i="2"/>
  <c r="BW502" i="2"/>
  <c r="BL503" i="2"/>
  <c r="BM503" i="2"/>
  <c r="BV503" i="2"/>
  <c r="BW503" i="2"/>
  <c r="BL504" i="2"/>
  <c r="BM504" i="2"/>
  <c r="BV504" i="2"/>
  <c r="BW504" i="2"/>
  <c r="BL505" i="2"/>
  <c r="BM505" i="2"/>
  <c r="BV505" i="2"/>
  <c r="BW505" i="2"/>
  <c r="BL506" i="2"/>
  <c r="BM506" i="2"/>
  <c r="BO506" i="2"/>
  <c r="BV506" i="2"/>
  <c r="BW506" i="2"/>
  <c r="BL507" i="2"/>
  <c r="BM507" i="2"/>
  <c r="BV507" i="2"/>
  <c r="BW507" i="2"/>
  <c r="BL508" i="2"/>
  <c r="BM508" i="2"/>
  <c r="BV508" i="2"/>
  <c r="BW508" i="2"/>
  <c r="BL509" i="2"/>
  <c r="BM509" i="2"/>
  <c r="BN509" i="2"/>
  <c r="BO509" i="2"/>
  <c r="BV509" i="2"/>
  <c r="BW509" i="2"/>
  <c r="BL510" i="2"/>
  <c r="BM510" i="2"/>
  <c r="BO510" i="2"/>
  <c r="BV510" i="2"/>
  <c r="BW510" i="2"/>
  <c r="BL511" i="2"/>
  <c r="BM511" i="2"/>
  <c r="BV511" i="2"/>
  <c r="BW511" i="2"/>
  <c r="BL512" i="2"/>
  <c r="BM512" i="2"/>
  <c r="BV512" i="2"/>
  <c r="BW512" i="2"/>
  <c r="BL513" i="2"/>
  <c r="BM513" i="2"/>
  <c r="BV513" i="2"/>
  <c r="BW513" i="2"/>
  <c r="BL514" i="2"/>
  <c r="BM514" i="2"/>
  <c r="BV514" i="2"/>
  <c r="BW514" i="2"/>
  <c r="BL515" i="2"/>
  <c r="BM515" i="2"/>
  <c r="BO515" i="2"/>
  <c r="BV515" i="2"/>
  <c r="BW515" i="2"/>
  <c r="BL516" i="2"/>
  <c r="BM516" i="2"/>
  <c r="BV516" i="2"/>
  <c r="BW516" i="2"/>
  <c r="BL517" i="2"/>
  <c r="BM517" i="2"/>
  <c r="BV517" i="2"/>
  <c r="BW517" i="2"/>
  <c r="BL518" i="2"/>
  <c r="BM518" i="2"/>
  <c r="BU518" i="2"/>
  <c r="BV518" i="2"/>
  <c r="BW518" i="2"/>
  <c r="BL519" i="2"/>
  <c r="BM519" i="2"/>
  <c r="BO519" i="2"/>
  <c r="BV519" i="2"/>
  <c r="BW519" i="2"/>
  <c r="BL520" i="2"/>
  <c r="BM520" i="2"/>
  <c r="BV520" i="2"/>
  <c r="BW520" i="2"/>
  <c r="BL521" i="2"/>
  <c r="BM521" i="2"/>
  <c r="BO521" i="2"/>
  <c r="BV521" i="2"/>
  <c r="BW521" i="2"/>
  <c r="BL522" i="2"/>
  <c r="BM522" i="2"/>
  <c r="BV522" i="2"/>
  <c r="BW522" i="2"/>
  <c r="BL523" i="2"/>
  <c r="BM523" i="2"/>
  <c r="BV523" i="2"/>
  <c r="BW523" i="2"/>
  <c r="BL524" i="2"/>
  <c r="BM524" i="2"/>
  <c r="BV524" i="2"/>
  <c r="BW524" i="2"/>
  <c r="BL525" i="2"/>
  <c r="BM525" i="2"/>
  <c r="BV525" i="2"/>
  <c r="BW525" i="2"/>
  <c r="BL526" i="2"/>
  <c r="BM526" i="2"/>
  <c r="BO526" i="2"/>
  <c r="BV526" i="2"/>
  <c r="BW526" i="2"/>
  <c r="BL527" i="2"/>
  <c r="BM527" i="2"/>
  <c r="BO527" i="2"/>
  <c r="BU527" i="2"/>
  <c r="BV527" i="2"/>
  <c r="BW527" i="2"/>
  <c r="BL528" i="2"/>
  <c r="BM528" i="2"/>
  <c r="BV528" i="2"/>
  <c r="BW528" i="2"/>
  <c r="BL529" i="2"/>
  <c r="BM529" i="2"/>
  <c r="BV529" i="2"/>
  <c r="BW529" i="2"/>
  <c r="BL530" i="2"/>
  <c r="BM530" i="2"/>
  <c r="BO530" i="2"/>
  <c r="BP530" i="2"/>
  <c r="BQ530" i="2"/>
  <c r="BS530" i="2"/>
  <c r="BU530" i="2"/>
  <c r="BV530" i="2"/>
  <c r="BW530" i="2"/>
  <c r="BL531" i="2"/>
  <c r="BM531" i="2"/>
  <c r="BP531" i="2"/>
  <c r="BV531" i="2"/>
  <c r="BW531" i="2"/>
  <c r="BL532" i="2"/>
  <c r="BM532" i="2"/>
  <c r="BT532" i="2"/>
  <c r="BU532" i="2"/>
  <c r="BV532" i="2"/>
  <c r="BW532" i="2"/>
  <c r="BL533" i="2"/>
  <c r="BM533" i="2"/>
  <c r="BN533" i="2"/>
  <c r="BO533" i="2"/>
  <c r="BP533" i="2"/>
  <c r="BR533" i="2"/>
  <c r="BT533" i="2"/>
  <c r="BU533" i="2"/>
  <c r="BV533" i="2"/>
  <c r="BW533" i="2"/>
  <c r="BL534" i="2"/>
  <c r="BM534" i="2"/>
  <c r="BN534" i="2"/>
  <c r="BO534" i="2"/>
  <c r="BT534" i="2"/>
  <c r="BU534" i="2"/>
  <c r="BV534" i="2"/>
  <c r="BW534" i="2"/>
  <c r="BL535" i="2"/>
  <c r="BM535" i="2"/>
  <c r="BN535" i="2"/>
  <c r="BO535" i="2"/>
  <c r="BP535" i="2"/>
  <c r="BQ535" i="2"/>
  <c r="BT535" i="2"/>
  <c r="BU535" i="2"/>
  <c r="BV535" i="2"/>
  <c r="BW535" i="2"/>
  <c r="BL536" i="2"/>
  <c r="BM536" i="2"/>
  <c r="BN536" i="2"/>
  <c r="BO536" i="2"/>
  <c r="BT536" i="2"/>
  <c r="BU536" i="2"/>
  <c r="BV536" i="2"/>
  <c r="BW536" i="2"/>
  <c r="BL537" i="2"/>
  <c r="BM537" i="2"/>
  <c r="BO537" i="2"/>
  <c r="BT537" i="2"/>
  <c r="BU537" i="2"/>
  <c r="BV537" i="2"/>
  <c r="BW537" i="2"/>
  <c r="BL538" i="2"/>
  <c r="BM538" i="2"/>
  <c r="BV538" i="2"/>
  <c r="BW538" i="2"/>
  <c r="BL539" i="2"/>
  <c r="BM539" i="2"/>
  <c r="BO539" i="2"/>
  <c r="BP539" i="2"/>
  <c r="BQ539" i="2"/>
  <c r="BS539" i="2"/>
  <c r="BT539" i="2"/>
  <c r="BU539" i="2"/>
  <c r="BV539" i="2"/>
  <c r="BW539" i="2"/>
  <c r="BL540" i="2"/>
  <c r="BM540" i="2"/>
  <c r="BO540" i="2"/>
  <c r="BV540" i="2"/>
  <c r="BW540" i="2"/>
  <c r="BL541" i="2"/>
  <c r="BM541" i="2"/>
  <c r="BO541" i="2"/>
  <c r="BP541" i="2"/>
  <c r="BQ541" i="2"/>
  <c r="BS541" i="2"/>
  <c r="BT541" i="2"/>
  <c r="BU541" i="2"/>
  <c r="BV541" i="2"/>
  <c r="BW541" i="2"/>
  <c r="BL542" i="2"/>
  <c r="BM542" i="2"/>
  <c r="BN542" i="2"/>
  <c r="BO542" i="2"/>
  <c r="BP542" i="2"/>
  <c r="BQ542" i="2"/>
  <c r="BR542" i="2"/>
  <c r="BS542" i="2"/>
  <c r="BT542" i="2"/>
  <c r="BU542" i="2"/>
  <c r="BV542" i="2"/>
  <c r="BW542" i="2"/>
  <c r="BL543" i="2"/>
  <c r="BM543" i="2"/>
  <c r="BO543" i="2"/>
  <c r="BQ543" i="2"/>
  <c r="BR543" i="2"/>
  <c r="BS543" i="2"/>
  <c r="BT543" i="2"/>
  <c r="BU543" i="2"/>
  <c r="BV543" i="2"/>
  <c r="BW543" i="2"/>
  <c r="BL544" i="2"/>
  <c r="BM544" i="2"/>
  <c r="BR544" i="2"/>
  <c r="BV544" i="2"/>
  <c r="BW544" i="2"/>
  <c r="BL545" i="2"/>
  <c r="BM545" i="2"/>
  <c r="BV545" i="2"/>
  <c r="BW545" i="2"/>
  <c r="BL546" i="2"/>
  <c r="BM546" i="2"/>
  <c r="BO546" i="2"/>
  <c r="BT546" i="2"/>
  <c r="BU546" i="2"/>
  <c r="BV546" i="2"/>
  <c r="BW546" i="2"/>
  <c r="BL547" i="2"/>
  <c r="BM547" i="2"/>
  <c r="BU547" i="2"/>
  <c r="BV547" i="2"/>
  <c r="BW547" i="2"/>
  <c r="BL548" i="2"/>
  <c r="BM548" i="2"/>
  <c r="BO548" i="2"/>
  <c r="BV548" i="2"/>
  <c r="BW548" i="2"/>
  <c r="BL549" i="2"/>
  <c r="BM549" i="2"/>
  <c r="BO549" i="2"/>
  <c r="BS549" i="2"/>
  <c r="BT549" i="2"/>
  <c r="BV549" i="2"/>
  <c r="BW549" i="2"/>
  <c r="BL550" i="2"/>
  <c r="BM550" i="2"/>
  <c r="BV550" i="2"/>
  <c r="BW550" i="2"/>
  <c r="BL551" i="2"/>
  <c r="BM551" i="2"/>
  <c r="BN551" i="2"/>
  <c r="BV551" i="2"/>
  <c r="BW551" i="2"/>
  <c r="BL552" i="2"/>
  <c r="BM552" i="2"/>
  <c r="BV552" i="2"/>
  <c r="BW552" i="2"/>
  <c r="BL553" i="2"/>
  <c r="BM553" i="2"/>
  <c r="BN553" i="2"/>
  <c r="BO553" i="2"/>
  <c r="BV553" i="2"/>
  <c r="BW553" i="2"/>
  <c r="BL554" i="2"/>
  <c r="BM554" i="2"/>
  <c r="BN554" i="2"/>
  <c r="BO554" i="2"/>
  <c r="BP554" i="2"/>
  <c r="BQ554" i="2"/>
  <c r="BR554" i="2"/>
  <c r="BT554" i="2"/>
  <c r="BU554" i="2"/>
  <c r="BV554" i="2"/>
  <c r="BW554" i="2"/>
  <c r="BL555" i="2"/>
  <c r="BM555" i="2"/>
  <c r="BO555" i="2"/>
  <c r="BV555" i="2"/>
  <c r="BW555" i="2"/>
  <c r="BL556" i="2"/>
  <c r="BM556" i="2"/>
  <c r="BO556" i="2"/>
  <c r="BV556" i="2"/>
  <c r="BW556" i="2"/>
  <c r="BV557" i="2"/>
  <c r="BW557" i="2"/>
  <c r="BT558" i="2"/>
  <c r="BV558" i="2"/>
  <c r="BW558" i="2"/>
  <c r="BV559" i="2"/>
  <c r="BW559" i="2"/>
  <c r="BU560" i="2"/>
  <c r="BV560" i="2"/>
  <c r="BW560" i="2"/>
  <c r="BV561" i="2"/>
  <c r="BW561" i="2"/>
  <c r="BV562" i="2"/>
  <c r="BW562" i="2"/>
  <c r="BT563" i="2"/>
  <c r="BU563" i="2"/>
  <c r="BV563" i="2"/>
  <c r="BW563" i="2"/>
  <c r="BL9" i="2"/>
  <c r="BM9" i="2"/>
  <c r="BV9" i="2"/>
  <c r="BW9" i="2"/>
  <c r="BL10" i="2"/>
  <c r="BM10" i="2"/>
  <c r="BV10" i="2"/>
  <c r="BW10" i="2"/>
  <c r="BL11" i="2"/>
  <c r="BM11" i="2"/>
  <c r="BN11" i="2"/>
  <c r="BO11" i="2"/>
  <c r="BV11" i="2"/>
  <c r="BW11" i="2"/>
  <c r="BL12" i="2"/>
  <c r="BM12" i="2"/>
  <c r="BV12" i="2"/>
  <c r="BW12" i="2"/>
  <c r="BL13" i="2"/>
  <c r="BM13" i="2"/>
  <c r="BV13" i="2"/>
  <c r="BW13" i="2"/>
  <c r="BL14" i="2"/>
  <c r="BM14" i="2"/>
  <c r="BO14" i="2"/>
  <c r="BT14" i="2"/>
  <c r="BV14" i="2"/>
  <c r="BW14" i="2"/>
  <c r="BL15" i="2"/>
  <c r="BM15" i="2"/>
  <c r="BV15" i="2"/>
  <c r="BW15" i="2"/>
  <c r="BM8" i="2"/>
  <c r="BN8" i="2"/>
  <c r="BO8" i="2"/>
  <c r="BP8" i="2"/>
  <c r="BQ8" i="2"/>
  <c r="BR8" i="2"/>
  <c r="BS8" i="2"/>
  <c r="BT8" i="2"/>
  <c r="BU8" i="2"/>
  <c r="BV8" i="2"/>
  <c r="BW8" i="2"/>
  <c r="BL8" i="2"/>
  <c r="CD12" i="2"/>
  <c r="CD11" i="2"/>
  <c r="BR482" i="2" s="1"/>
  <c r="AP6" i="2" l="1"/>
  <c r="AB58" i="2"/>
  <c r="AB59" i="2"/>
  <c r="AB60" i="2"/>
  <c r="AB62" i="2"/>
  <c r="BN15" i="2"/>
  <c r="BR14" i="2"/>
  <c r="BN13" i="2"/>
  <c r="BR12" i="2"/>
  <c r="BR10" i="2"/>
  <c r="BN9" i="2"/>
  <c r="BN556" i="2"/>
  <c r="BR555" i="2"/>
  <c r="BR553" i="2"/>
  <c r="BN552" i="2"/>
  <c r="BR551" i="2"/>
  <c r="BN550" i="2"/>
  <c r="BR549" i="2"/>
  <c r="BN548" i="2"/>
  <c r="BR547" i="2"/>
  <c r="BN546" i="2"/>
  <c r="BR545" i="2"/>
  <c r="BN544" i="2"/>
  <c r="BR541" i="2"/>
  <c r="BN540" i="2"/>
  <c r="BR539" i="2"/>
  <c r="BN538" i="2"/>
  <c r="BR537" i="2"/>
  <c r="BR535" i="2"/>
  <c r="BN532" i="2"/>
  <c r="BR531" i="2"/>
  <c r="BN530" i="2"/>
  <c r="BR529" i="2"/>
  <c r="BN528" i="2"/>
  <c r="BR527" i="2"/>
  <c r="BN526" i="2"/>
  <c r="BR525" i="2"/>
  <c r="BN524" i="2"/>
  <c r="BR523" i="2"/>
  <c r="BN522" i="2"/>
  <c r="BR521" i="2"/>
  <c r="BN520" i="2"/>
  <c r="BR519" i="2"/>
  <c r="BN518" i="2"/>
  <c r="BR517" i="2"/>
  <c r="BN516" i="2"/>
  <c r="BR515" i="2"/>
  <c r="BN514" i="2"/>
  <c r="BR513" i="2"/>
  <c r="BN512" i="2"/>
  <c r="BR511" i="2"/>
  <c r="BN510" i="2"/>
  <c r="BR509" i="2"/>
  <c r="BN508" i="2"/>
  <c r="BR507" i="2"/>
  <c r="BN506" i="2"/>
  <c r="BR505" i="2"/>
  <c r="BN504" i="2"/>
  <c r="BR503" i="2"/>
  <c r="BN502" i="2"/>
  <c r="BR501" i="2"/>
  <c r="BN500" i="2"/>
  <c r="BR499" i="2"/>
  <c r="BN498" i="2"/>
  <c r="BR497" i="2"/>
  <c r="BR495" i="2"/>
  <c r="BN494" i="2"/>
  <c r="BR493" i="2"/>
  <c r="BN492" i="2"/>
  <c r="BR491" i="2"/>
  <c r="BR489" i="2"/>
  <c r="BN488" i="2"/>
  <c r="BR487" i="2"/>
  <c r="BN486" i="2"/>
  <c r="BR485" i="2"/>
  <c r="BN484" i="2"/>
  <c r="BR483" i="2"/>
  <c r="BN482" i="2"/>
  <c r="BQ481" i="2"/>
  <c r="BS480" i="2"/>
  <c r="BU15" i="2"/>
  <c r="BQ14" i="2"/>
  <c r="BU13" i="2"/>
  <c r="BQ12" i="2"/>
  <c r="BU11" i="2"/>
  <c r="BQ10" i="2"/>
  <c r="BU9" i="2"/>
  <c r="BU562" i="2"/>
  <c r="BU558" i="2"/>
  <c r="BU556" i="2"/>
  <c r="BQ555" i="2"/>
  <c r="BQ553" i="2"/>
  <c r="BU552" i="2"/>
  <c r="BQ551" i="2"/>
  <c r="BU550" i="2"/>
  <c r="BQ549" i="2"/>
  <c r="BU548" i="2"/>
  <c r="BQ547" i="2"/>
  <c r="BQ545" i="2"/>
  <c r="BU544" i="2"/>
  <c r="BU540" i="2"/>
  <c r="BU538" i="2"/>
  <c r="BQ537" i="2"/>
  <c r="BQ533" i="2"/>
  <c r="BQ531" i="2"/>
  <c r="BQ529" i="2"/>
  <c r="BU528" i="2"/>
  <c r="BQ527" i="2"/>
  <c r="BU526" i="2"/>
  <c r="BQ525" i="2"/>
  <c r="BU524" i="2"/>
  <c r="BQ523" i="2"/>
  <c r="BU522" i="2"/>
  <c r="BQ521" i="2"/>
  <c r="BU520" i="2"/>
  <c r="BQ519" i="2"/>
  <c r="BQ517" i="2"/>
  <c r="BU516" i="2"/>
  <c r="BQ515" i="2"/>
  <c r="BU514" i="2"/>
  <c r="BQ513" i="2"/>
  <c r="BU512" i="2"/>
  <c r="BQ511" i="2"/>
  <c r="BU510" i="2"/>
  <c r="BQ509" i="2"/>
  <c r="BU508" i="2"/>
  <c r="BQ507" i="2"/>
  <c r="BU506" i="2"/>
  <c r="BQ505" i="2"/>
  <c r="BU504" i="2"/>
  <c r="BQ503" i="2"/>
  <c r="BU502" i="2"/>
  <c r="BQ501" i="2"/>
  <c r="BU500" i="2"/>
  <c r="BQ499" i="2"/>
  <c r="BU498" i="2"/>
  <c r="BQ497" i="2"/>
  <c r="BQ495" i="2"/>
  <c r="BU494" i="2"/>
  <c r="BQ493" i="2"/>
  <c r="BU492" i="2"/>
  <c r="BQ491" i="2"/>
  <c r="BU490" i="2"/>
  <c r="BQ489" i="2"/>
  <c r="BQ487" i="2"/>
  <c r="BU486" i="2"/>
  <c r="BQ485" i="2"/>
  <c r="BU484" i="2"/>
  <c r="BQ483" i="2"/>
  <c r="BU482" i="2"/>
  <c r="BQ480" i="2"/>
  <c r="BT15" i="2"/>
  <c r="BP14" i="2"/>
  <c r="BT13" i="2"/>
  <c r="BP12" i="2"/>
  <c r="BT11" i="2"/>
  <c r="BP10" i="2"/>
  <c r="BT9" i="2"/>
  <c r="BT562" i="2"/>
  <c r="BT560" i="2"/>
  <c r="BT556" i="2"/>
  <c r="BP555" i="2"/>
  <c r="BP553" i="2"/>
  <c r="BT552" i="2"/>
  <c r="BP551" i="2"/>
  <c r="BT550" i="2"/>
  <c r="BP549" i="2"/>
  <c r="BT548" i="2"/>
  <c r="BP547" i="2"/>
  <c r="BP545" i="2"/>
  <c r="BT544" i="2"/>
  <c r="BP543" i="2"/>
  <c r="BT540" i="2"/>
  <c r="BT538" i="2"/>
  <c r="BP537" i="2"/>
  <c r="BT530" i="2"/>
  <c r="BP529" i="2"/>
  <c r="BT528" i="2"/>
  <c r="BP527" i="2"/>
  <c r="BT526" i="2"/>
  <c r="BP525" i="2"/>
  <c r="BT524" i="2"/>
  <c r="BP523" i="2"/>
  <c r="BT522" i="2"/>
  <c r="BP521" i="2"/>
  <c r="BT520" i="2"/>
  <c r="BP519" i="2"/>
  <c r="BT518" i="2"/>
  <c r="BP517" i="2"/>
  <c r="BT516" i="2"/>
  <c r="BP515" i="2"/>
  <c r="BT514" i="2"/>
  <c r="BP513" i="2"/>
  <c r="BT512" i="2"/>
  <c r="BP511" i="2"/>
  <c r="BT510" i="2"/>
  <c r="BP509" i="2"/>
  <c r="BT508" i="2"/>
  <c r="BP507" i="2"/>
  <c r="BT506" i="2"/>
  <c r="BP505" i="2"/>
  <c r="BT504" i="2"/>
  <c r="BP503" i="2"/>
  <c r="BT502" i="2"/>
  <c r="BP501" i="2"/>
  <c r="BT500" i="2"/>
  <c r="BP499" i="2"/>
  <c r="BT498" i="2"/>
  <c r="BP497" i="2"/>
  <c r="BT496" i="2"/>
  <c r="BP495" i="2"/>
  <c r="BT494" i="2"/>
  <c r="BP493" i="2"/>
  <c r="BT492" i="2"/>
  <c r="BP491" i="2"/>
  <c r="BT490" i="2"/>
  <c r="BP489" i="2"/>
  <c r="BT488" i="2"/>
  <c r="BP487" i="2"/>
  <c r="BT486" i="2"/>
  <c r="BP485" i="2"/>
  <c r="BT484" i="2"/>
  <c r="BP483" i="2"/>
  <c r="BT482" i="2"/>
  <c r="BN481" i="2"/>
  <c r="BN480" i="2"/>
  <c r="BX8" i="2"/>
  <c r="BY8" i="2" s="1"/>
  <c r="BS15" i="2"/>
  <c r="BS13" i="2"/>
  <c r="BO12" i="2"/>
  <c r="BS11" i="2"/>
  <c r="BO10" i="2"/>
  <c r="BS9" i="2"/>
  <c r="BS556" i="2"/>
  <c r="BS554" i="2"/>
  <c r="BS552" i="2"/>
  <c r="BO551" i="2"/>
  <c r="BS550" i="2"/>
  <c r="BS548" i="2"/>
  <c r="BO547" i="2"/>
  <c r="BS546" i="2"/>
  <c r="BO545" i="2"/>
  <c r="BS544" i="2"/>
  <c r="BS540" i="2"/>
  <c r="BS538" i="2"/>
  <c r="BS536" i="2"/>
  <c r="BS534" i="2"/>
  <c r="BS532" i="2"/>
  <c r="BO531" i="2"/>
  <c r="BO529" i="2"/>
  <c r="BS528" i="2"/>
  <c r="BS526" i="2"/>
  <c r="BO525" i="2"/>
  <c r="BS524" i="2"/>
  <c r="BO523" i="2"/>
  <c r="BS522" i="2"/>
  <c r="BS520" i="2"/>
  <c r="BS518" i="2"/>
  <c r="BO517" i="2"/>
  <c r="BS516" i="2"/>
  <c r="BS514" i="2"/>
  <c r="BO513" i="2"/>
  <c r="BS512" i="2"/>
  <c r="BO511" i="2"/>
  <c r="BS510" i="2"/>
  <c r="BS508" i="2"/>
  <c r="BO507" i="2"/>
  <c r="BS506" i="2"/>
  <c r="BO505" i="2"/>
  <c r="BS504" i="2"/>
  <c r="BO503" i="2"/>
  <c r="BS502" i="2"/>
  <c r="BO501" i="2"/>
  <c r="BS500" i="2"/>
  <c r="BS498" i="2"/>
  <c r="BO497" i="2"/>
  <c r="BS496" i="2"/>
  <c r="BO495" i="2"/>
  <c r="BS494" i="2"/>
  <c r="BO493" i="2"/>
  <c r="BS492" i="2"/>
  <c r="BO491" i="2"/>
  <c r="BS490" i="2"/>
  <c r="BS488" i="2"/>
  <c r="BO487" i="2"/>
  <c r="BS486" i="2"/>
  <c r="BO485" i="2"/>
  <c r="BS484" i="2"/>
  <c r="BO483" i="2"/>
  <c r="BS482" i="2"/>
  <c r="BR15" i="2"/>
  <c r="BN14" i="2"/>
  <c r="BR13" i="2"/>
  <c r="BN12" i="2"/>
  <c r="BR11" i="2"/>
  <c r="BN10" i="2"/>
  <c r="BR9" i="2"/>
  <c r="BR556" i="2"/>
  <c r="BN555" i="2"/>
  <c r="BR552" i="2"/>
  <c r="BR550" i="2"/>
  <c r="BN549" i="2"/>
  <c r="BR548" i="2"/>
  <c r="BN547" i="2"/>
  <c r="BR546" i="2"/>
  <c r="BN545" i="2"/>
  <c r="BN543" i="2"/>
  <c r="BN541" i="2"/>
  <c r="BR540" i="2"/>
  <c r="BN539" i="2"/>
  <c r="BR538" i="2"/>
  <c r="BN537" i="2"/>
  <c r="BR536" i="2"/>
  <c r="BR534" i="2"/>
  <c r="BR532" i="2"/>
  <c r="BN531" i="2"/>
  <c r="BR530" i="2"/>
  <c r="BN529" i="2"/>
  <c r="BR528" i="2"/>
  <c r="BN527" i="2"/>
  <c r="BR526" i="2"/>
  <c r="BN525" i="2"/>
  <c r="BR524" i="2"/>
  <c r="BN523" i="2"/>
  <c r="BR522" i="2"/>
  <c r="BN521" i="2"/>
  <c r="BR520" i="2"/>
  <c r="BN519" i="2"/>
  <c r="BR518" i="2"/>
  <c r="BN517" i="2"/>
  <c r="BR516" i="2"/>
  <c r="BN515" i="2"/>
  <c r="BR514" i="2"/>
  <c r="BN513" i="2"/>
  <c r="BR512" i="2"/>
  <c r="BN511" i="2"/>
  <c r="BR510" i="2"/>
  <c r="BR508" i="2"/>
  <c r="BN507" i="2"/>
  <c r="BR506" i="2"/>
  <c r="BN505" i="2"/>
  <c r="BR504" i="2"/>
  <c r="BN503" i="2"/>
  <c r="BR502" i="2"/>
  <c r="BN501" i="2"/>
  <c r="BR500" i="2"/>
  <c r="BN499" i="2"/>
  <c r="BR498" i="2"/>
  <c r="BN497" i="2"/>
  <c r="BR496" i="2"/>
  <c r="BN495" i="2"/>
  <c r="BR494" i="2"/>
  <c r="BN493" i="2"/>
  <c r="BR492" i="2"/>
  <c r="BN491" i="2"/>
  <c r="BR490" i="2"/>
  <c r="BN489" i="2"/>
  <c r="BR488" i="2"/>
  <c r="BN487" i="2"/>
  <c r="BR486" i="2"/>
  <c r="BN485" i="2"/>
  <c r="BR484" i="2"/>
  <c r="BN483" i="2"/>
  <c r="BS118" i="2"/>
  <c r="BN557" i="2"/>
  <c r="BN558" i="2"/>
  <c r="BN559" i="2"/>
  <c r="BN560" i="2"/>
  <c r="BN561" i="2"/>
  <c r="BN562" i="2"/>
  <c r="BN563" i="2"/>
  <c r="BO557" i="2"/>
  <c r="BO558" i="2"/>
  <c r="BO561" i="2"/>
  <c r="BS557" i="2"/>
  <c r="BS561" i="2"/>
  <c r="BP558" i="2"/>
  <c r="BP559" i="2"/>
  <c r="BP560" i="2"/>
  <c r="BP561" i="2"/>
  <c r="BP562" i="2"/>
  <c r="BS560" i="2"/>
  <c r="BQ557" i="2"/>
  <c r="BQ558" i="2"/>
  <c r="BQ559" i="2"/>
  <c r="BQ560" i="2"/>
  <c r="BQ561" i="2"/>
  <c r="BQ562" i="2"/>
  <c r="BS559" i="2"/>
  <c r="BR557" i="2"/>
  <c r="BR558" i="2"/>
  <c r="BR559" i="2"/>
  <c r="BR560" i="2"/>
  <c r="BR561" i="2"/>
  <c r="BR562" i="2"/>
  <c r="BS558" i="2"/>
  <c r="BS562" i="2"/>
  <c r="BP21" i="2"/>
  <c r="BP23" i="2"/>
  <c r="BP27" i="2"/>
  <c r="BP39" i="2"/>
  <c r="BT40" i="2"/>
  <c r="BP41" i="2"/>
  <c r="BT42" i="2"/>
  <c r="BP43" i="2"/>
  <c r="BT44" i="2"/>
  <c r="BP45" i="2"/>
  <c r="BT46" i="2"/>
  <c r="BP47" i="2"/>
  <c r="BT48" i="2"/>
  <c r="BT50" i="2"/>
  <c r="BP51" i="2"/>
  <c r="BT52" i="2"/>
  <c r="BL54" i="2"/>
  <c r="BT54" i="2"/>
  <c r="BP55" i="2"/>
  <c r="BT56" i="2"/>
  <c r="BP57" i="2"/>
  <c r="BT58" i="2"/>
  <c r="BT64" i="2"/>
  <c r="BT68" i="2"/>
  <c r="BP69" i="2"/>
  <c r="BT72" i="2"/>
  <c r="BT76" i="2"/>
  <c r="BP79" i="2"/>
  <c r="BP83" i="2"/>
  <c r="BT84" i="2"/>
  <c r="BP91" i="2"/>
  <c r="BT92" i="2"/>
  <c r="BT94" i="2"/>
  <c r="BT96" i="2"/>
  <c r="BT98" i="2"/>
  <c r="BP103" i="2"/>
  <c r="BU118" i="2"/>
  <c r="BQ119" i="2"/>
  <c r="BQ121" i="2"/>
  <c r="BU124" i="2"/>
  <c r="BQ127" i="2"/>
  <c r="BQ129" i="2"/>
  <c r="BU130" i="2"/>
  <c r="BQ131" i="2"/>
  <c r="BQ143" i="2"/>
  <c r="BU144" i="2"/>
  <c r="BQ145" i="2"/>
  <c r="BQ17" i="2"/>
  <c r="BQ19" i="2"/>
  <c r="BQ21" i="2"/>
  <c r="BQ23" i="2"/>
  <c r="BQ25" i="2"/>
  <c r="BQ27" i="2"/>
  <c r="BQ31" i="2"/>
  <c r="BU36" i="2"/>
  <c r="BQ39" i="2"/>
  <c r="BU40" i="2"/>
  <c r="BQ41" i="2"/>
  <c r="BU42" i="2"/>
  <c r="BQ43" i="2"/>
  <c r="BQ45" i="2"/>
  <c r="BU46" i="2"/>
  <c r="BQ47" i="2"/>
  <c r="BU48" i="2"/>
  <c r="BQ49" i="2"/>
  <c r="BQ51" i="2"/>
  <c r="BU52" i="2"/>
  <c r="BU54" i="2"/>
  <c r="BQ55" i="2"/>
  <c r="BU56" i="2"/>
  <c r="BQ57" i="2"/>
  <c r="BU58" i="2"/>
  <c r="BU64" i="2"/>
  <c r="BU72" i="2"/>
  <c r="BQ79" i="2"/>
  <c r="BQ83" i="2"/>
  <c r="BQ87" i="2"/>
  <c r="BQ91" i="2"/>
  <c r="BU92" i="2"/>
  <c r="BU94" i="2"/>
  <c r="BU96" i="2"/>
  <c r="BQ99" i="2"/>
  <c r="BQ101" i="2"/>
  <c r="BQ103" i="2"/>
  <c r="BQ105" i="2"/>
  <c r="BR119" i="2"/>
  <c r="BN120" i="2"/>
  <c r="BR121" i="2"/>
  <c r="BN122" i="2"/>
  <c r="BN124" i="2"/>
  <c r="BR125" i="2"/>
  <c r="BN126" i="2"/>
  <c r="BR127" i="2"/>
  <c r="BN128" i="2"/>
  <c r="BR129" i="2"/>
  <c r="BR131" i="2"/>
  <c r="BN132" i="2"/>
  <c r="BX132" i="2" s="1"/>
  <c r="BY132" i="2" s="1"/>
  <c r="BN134" i="2"/>
  <c r="BX134" i="2" s="1"/>
  <c r="BY134" i="2" s="1"/>
  <c r="BN136" i="2"/>
  <c r="BX136" i="2" s="1"/>
  <c r="BY136" i="2" s="1"/>
  <c r="BN138" i="2"/>
  <c r="BR139" i="2"/>
  <c r="BN140" i="2"/>
  <c r="BR141" i="2"/>
  <c r="BR143" i="2"/>
  <c r="BN144" i="2"/>
  <c r="BR145" i="2"/>
  <c r="BR17" i="2"/>
  <c r="BN18" i="2"/>
  <c r="BR19" i="2"/>
  <c r="BR21" i="2"/>
  <c r="BN22" i="2"/>
  <c r="BX22" i="2" s="1"/>
  <c r="BY22" i="2" s="1"/>
  <c r="BR23" i="2"/>
  <c r="BN24" i="2"/>
  <c r="BR25" i="2"/>
  <c r="BR27" i="2"/>
  <c r="BR31" i="2"/>
  <c r="BR35" i="2"/>
  <c r="BN36" i="2"/>
  <c r="BN38" i="2"/>
  <c r="BR39" i="2"/>
  <c r="BN40" i="2"/>
  <c r="BR41" i="2"/>
  <c r="BN42" i="2"/>
  <c r="BR43" i="2"/>
  <c r="BN44" i="2"/>
  <c r="BR45" i="2"/>
  <c r="BN46" i="2"/>
  <c r="BR47" i="2"/>
  <c r="BN48" i="2"/>
  <c r="BR49" i="2"/>
  <c r="BN50" i="2"/>
  <c r="BR51" i="2"/>
  <c r="BN52" i="2"/>
  <c r="BR55" i="2"/>
  <c r="BN56" i="2"/>
  <c r="BR57" i="2"/>
  <c r="BN58" i="2"/>
  <c r="BR59" i="2"/>
  <c r="BN60" i="2"/>
  <c r="BX60" i="2" s="1"/>
  <c r="BY60" i="2" s="1"/>
  <c r="BN62" i="2"/>
  <c r="BN64" i="2"/>
  <c r="BN66" i="2"/>
  <c r="BR67" i="2"/>
  <c r="BN68" i="2"/>
  <c r="BR69" i="2"/>
  <c r="BN72" i="2"/>
  <c r="BN74" i="2"/>
  <c r="BX74" i="2" s="1"/>
  <c r="BY74" i="2" s="1"/>
  <c r="BN76" i="2"/>
  <c r="BN78" i="2"/>
  <c r="BR79" i="2"/>
  <c r="BN80" i="2"/>
  <c r="BX80" i="2" s="1"/>
  <c r="BY80" i="2" s="1"/>
  <c r="BN82" i="2"/>
  <c r="BR83" i="2"/>
  <c r="BN84" i="2"/>
  <c r="BR87" i="2"/>
  <c r="BN88" i="2"/>
  <c r="BN90" i="2"/>
  <c r="BR91" i="2"/>
  <c r="BN92" i="2"/>
  <c r="BR93" i="2"/>
  <c r="BN94" i="2"/>
  <c r="BN96" i="2"/>
  <c r="BN98" i="2"/>
  <c r="BR99" i="2"/>
  <c r="BN100" i="2"/>
  <c r="BR101" i="2"/>
  <c r="BN102" i="2"/>
  <c r="BR103" i="2"/>
  <c r="BN104" i="2"/>
  <c r="BR105" i="2"/>
  <c r="BN106" i="2"/>
  <c r="BX106" i="2" s="1"/>
  <c r="BY106" i="2" s="1"/>
  <c r="BR107" i="2"/>
  <c r="BN108" i="2"/>
  <c r="BN110" i="2"/>
  <c r="BR111" i="2"/>
  <c r="BN112" i="2"/>
  <c r="BR113" i="2"/>
  <c r="BN114" i="2"/>
  <c r="BX114" i="2" s="1"/>
  <c r="BY114" i="2" s="1"/>
  <c r="BN116" i="2"/>
  <c r="BX116" i="2" s="1"/>
  <c r="BY116" i="2" s="1"/>
  <c r="BS119" i="2"/>
  <c r="BO120" i="2"/>
  <c r="BS121" i="2"/>
  <c r="BO124" i="2"/>
  <c r="BS127" i="2"/>
  <c r="BS129" i="2"/>
  <c r="BS131" i="2"/>
  <c r="BS139" i="2"/>
  <c r="BS143" i="2"/>
  <c r="BO144" i="2"/>
  <c r="BS145" i="2"/>
  <c r="BO146" i="2"/>
  <c r="BS17" i="2"/>
  <c r="BO18" i="2"/>
  <c r="BS21" i="2"/>
  <c r="BS23" i="2"/>
  <c r="BO24" i="2"/>
  <c r="BS25" i="2"/>
  <c r="BO26" i="2"/>
  <c r="BS31" i="2"/>
  <c r="BS33" i="2"/>
  <c r="BX33" i="2" s="1"/>
  <c r="BY33" i="2" s="1"/>
  <c r="BS35" i="2"/>
  <c r="BS39" i="2"/>
  <c r="BO40" i="2"/>
  <c r="BS41" i="2"/>
  <c r="BO42" i="2"/>
  <c r="BS43" i="2"/>
  <c r="BS45" i="2"/>
  <c r="BO46" i="2"/>
  <c r="BS47" i="2"/>
  <c r="BO50" i="2"/>
  <c r="BS55" i="2"/>
  <c r="BO56" i="2"/>
  <c r="BS57" i="2"/>
  <c r="BO58" i="2"/>
  <c r="BO64" i="2"/>
  <c r="BO68" i="2"/>
  <c r="BO72" i="2"/>
  <c r="BS79" i="2"/>
  <c r="BS83" i="2"/>
  <c r="BO88" i="2"/>
  <c r="BS91" i="2"/>
  <c r="BO92" i="2"/>
  <c r="BO94" i="2"/>
  <c r="BO96" i="2"/>
  <c r="BS103" i="2"/>
  <c r="BS107" i="2"/>
  <c r="BS111" i="2"/>
  <c r="BO118" i="2"/>
  <c r="BT119" i="2"/>
  <c r="BP120" i="2"/>
  <c r="BT121" i="2"/>
  <c r="BP124" i="2"/>
  <c r="BT127" i="2"/>
  <c r="BT129" i="2"/>
  <c r="BP130" i="2"/>
  <c r="BT131" i="2"/>
  <c r="BT139" i="2"/>
  <c r="BP144" i="2"/>
  <c r="BP24" i="2"/>
  <c r="BP28" i="2"/>
  <c r="BP36" i="2"/>
  <c r="BT39" i="2"/>
  <c r="BP40" i="2"/>
  <c r="BT41" i="2"/>
  <c r="BP42" i="2"/>
  <c r="BT43" i="2"/>
  <c r="BP44" i="2"/>
  <c r="BT45" i="2"/>
  <c r="BP46" i="2"/>
  <c r="BT47" i="2"/>
  <c r="BP48" i="2"/>
  <c r="BT49" i="2"/>
  <c r="BP50" i="2"/>
  <c r="BT51" i="2"/>
  <c r="BL53" i="2"/>
  <c r="BT55" i="2"/>
  <c r="BP56" i="2"/>
  <c r="BT57" i="2"/>
  <c r="BP58" i="2"/>
  <c r="BT69" i="2"/>
  <c r="BP72" i="2"/>
  <c r="BT79" i="2"/>
  <c r="BT83" i="2"/>
  <c r="BT87" i="2"/>
  <c r="BP88" i="2"/>
  <c r="BP90" i="2"/>
  <c r="BT91" i="2"/>
  <c r="BP92" i="2"/>
  <c r="BP94" i="2"/>
  <c r="BP96" i="2"/>
  <c r="BP98" i="2"/>
  <c r="BT103" i="2"/>
  <c r="BP104" i="2"/>
  <c r="BP112" i="2"/>
  <c r="BQ120" i="2"/>
  <c r="BQ122" i="2"/>
  <c r="BQ124" i="2"/>
  <c r="BU127" i="2"/>
  <c r="BQ130" i="2"/>
  <c r="BU131" i="2"/>
  <c r="BU135" i="2"/>
  <c r="BQ18" i="2"/>
  <c r="BQ24" i="2"/>
  <c r="BQ26" i="2"/>
  <c r="BQ28" i="2"/>
  <c r="BQ30" i="2"/>
  <c r="BQ38" i="2"/>
  <c r="BU39" i="2"/>
  <c r="BQ40" i="2"/>
  <c r="BU41" i="2"/>
  <c r="BQ42" i="2"/>
  <c r="BU43" i="2"/>
  <c r="BQ44" i="2"/>
  <c r="BQ46" i="2"/>
  <c r="BQ48" i="2"/>
  <c r="BU49" i="2"/>
  <c r="BQ50" i="2"/>
  <c r="BU51" i="2"/>
  <c r="BQ56" i="2"/>
  <c r="BU57" i="2"/>
  <c r="BQ58" i="2"/>
  <c r="BQ64" i="2"/>
  <c r="BQ68" i="2"/>
  <c r="BQ72" i="2"/>
  <c r="BQ76" i="2"/>
  <c r="BQ78" i="2"/>
  <c r="BU79" i="2"/>
  <c r="BQ84" i="2"/>
  <c r="BQ88" i="2"/>
  <c r="BU91" i="2"/>
  <c r="BQ92" i="2"/>
  <c r="BQ94" i="2"/>
  <c r="BQ96" i="2"/>
  <c r="BQ98" i="2"/>
  <c r="BU101" i="2"/>
  <c r="BU103" i="2"/>
  <c r="BQ112" i="2"/>
  <c r="BQ118" i="2"/>
  <c r="BN119" i="2"/>
  <c r="BR120" i="2"/>
  <c r="BN121" i="2"/>
  <c r="BR122" i="2"/>
  <c r="BN123" i="2"/>
  <c r="BX123" i="2" s="1"/>
  <c r="BY123" i="2" s="1"/>
  <c r="BR124" i="2"/>
  <c r="BN125" i="2"/>
  <c r="BR126" i="2"/>
  <c r="BN127" i="2"/>
  <c r="BR128" i="2"/>
  <c r="BX128" i="2" s="1"/>
  <c r="BY128" i="2" s="1"/>
  <c r="BN129" i="2"/>
  <c r="BR130" i="2"/>
  <c r="BN131" i="2"/>
  <c r="BN135" i="2"/>
  <c r="BN137" i="2"/>
  <c r="BN139" i="2"/>
  <c r="BN141" i="2"/>
  <c r="BX141" i="2" s="1"/>
  <c r="BY141" i="2" s="1"/>
  <c r="BN143" i="2"/>
  <c r="BR144" i="2"/>
  <c r="BR146" i="2"/>
  <c r="BR150" i="2"/>
  <c r="BX150" i="2" s="1"/>
  <c r="BY150" i="2" s="1"/>
  <c r="BN151" i="2"/>
  <c r="BR154" i="2"/>
  <c r="BN155" i="2"/>
  <c r="BR156" i="2"/>
  <c r="BN157" i="2"/>
  <c r="BR158" i="2"/>
  <c r="BR160" i="2"/>
  <c r="BN161" i="2"/>
  <c r="BR162" i="2"/>
  <c r="BN163" i="2"/>
  <c r="BR164" i="2"/>
  <c r="BN165" i="2"/>
  <c r="BR166" i="2"/>
  <c r="BN167" i="2"/>
  <c r="BN23" i="2"/>
  <c r="BR24" i="2"/>
  <c r="BR26" i="2"/>
  <c r="BR30" i="2"/>
  <c r="BR38" i="2"/>
  <c r="BN39" i="2"/>
  <c r="BR40" i="2"/>
  <c r="BN41" i="2"/>
  <c r="BR42" i="2"/>
  <c r="BN43" i="2"/>
  <c r="BR44" i="2"/>
  <c r="BN45" i="2"/>
  <c r="BR46" i="2"/>
  <c r="BN47" i="2"/>
  <c r="BR48" i="2"/>
  <c r="BN49" i="2"/>
  <c r="BR50" i="2"/>
  <c r="BN51" i="2"/>
  <c r="BR52" i="2"/>
  <c r="BN55" i="2"/>
  <c r="BR56" i="2"/>
  <c r="BN57" i="2"/>
  <c r="BN59" i="2"/>
  <c r="BN61" i="2"/>
  <c r="BR64" i="2"/>
  <c r="BN65" i="2"/>
  <c r="BX65" i="2" s="1"/>
  <c r="BY65" i="2" s="1"/>
  <c r="BN67" i="2"/>
  <c r="BR68" i="2"/>
  <c r="BN69" i="2"/>
  <c r="BN71" i="2"/>
  <c r="BX71" i="2" s="1"/>
  <c r="BY71" i="2" s="1"/>
  <c r="BR72" i="2"/>
  <c r="BN73" i="2"/>
  <c r="BX73" i="2" s="1"/>
  <c r="BY73" i="2" s="1"/>
  <c r="BR76" i="2"/>
  <c r="BN77" i="2"/>
  <c r="BX77" i="2" s="1"/>
  <c r="BY77" i="2" s="1"/>
  <c r="BR78" i="2"/>
  <c r="BN79" i="2"/>
  <c r="BN81" i="2"/>
  <c r="BN83" i="2"/>
  <c r="BR84" i="2"/>
  <c r="BN85" i="2"/>
  <c r="BX85" i="2" s="1"/>
  <c r="BY85" i="2" s="1"/>
  <c r="BN87" i="2"/>
  <c r="BR88" i="2"/>
  <c r="BN89" i="2"/>
  <c r="BR90" i="2"/>
  <c r="BN91" i="2"/>
  <c r="BR92" i="2"/>
  <c r="BN93" i="2"/>
  <c r="BX93" i="2" s="1"/>
  <c r="BY93" i="2" s="1"/>
  <c r="BR94" i="2"/>
  <c r="BN95" i="2"/>
  <c r="BX95" i="2" s="1"/>
  <c r="BY95" i="2" s="1"/>
  <c r="BR96" i="2"/>
  <c r="BN97" i="2"/>
  <c r="BR98" i="2"/>
  <c r="BN99" i="2"/>
  <c r="BN101" i="2"/>
  <c r="BR102" i="2"/>
  <c r="BN103" i="2"/>
  <c r="BR104" i="2"/>
  <c r="BN105" i="2"/>
  <c r="BN107" i="2"/>
  <c r="BN109" i="2"/>
  <c r="BN111" i="2"/>
  <c r="BR112" i="2"/>
  <c r="BN113" i="2"/>
  <c r="BN115" i="2"/>
  <c r="BN117" i="2"/>
  <c r="BX117" i="2" s="1"/>
  <c r="BY117" i="2" s="1"/>
  <c r="BR118" i="2"/>
  <c r="BO119" i="2"/>
  <c r="BS120" i="2"/>
  <c r="BO121" i="2"/>
  <c r="BS122" i="2"/>
  <c r="BS124" i="2"/>
  <c r="BO129" i="2"/>
  <c r="BS130" i="2"/>
  <c r="BO139" i="2"/>
  <c r="BS142" i="2"/>
  <c r="BS144" i="2"/>
  <c r="BS24" i="2"/>
  <c r="BO25" i="2"/>
  <c r="BS44" i="2"/>
  <c r="BS48" i="2"/>
  <c r="BS68" i="2"/>
  <c r="BO79" i="2"/>
  <c r="BQ151" i="2"/>
  <c r="BU152" i="2"/>
  <c r="BS155" i="2"/>
  <c r="BO156" i="2"/>
  <c r="BU157" i="2"/>
  <c r="BQ158" i="2"/>
  <c r="BS160" i="2"/>
  <c r="BP161" i="2"/>
  <c r="BU162" i="2"/>
  <c r="BR163" i="2"/>
  <c r="BN164" i="2"/>
  <c r="BT165" i="2"/>
  <c r="BP166" i="2"/>
  <c r="BR168" i="2"/>
  <c r="BN169" i="2"/>
  <c r="BR170" i="2"/>
  <c r="BN171" i="2"/>
  <c r="BR172" i="2"/>
  <c r="BN173" i="2"/>
  <c r="BR174" i="2"/>
  <c r="BN175" i="2"/>
  <c r="BR176" i="2"/>
  <c r="BN177" i="2"/>
  <c r="BR178" i="2"/>
  <c r="BN179" i="2"/>
  <c r="BR180" i="2"/>
  <c r="BN181" i="2"/>
  <c r="BR182" i="2"/>
  <c r="BN183" i="2"/>
  <c r="BR184" i="2"/>
  <c r="BN185" i="2"/>
  <c r="BR186" i="2"/>
  <c r="BN187" i="2"/>
  <c r="BR188" i="2"/>
  <c r="BN189" i="2"/>
  <c r="BR190" i="2"/>
  <c r="BN191" i="2"/>
  <c r="BR192" i="2"/>
  <c r="BN193" i="2"/>
  <c r="BR194" i="2"/>
  <c r="BN195" i="2"/>
  <c r="BR196" i="2"/>
  <c r="BN197" i="2"/>
  <c r="BR198" i="2"/>
  <c r="BN199" i="2"/>
  <c r="BR200" i="2"/>
  <c r="BN201" i="2"/>
  <c r="BR202" i="2"/>
  <c r="BN203" i="2"/>
  <c r="BR204" i="2"/>
  <c r="BN205" i="2"/>
  <c r="BR206" i="2"/>
  <c r="BN207" i="2"/>
  <c r="BR208" i="2"/>
  <c r="BN209" i="2"/>
  <c r="BN211" i="2"/>
  <c r="BR212" i="2"/>
  <c r="BN213" i="2"/>
  <c r="BR214" i="2"/>
  <c r="BN215" i="2"/>
  <c r="BR216" i="2"/>
  <c r="BN217" i="2"/>
  <c r="BR218" i="2"/>
  <c r="BN219" i="2"/>
  <c r="BR220" i="2"/>
  <c r="BN221" i="2"/>
  <c r="BN223" i="2"/>
  <c r="BR224" i="2"/>
  <c r="BN225" i="2"/>
  <c r="BR226" i="2"/>
  <c r="BN227" i="2"/>
  <c r="BR228" i="2"/>
  <c r="BN229" i="2"/>
  <c r="BR230" i="2"/>
  <c r="BN231" i="2"/>
  <c r="BR232" i="2"/>
  <c r="BN233" i="2"/>
  <c r="BN235" i="2"/>
  <c r="BR236" i="2"/>
  <c r="BS18" i="2"/>
  <c r="BS78" i="2"/>
  <c r="BO99" i="2"/>
  <c r="BP119" i="2"/>
  <c r="BT146" i="2"/>
  <c r="BR151" i="2"/>
  <c r="BN154" i="2"/>
  <c r="BT155" i="2"/>
  <c r="BP156" i="2"/>
  <c r="BS158" i="2"/>
  <c r="BT160" i="2"/>
  <c r="BQ161" i="2"/>
  <c r="BS163" i="2"/>
  <c r="BO164" i="2"/>
  <c r="BU165" i="2"/>
  <c r="BQ166" i="2"/>
  <c r="BO167" i="2"/>
  <c r="BS168" i="2"/>
  <c r="BS170" i="2"/>
  <c r="BO171" i="2"/>
  <c r="BS172" i="2"/>
  <c r="BO173" i="2"/>
  <c r="BS174" i="2"/>
  <c r="BS176" i="2"/>
  <c r="BO177" i="2"/>
  <c r="BS178" i="2"/>
  <c r="BO179" i="2"/>
  <c r="BS180" i="2"/>
  <c r="BO181" i="2"/>
  <c r="BS182" i="2"/>
  <c r="BO183" i="2"/>
  <c r="BS184" i="2"/>
  <c r="BS186" i="2"/>
  <c r="BO187" i="2"/>
  <c r="BS188" i="2"/>
  <c r="BO189" i="2"/>
  <c r="BS190" i="2"/>
  <c r="BO191" i="2"/>
  <c r="BS192" i="2"/>
  <c r="BO193" i="2"/>
  <c r="BS194" i="2"/>
  <c r="BO195" i="2"/>
  <c r="BS196" i="2"/>
  <c r="BS198" i="2"/>
  <c r="BS200" i="2"/>
  <c r="BS202" i="2"/>
  <c r="BS204" i="2"/>
  <c r="BS206" i="2"/>
  <c r="BS208" i="2"/>
  <c r="BO209" i="2"/>
  <c r="BS212" i="2"/>
  <c r="BS214" i="2"/>
  <c r="BO215" i="2"/>
  <c r="BS216" i="2"/>
  <c r="BS218" i="2"/>
  <c r="BS224" i="2"/>
  <c r="BO225" i="2"/>
  <c r="BS226" i="2"/>
  <c r="BO227" i="2"/>
  <c r="BS228" i="2"/>
  <c r="BS26" i="2"/>
  <c r="BO27" i="2"/>
  <c r="BO51" i="2"/>
  <c r="BS56" i="2"/>
  <c r="BS64" i="2"/>
  <c r="BS94" i="2"/>
  <c r="BS96" i="2"/>
  <c r="BU146" i="2"/>
  <c r="BS151" i="2"/>
  <c r="BU155" i="2"/>
  <c r="BQ156" i="2"/>
  <c r="BO157" i="2"/>
  <c r="BT158" i="2"/>
  <c r="BR161" i="2"/>
  <c r="BN162" i="2"/>
  <c r="BT163" i="2"/>
  <c r="BP164" i="2"/>
  <c r="BS166" i="2"/>
  <c r="BP167" i="2"/>
  <c r="BT168" i="2"/>
  <c r="BP169" i="2"/>
  <c r="BT170" i="2"/>
  <c r="BP171" i="2"/>
  <c r="BT172" i="2"/>
  <c r="BP173" i="2"/>
  <c r="BT174" i="2"/>
  <c r="BP175" i="2"/>
  <c r="BT176" i="2"/>
  <c r="BP177" i="2"/>
  <c r="BT178" i="2"/>
  <c r="BP179" i="2"/>
  <c r="BT180" i="2"/>
  <c r="BP181" i="2"/>
  <c r="BT182" i="2"/>
  <c r="BP183" i="2"/>
  <c r="BT184" i="2"/>
  <c r="BP185" i="2"/>
  <c r="BT186" i="2"/>
  <c r="BP187" i="2"/>
  <c r="BT188" i="2"/>
  <c r="BP189" i="2"/>
  <c r="BT190" i="2"/>
  <c r="BP191" i="2"/>
  <c r="BT192" i="2"/>
  <c r="BP193" i="2"/>
  <c r="BT194" i="2"/>
  <c r="BP195" i="2"/>
  <c r="BT196" i="2"/>
  <c r="BP197" i="2"/>
  <c r="BT198" i="2"/>
  <c r="BP199" i="2"/>
  <c r="BT200" i="2"/>
  <c r="BP201" i="2"/>
  <c r="BT202" i="2"/>
  <c r="BP203" i="2"/>
  <c r="BT204" i="2"/>
  <c r="BP205" i="2"/>
  <c r="BT206" i="2"/>
  <c r="BP207" i="2"/>
  <c r="BT208" i="2"/>
  <c r="BP209" i="2"/>
  <c r="BP211" i="2"/>
  <c r="BT212" i="2"/>
  <c r="BP213" i="2"/>
  <c r="BT214" i="2"/>
  <c r="BP215" i="2"/>
  <c r="BS30" i="2"/>
  <c r="BS40" i="2"/>
  <c r="BS52" i="2"/>
  <c r="BS88" i="2"/>
  <c r="BS92" i="2"/>
  <c r="BO111" i="2"/>
  <c r="BN148" i="2"/>
  <c r="BX148" i="2" s="1"/>
  <c r="BY148" i="2" s="1"/>
  <c r="BT151" i="2"/>
  <c r="BT153" i="2"/>
  <c r="BP154" i="2"/>
  <c r="BS156" i="2"/>
  <c r="BP157" i="2"/>
  <c r="BS161" i="2"/>
  <c r="BU163" i="2"/>
  <c r="BQ164" i="2"/>
  <c r="BO165" i="2"/>
  <c r="BT166" i="2"/>
  <c r="BQ167" i="2"/>
  <c r="BU168" i="2"/>
  <c r="BQ169" i="2"/>
  <c r="BU170" i="2"/>
  <c r="BQ171" i="2"/>
  <c r="BU172" i="2"/>
  <c r="BQ173" i="2"/>
  <c r="BU174" i="2"/>
  <c r="BQ175" i="2"/>
  <c r="BU176" i="2"/>
  <c r="BQ177" i="2"/>
  <c r="BU178" i="2"/>
  <c r="BQ179" i="2"/>
  <c r="BU180" i="2"/>
  <c r="BQ181" i="2"/>
  <c r="BU182" i="2"/>
  <c r="BQ183" i="2"/>
  <c r="BU184" i="2"/>
  <c r="BQ185" i="2"/>
  <c r="BU186" i="2"/>
  <c r="BQ187" i="2"/>
  <c r="BU188" i="2"/>
  <c r="BQ189" i="2"/>
  <c r="BU190" i="2"/>
  <c r="BQ191" i="2"/>
  <c r="BU192" i="2"/>
  <c r="BQ193" i="2"/>
  <c r="BU194" i="2"/>
  <c r="BQ195" i="2"/>
  <c r="BQ197" i="2"/>
  <c r="BU198" i="2"/>
  <c r="BQ199" i="2"/>
  <c r="BU200" i="2"/>
  <c r="BQ201" i="2"/>
  <c r="BU202" i="2"/>
  <c r="BQ203" i="2"/>
  <c r="BU204" i="2"/>
  <c r="BQ205" i="2"/>
  <c r="BU206" i="2"/>
  <c r="BQ207" i="2"/>
  <c r="BU208" i="2"/>
  <c r="BQ209" i="2"/>
  <c r="BQ211" i="2"/>
  <c r="BQ213" i="2"/>
  <c r="BU214" i="2"/>
  <c r="BQ215" i="2"/>
  <c r="BQ217" i="2"/>
  <c r="BQ219" i="2"/>
  <c r="BQ221" i="2"/>
  <c r="BU222" i="2"/>
  <c r="BQ223" i="2"/>
  <c r="BU224" i="2"/>
  <c r="BQ225" i="2"/>
  <c r="BU226" i="2"/>
  <c r="BQ227" i="2"/>
  <c r="BS46" i="2"/>
  <c r="BS50" i="2"/>
  <c r="BT118" i="2"/>
  <c r="BU151" i="2"/>
  <c r="BU153" i="2"/>
  <c r="BQ154" i="2"/>
  <c r="BT156" i="2"/>
  <c r="BQ157" i="2"/>
  <c r="BN160" i="2"/>
  <c r="BT161" i="2"/>
  <c r="BP162" i="2"/>
  <c r="BS164" i="2"/>
  <c r="BP165" i="2"/>
  <c r="BU166" i="2"/>
  <c r="BR167" i="2"/>
  <c r="BN168" i="2"/>
  <c r="BR169" i="2"/>
  <c r="BN170" i="2"/>
  <c r="BR171" i="2"/>
  <c r="BN172" i="2"/>
  <c r="BR173" i="2"/>
  <c r="BR175" i="2"/>
  <c r="BN176" i="2"/>
  <c r="BR177" i="2"/>
  <c r="BN178" i="2"/>
  <c r="BR179" i="2"/>
  <c r="BN180" i="2"/>
  <c r="BR181" i="2"/>
  <c r="BN182" i="2"/>
  <c r="BR183" i="2"/>
  <c r="BR185" i="2"/>
  <c r="BN186" i="2"/>
  <c r="BR187" i="2"/>
  <c r="BN188" i="2"/>
  <c r="BR189" i="2"/>
  <c r="BN190" i="2"/>
  <c r="BR191" i="2"/>
  <c r="BN192" i="2"/>
  <c r="BR193" i="2"/>
  <c r="BN194" i="2"/>
  <c r="BR195" i="2"/>
  <c r="BN196" i="2"/>
  <c r="BR197" i="2"/>
  <c r="BN198" i="2"/>
  <c r="BR199" i="2"/>
  <c r="BN200" i="2"/>
  <c r="BR201" i="2"/>
  <c r="BN202" i="2"/>
  <c r="BR203" i="2"/>
  <c r="BN204" i="2"/>
  <c r="BR205" i="2"/>
  <c r="BN206" i="2"/>
  <c r="BR207" i="2"/>
  <c r="BR209" i="2"/>
  <c r="BN210" i="2"/>
  <c r="BR211" i="2"/>
  <c r="BN212" i="2"/>
  <c r="BR213" i="2"/>
  <c r="BR215" i="2"/>
  <c r="BN216" i="2"/>
  <c r="BR217" i="2"/>
  <c r="BN218" i="2"/>
  <c r="BR219" i="2"/>
  <c r="BN220" i="2"/>
  <c r="BR221" i="2"/>
  <c r="BR223" i="2"/>
  <c r="BN224" i="2"/>
  <c r="BR225" i="2"/>
  <c r="BN226" i="2"/>
  <c r="BR227" i="2"/>
  <c r="BN228" i="2"/>
  <c r="BR229" i="2"/>
  <c r="BN230" i="2"/>
  <c r="BR231" i="2"/>
  <c r="BN232" i="2"/>
  <c r="BR233" i="2"/>
  <c r="BN234" i="2"/>
  <c r="BR235" i="2"/>
  <c r="BN236" i="2"/>
  <c r="BR237" i="2"/>
  <c r="BS28" i="2"/>
  <c r="BS42" i="2"/>
  <c r="BO67" i="2"/>
  <c r="BS72" i="2"/>
  <c r="BS112" i="2"/>
  <c r="BP121" i="2"/>
  <c r="BT122" i="2"/>
  <c r="BP131" i="2"/>
  <c r="BP135" i="2"/>
  <c r="BN146" i="2"/>
  <c r="BS154" i="2"/>
  <c r="BP155" i="2"/>
  <c r="BU156" i="2"/>
  <c r="BR157" i="2"/>
  <c r="BN158" i="2"/>
  <c r="BO160" i="2"/>
  <c r="BU161" i="2"/>
  <c r="BQ162" i="2"/>
  <c r="BO163" i="2"/>
  <c r="BT164" i="2"/>
  <c r="BQ165" i="2"/>
  <c r="BS167" i="2"/>
  <c r="BO168" i="2"/>
  <c r="BS169" i="2"/>
  <c r="BO170" i="2"/>
  <c r="BS171" i="2"/>
  <c r="BO172" i="2"/>
  <c r="BS173" i="2"/>
  <c r="BS175" i="2"/>
  <c r="BO176" i="2"/>
  <c r="BO178" i="2"/>
  <c r="BS179" i="2"/>
  <c r="BO180" i="2"/>
  <c r="BS181" i="2"/>
  <c r="BS183" i="2"/>
  <c r="BO184" i="2"/>
  <c r="BS185" i="2"/>
  <c r="BO186" i="2"/>
  <c r="BS187" i="2"/>
  <c r="BO188" i="2"/>
  <c r="BS189" i="2"/>
  <c r="BO190" i="2"/>
  <c r="BS191" i="2"/>
  <c r="BO192" i="2"/>
  <c r="BS193" i="2"/>
  <c r="BO194" i="2"/>
  <c r="BS195" i="2"/>
  <c r="BS197" i="2"/>
  <c r="BO198" i="2"/>
  <c r="BS199" i="2"/>
  <c r="BS201" i="2"/>
  <c r="BS203" i="2"/>
  <c r="BO204" i="2"/>
  <c r="BS207" i="2"/>
  <c r="BO208" i="2"/>
  <c r="BS209" i="2"/>
  <c r="BS211" i="2"/>
  <c r="BO212" i="2"/>
  <c r="BS213" i="2"/>
  <c r="BS215" i="2"/>
  <c r="BS217" i="2"/>
  <c r="BS219" i="2"/>
  <c r="BO220" i="2"/>
  <c r="BS223" i="2"/>
  <c r="BS225" i="2"/>
  <c r="BS227" i="2"/>
  <c r="BS229" i="2"/>
  <c r="BO230" i="2"/>
  <c r="BO83" i="2"/>
  <c r="BS84" i="2"/>
  <c r="BO91" i="2"/>
  <c r="BT124" i="2"/>
  <c r="BQ144" i="2"/>
  <c r="BO151" i="2"/>
  <c r="BT154" i="2"/>
  <c r="BQ155" i="2"/>
  <c r="BS157" i="2"/>
  <c r="BT159" i="2"/>
  <c r="BP160" i="2"/>
  <c r="BS162" i="2"/>
  <c r="BP163" i="2"/>
  <c r="BU164" i="2"/>
  <c r="BR165" i="2"/>
  <c r="BN166" i="2"/>
  <c r="BT167" i="2"/>
  <c r="BP168" i="2"/>
  <c r="BT169" i="2"/>
  <c r="BP170" i="2"/>
  <c r="BT171" i="2"/>
  <c r="BP172" i="2"/>
  <c r="BT173" i="2"/>
  <c r="BP174" i="2"/>
  <c r="BT175" i="2"/>
  <c r="BP176" i="2"/>
  <c r="BT177" i="2"/>
  <c r="BP178" i="2"/>
  <c r="BT179" i="2"/>
  <c r="BP180" i="2"/>
  <c r="BT181" i="2"/>
  <c r="BP182" i="2"/>
  <c r="BT183" i="2"/>
  <c r="BP184" i="2"/>
  <c r="BT185" i="2"/>
  <c r="BP186" i="2"/>
  <c r="BT187" i="2"/>
  <c r="BP188" i="2"/>
  <c r="BT189" i="2"/>
  <c r="BP190" i="2"/>
  <c r="BT191" i="2"/>
  <c r="BP192" i="2"/>
  <c r="BT193" i="2"/>
  <c r="BP194" i="2"/>
  <c r="BT195" i="2"/>
  <c r="BP196" i="2"/>
  <c r="BT197" i="2"/>
  <c r="BP198" i="2"/>
  <c r="BT199" i="2"/>
  <c r="BP200" i="2"/>
  <c r="BT201" i="2"/>
  <c r="BP202" i="2"/>
  <c r="BT203" i="2"/>
  <c r="BP204" i="2"/>
  <c r="BT205" i="2"/>
  <c r="BT207" i="2"/>
  <c r="BP208" i="2"/>
  <c r="BT209" i="2"/>
  <c r="BP210" i="2"/>
  <c r="BT211" i="2"/>
  <c r="BP212" i="2"/>
  <c r="BT213" i="2"/>
  <c r="BP214" i="2"/>
  <c r="BT215" i="2"/>
  <c r="BP216" i="2"/>
  <c r="BT217" i="2"/>
  <c r="BP218" i="2"/>
  <c r="BT219" i="2"/>
  <c r="BP220" i="2"/>
  <c r="BT221" i="2"/>
  <c r="BT223" i="2"/>
  <c r="BP224" i="2"/>
  <c r="BT225" i="2"/>
  <c r="BP226" i="2"/>
  <c r="BT227" i="2"/>
  <c r="BT229" i="2"/>
  <c r="BP230" i="2"/>
  <c r="BT231" i="2"/>
  <c r="BP232" i="2"/>
  <c r="BT233" i="2"/>
  <c r="BO21" i="2"/>
  <c r="BS38" i="2"/>
  <c r="BO57" i="2"/>
  <c r="BS82" i="2"/>
  <c r="BS90" i="2"/>
  <c r="BO103" i="2"/>
  <c r="BT120" i="2"/>
  <c r="BP129" i="2"/>
  <c r="BT130" i="2"/>
  <c r="BT144" i="2"/>
  <c r="BP151" i="2"/>
  <c r="BT152" i="2"/>
  <c r="BX152" i="2" s="1"/>
  <c r="BY152" i="2" s="1"/>
  <c r="BU154" i="2"/>
  <c r="BR155" i="2"/>
  <c r="BN156" i="2"/>
  <c r="BT157" i="2"/>
  <c r="BT162" i="2"/>
  <c r="BU167" i="2"/>
  <c r="BQ170" i="2"/>
  <c r="BU191" i="2"/>
  <c r="BU201" i="2"/>
  <c r="BU205" i="2"/>
  <c r="BU209" i="2"/>
  <c r="BU211" i="2"/>
  <c r="BU215" i="2"/>
  <c r="BQ230" i="2"/>
  <c r="BO231" i="2"/>
  <c r="BT234" i="2"/>
  <c r="BQ235" i="2"/>
  <c r="BU237" i="2"/>
  <c r="BQ238" i="2"/>
  <c r="BU239" i="2"/>
  <c r="BQ240" i="2"/>
  <c r="BU241" i="2"/>
  <c r="BQ242" i="2"/>
  <c r="BU243" i="2"/>
  <c r="BU245" i="2"/>
  <c r="BQ246" i="2"/>
  <c r="BQ248" i="2"/>
  <c r="BU249" i="2"/>
  <c r="BQ250" i="2"/>
  <c r="BU251" i="2"/>
  <c r="BQ252" i="2"/>
  <c r="BU253" i="2"/>
  <c r="BQ254" i="2"/>
  <c r="BU255" i="2"/>
  <c r="BQ256" i="2"/>
  <c r="BU257" i="2"/>
  <c r="BQ258" i="2"/>
  <c r="BU259" i="2"/>
  <c r="BQ260" i="2"/>
  <c r="BQ262" i="2"/>
  <c r="BU263" i="2"/>
  <c r="BQ264" i="2"/>
  <c r="BQ266" i="2"/>
  <c r="BU267" i="2"/>
  <c r="BQ268" i="2"/>
  <c r="BU269" i="2"/>
  <c r="BQ270" i="2"/>
  <c r="BU271" i="2"/>
  <c r="BQ272" i="2"/>
  <c r="BU273" i="2"/>
  <c r="BQ274" i="2"/>
  <c r="BU275" i="2"/>
  <c r="BQ276" i="2"/>
  <c r="BQ278" i="2"/>
  <c r="BU279" i="2"/>
  <c r="BQ280" i="2"/>
  <c r="BU281" i="2"/>
  <c r="BQ282" i="2"/>
  <c r="BU283" i="2"/>
  <c r="BQ284" i="2"/>
  <c r="BU285" i="2"/>
  <c r="BQ286" i="2"/>
  <c r="BU287" i="2"/>
  <c r="BQ288" i="2"/>
  <c r="BU289" i="2"/>
  <c r="BQ290" i="2"/>
  <c r="BU293" i="2"/>
  <c r="BU295" i="2"/>
  <c r="BQ296" i="2"/>
  <c r="BU297" i="2"/>
  <c r="BQ298" i="2"/>
  <c r="BU299" i="2"/>
  <c r="BQ300" i="2"/>
  <c r="BU301" i="2"/>
  <c r="BQ302" i="2"/>
  <c r="BU303" i="2"/>
  <c r="BQ304" i="2"/>
  <c r="BU305" i="2"/>
  <c r="BQ306" i="2"/>
  <c r="BU307" i="2"/>
  <c r="BQ314" i="2"/>
  <c r="BQ176" i="2"/>
  <c r="BU179" i="2"/>
  <c r="BQ182" i="2"/>
  <c r="BQ188" i="2"/>
  <c r="BU197" i="2"/>
  <c r="BQ204" i="2"/>
  <c r="BT222" i="2"/>
  <c r="BP227" i="2"/>
  <c r="BQ228" i="2"/>
  <c r="BP229" i="2"/>
  <c r="BS230" i="2"/>
  <c r="BP231" i="2"/>
  <c r="BU234" i="2"/>
  <c r="BS235" i="2"/>
  <c r="BP236" i="2"/>
  <c r="BR238" i="2"/>
  <c r="BN239" i="2"/>
  <c r="BR240" i="2"/>
  <c r="BN241" i="2"/>
  <c r="BR242" i="2"/>
  <c r="BN243" i="2"/>
  <c r="BN245" i="2"/>
  <c r="BR246" i="2"/>
  <c r="BN247" i="2"/>
  <c r="BR248" i="2"/>
  <c r="BR250" i="2"/>
  <c r="BV251" i="2"/>
  <c r="BR252" i="2"/>
  <c r="BN253" i="2"/>
  <c r="BR254" i="2"/>
  <c r="BN255" i="2"/>
  <c r="BR256" i="2"/>
  <c r="BN257" i="2"/>
  <c r="BR258" i="2"/>
  <c r="BN259" i="2"/>
  <c r="BR260" i="2"/>
  <c r="BR262" i="2"/>
  <c r="BN263" i="2"/>
  <c r="BR264" i="2"/>
  <c r="BN265" i="2"/>
  <c r="BR266" i="2"/>
  <c r="BN267" i="2"/>
  <c r="BR268" i="2"/>
  <c r="BN269" i="2"/>
  <c r="BR270" i="2"/>
  <c r="BN271" i="2"/>
  <c r="BR272" i="2"/>
  <c r="BN273" i="2"/>
  <c r="BR274" i="2"/>
  <c r="BN275" i="2"/>
  <c r="BR276" i="2"/>
  <c r="BN277" i="2"/>
  <c r="BR278" i="2"/>
  <c r="BN279" i="2"/>
  <c r="BR280" i="2"/>
  <c r="BN281" i="2"/>
  <c r="BR282" i="2"/>
  <c r="BN283" i="2"/>
  <c r="BR284" i="2"/>
  <c r="BN285" i="2"/>
  <c r="BR286" i="2"/>
  <c r="BN287" i="2"/>
  <c r="BR288" i="2"/>
  <c r="BN289" i="2"/>
  <c r="BR290" i="2"/>
  <c r="BN291" i="2"/>
  <c r="BN293" i="2"/>
  <c r="BN295" i="2"/>
  <c r="BR296" i="2"/>
  <c r="BN297" i="2"/>
  <c r="BR298" i="2"/>
  <c r="BN299" i="2"/>
  <c r="BR300" i="2"/>
  <c r="BN301" i="2"/>
  <c r="BN303" i="2"/>
  <c r="BR304" i="2"/>
  <c r="BN305" i="2"/>
  <c r="BR306" i="2"/>
  <c r="BR308" i="2"/>
  <c r="BN309" i="2"/>
  <c r="BN311" i="2"/>
  <c r="BR312" i="2"/>
  <c r="BN313" i="2"/>
  <c r="BR314" i="2"/>
  <c r="BN315" i="2"/>
  <c r="BQ172" i="2"/>
  <c r="BU185" i="2"/>
  <c r="BQ196" i="2"/>
  <c r="BQ200" i="2"/>
  <c r="BU227" i="2"/>
  <c r="BT228" i="2"/>
  <c r="BQ229" i="2"/>
  <c r="BT230" i="2"/>
  <c r="BQ231" i="2"/>
  <c r="BQ232" i="2"/>
  <c r="BT235" i="2"/>
  <c r="BQ236" i="2"/>
  <c r="BN237" i="2"/>
  <c r="BS238" i="2"/>
  <c r="BO239" i="2"/>
  <c r="BS240" i="2"/>
  <c r="BS242" i="2"/>
  <c r="BO243" i="2"/>
  <c r="BS246" i="2"/>
  <c r="BS248" i="2"/>
  <c r="BO249" i="2"/>
  <c r="BS250" i="2"/>
  <c r="BS252" i="2"/>
  <c r="BO253" i="2"/>
  <c r="BS254" i="2"/>
  <c r="BS256" i="2"/>
  <c r="BO257" i="2"/>
  <c r="BS258" i="2"/>
  <c r="BS260" i="2"/>
  <c r="BO261" i="2"/>
  <c r="BS262" i="2"/>
  <c r="BO263" i="2"/>
  <c r="BS264" i="2"/>
  <c r="BS266" i="2"/>
  <c r="BS268" i="2"/>
  <c r="BO269" i="2"/>
  <c r="BS270" i="2"/>
  <c r="BS272" i="2"/>
  <c r="BO273" i="2"/>
  <c r="BS274" i="2"/>
  <c r="BO277" i="2"/>
  <c r="BS278" i="2"/>
  <c r="BS280" i="2"/>
  <c r="BS282" i="2"/>
  <c r="BS284" i="2"/>
  <c r="BO285" i="2"/>
  <c r="BS286" i="2"/>
  <c r="BS288" i="2"/>
  <c r="BO289" i="2"/>
  <c r="BO293" i="2"/>
  <c r="BS296" i="2"/>
  <c r="BS298" i="2"/>
  <c r="BO299" i="2"/>
  <c r="BS300" i="2"/>
  <c r="BO303" i="2"/>
  <c r="BS304" i="2"/>
  <c r="BS306" i="2"/>
  <c r="BS308" i="2"/>
  <c r="BP158" i="2"/>
  <c r="BO166" i="2"/>
  <c r="BU169" i="2"/>
  <c r="BU181" i="2"/>
  <c r="BQ190" i="2"/>
  <c r="BQ208" i="2"/>
  <c r="BQ214" i="2"/>
  <c r="BQ220" i="2"/>
  <c r="BQ226" i="2"/>
  <c r="BU228" i="2"/>
  <c r="BU229" i="2"/>
  <c r="BU230" i="2"/>
  <c r="BS231" i="2"/>
  <c r="BS232" i="2"/>
  <c r="BU235" i="2"/>
  <c r="BT238" i="2"/>
  <c r="BP239" i="2"/>
  <c r="BT240" i="2"/>
  <c r="BP241" i="2"/>
  <c r="BT242" i="2"/>
  <c r="BP243" i="2"/>
  <c r="BT244" i="2"/>
  <c r="BP245" i="2"/>
  <c r="BT246" i="2"/>
  <c r="BT248" i="2"/>
  <c r="BP249" i="2"/>
  <c r="BT250" i="2"/>
  <c r="BT252" i="2"/>
  <c r="BP253" i="2"/>
  <c r="BT254" i="2"/>
  <c r="BP255" i="2"/>
  <c r="BT256" i="2"/>
  <c r="BP257" i="2"/>
  <c r="BT258" i="2"/>
  <c r="BP259" i="2"/>
  <c r="BT260" i="2"/>
  <c r="BP261" i="2"/>
  <c r="BT262" i="2"/>
  <c r="BP263" i="2"/>
  <c r="BT264" i="2"/>
  <c r="BT266" i="2"/>
  <c r="BP267" i="2"/>
  <c r="BT268" i="2"/>
  <c r="BP269" i="2"/>
  <c r="BT270" i="2"/>
  <c r="BP271" i="2"/>
  <c r="BT272" i="2"/>
  <c r="BP273" i="2"/>
  <c r="BT274" i="2"/>
  <c r="BP275" i="2"/>
  <c r="BT276" i="2"/>
  <c r="BP277" i="2"/>
  <c r="BT278" i="2"/>
  <c r="BT280" i="2"/>
  <c r="BP281" i="2"/>
  <c r="BT282" i="2"/>
  <c r="BP283" i="2"/>
  <c r="BT284" i="2"/>
  <c r="BP285" i="2"/>
  <c r="BT286" i="2"/>
  <c r="BP287" i="2"/>
  <c r="BT288" i="2"/>
  <c r="BP289" i="2"/>
  <c r="BT290" i="2"/>
  <c r="BP291" i="2"/>
  <c r="BT292" i="2"/>
  <c r="BP293" i="2"/>
  <c r="BT294" i="2"/>
  <c r="BP295" i="2"/>
  <c r="BT296" i="2"/>
  <c r="BP297" i="2"/>
  <c r="BT298" i="2"/>
  <c r="BP299" i="2"/>
  <c r="BT300" i="2"/>
  <c r="BP301" i="2"/>
  <c r="BT302" i="2"/>
  <c r="BP303" i="2"/>
  <c r="BT304" i="2"/>
  <c r="BP305" i="2"/>
  <c r="BP311" i="2"/>
  <c r="BQ160" i="2"/>
  <c r="BU175" i="2"/>
  <c r="BQ178" i="2"/>
  <c r="BQ184" i="2"/>
  <c r="BU187" i="2"/>
  <c r="BU199" i="2"/>
  <c r="BU203" i="2"/>
  <c r="BU213" i="2"/>
  <c r="BP221" i="2"/>
  <c r="BP225" i="2"/>
  <c r="BT226" i="2"/>
  <c r="BU231" i="2"/>
  <c r="BT232" i="2"/>
  <c r="BQ233" i="2"/>
  <c r="BT236" i="2"/>
  <c r="BP237" i="2"/>
  <c r="BU238" i="2"/>
  <c r="BQ239" i="2"/>
  <c r="BU240" i="2"/>
  <c r="BQ241" i="2"/>
  <c r="BU242" i="2"/>
  <c r="BQ243" i="2"/>
  <c r="BQ245" i="2"/>
  <c r="BU246" i="2"/>
  <c r="BQ247" i="2"/>
  <c r="BU248" i="2"/>
  <c r="BQ249" i="2"/>
  <c r="BU250" i="2"/>
  <c r="BU252" i="2"/>
  <c r="BQ253" i="2"/>
  <c r="BU254" i="2"/>
  <c r="BQ255" i="2"/>
  <c r="BU256" i="2"/>
  <c r="BQ257" i="2"/>
  <c r="BQ259" i="2"/>
  <c r="BU260" i="2"/>
  <c r="BQ261" i="2"/>
  <c r="BU262" i="2"/>
  <c r="BQ263" i="2"/>
  <c r="BU264" i="2"/>
  <c r="BQ265" i="2"/>
  <c r="BU266" i="2"/>
  <c r="BQ267" i="2"/>
  <c r="BU268" i="2"/>
  <c r="BQ269" i="2"/>
  <c r="BQ271" i="2"/>
  <c r="BU272" i="2"/>
  <c r="BQ273" i="2"/>
  <c r="BU274" i="2"/>
  <c r="BQ275" i="2"/>
  <c r="BQ277" i="2"/>
  <c r="BU278" i="2"/>
  <c r="BQ279" i="2"/>
  <c r="BU280" i="2"/>
  <c r="BQ281" i="2"/>
  <c r="BU282" i="2"/>
  <c r="BQ283" i="2"/>
  <c r="BU284" i="2"/>
  <c r="BQ285" i="2"/>
  <c r="BQ287" i="2"/>
  <c r="BU288" i="2"/>
  <c r="BQ289" i="2"/>
  <c r="BQ291" i="2"/>
  <c r="BU292" i="2"/>
  <c r="BQ293" i="2"/>
  <c r="BU294" i="2"/>
  <c r="BQ295" i="2"/>
  <c r="BU296" i="2"/>
  <c r="BQ297" i="2"/>
  <c r="BU298" i="2"/>
  <c r="BQ299" i="2"/>
  <c r="BU300" i="2"/>
  <c r="BQ301" i="2"/>
  <c r="BU302" i="2"/>
  <c r="BQ303" i="2"/>
  <c r="BU304" i="2"/>
  <c r="BQ305" i="2"/>
  <c r="BQ311" i="2"/>
  <c r="BQ313" i="2"/>
  <c r="BQ163" i="2"/>
  <c r="BQ168" i="2"/>
  <c r="BU171" i="2"/>
  <c r="BQ192" i="2"/>
  <c r="BQ212" i="2"/>
  <c r="BQ218" i="2"/>
  <c r="BT220" i="2"/>
  <c r="BU225" i="2"/>
  <c r="BU232" i="2"/>
  <c r="BU236" i="2"/>
  <c r="BQ237" i="2"/>
  <c r="BN238" i="2"/>
  <c r="BR239" i="2"/>
  <c r="BN240" i="2"/>
  <c r="BR241" i="2"/>
  <c r="BN242" i="2"/>
  <c r="BR243" i="2"/>
  <c r="BR245" i="2"/>
  <c r="BN246" i="2"/>
  <c r="BR247" i="2"/>
  <c r="BN248" i="2"/>
  <c r="BR249" i="2"/>
  <c r="BN250" i="2"/>
  <c r="BN252" i="2"/>
  <c r="BR253" i="2"/>
  <c r="BN254" i="2"/>
  <c r="BR255" i="2"/>
  <c r="BN256" i="2"/>
  <c r="BR257" i="2"/>
  <c r="BN258" i="2"/>
  <c r="BR259" i="2"/>
  <c r="BN260" i="2"/>
  <c r="BR261" i="2"/>
  <c r="BN262" i="2"/>
  <c r="BR263" i="2"/>
  <c r="BN264" i="2"/>
  <c r="BR265" i="2"/>
  <c r="BN266" i="2"/>
  <c r="BR267" i="2"/>
  <c r="BN268" i="2"/>
  <c r="BR269" i="2"/>
  <c r="BR271" i="2"/>
  <c r="BN272" i="2"/>
  <c r="BR273" i="2"/>
  <c r="BN274" i="2"/>
  <c r="BR275" i="2"/>
  <c r="BR277" i="2"/>
  <c r="BN278" i="2"/>
  <c r="BR279" i="2"/>
  <c r="BN280" i="2"/>
  <c r="BR281" i="2"/>
  <c r="BN282" i="2"/>
  <c r="BR283" i="2"/>
  <c r="BN284" i="2"/>
  <c r="BR285" i="2"/>
  <c r="BN286" i="2"/>
  <c r="BR287" i="2"/>
  <c r="BN288" i="2"/>
  <c r="BR289" i="2"/>
  <c r="BN290" i="2"/>
  <c r="BR291" i="2"/>
  <c r="BR293" i="2"/>
  <c r="BN294" i="2"/>
  <c r="BR295" i="2"/>
  <c r="BN296" i="2"/>
  <c r="BR297" i="2"/>
  <c r="BN298" i="2"/>
  <c r="BR299" i="2"/>
  <c r="BN300" i="2"/>
  <c r="BR301" i="2"/>
  <c r="BR303" i="2"/>
  <c r="BN304" i="2"/>
  <c r="BR305" i="2"/>
  <c r="BN306" i="2"/>
  <c r="BR311" i="2"/>
  <c r="BN312" i="2"/>
  <c r="BR313" i="2"/>
  <c r="BN314" i="2"/>
  <c r="BS165" i="2"/>
  <c r="BQ174" i="2"/>
  <c r="BQ180" i="2"/>
  <c r="BU183" i="2"/>
  <c r="BU189" i="2"/>
  <c r="BQ198" i="2"/>
  <c r="BQ202" i="2"/>
  <c r="BQ216" i="2"/>
  <c r="BP217" i="2"/>
  <c r="BT218" i="2"/>
  <c r="BU221" i="2"/>
  <c r="BQ224" i="2"/>
  <c r="BO235" i="2"/>
  <c r="BS237" i="2"/>
  <c r="BS239" i="2"/>
  <c r="BO240" i="2"/>
  <c r="BS241" i="2"/>
  <c r="BS243" i="2"/>
  <c r="BS247" i="2"/>
  <c r="BS249" i="2"/>
  <c r="BO250" i="2"/>
  <c r="BS253" i="2"/>
  <c r="BS255" i="2"/>
  <c r="BO256" i="2"/>
  <c r="BS257" i="2"/>
  <c r="BS259" i="2"/>
  <c r="BO260" i="2"/>
  <c r="BS261" i="2"/>
  <c r="BO262" i="2"/>
  <c r="BO264" i="2"/>
  <c r="BS265" i="2"/>
  <c r="BS267" i="2"/>
  <c r="BS269" i="2"/>
  <c r="BS271" i="2"/>
  <c r="BS273" i="2"/>
  <c r="BO274" i="2"/>
  <c r="BO276" i="2"/>
  <c r="BS277" i="2"/>
  <c r="BO278" i="2"/>
  <c r="BS279" i="2"/>
  <c r="BS281" i="2"/>
  <c r="BS283" i="2"/>
  <c r="BS285" i="2"/>
  <c r="BO286" i="2"/>
  <c r="BS287" i="2"/>
  <c r="BS289" i="2"/>
  <c r="BO292" i="2"/>
  <c r="BS293" i="2"/>
  <c r="BS295" i="2"/>
  <c r="BS297" i="2"/>
  <c r="BS301" i="2"/>
  <c r="BO302" i="2"/>
  <c r="BS303" i="2"/>
  <c r="BO304" i="2"/>
  <c r="BS305" i="2"/>
  <c r="BO306" i="2"/>
  <c r="BS309" i="2"/>
  <c r="BU177" i="2"/>
  <c r="BQ186" i="2"/>
  <c r="BQ206" i="2"/>
  <c r="BT216" i="2"/>
  <c r="BP223" i="2"/>
  <c r="BP250" i="2"/>
  <c r="BT259" i="2"/>
  <c r="BT267" i="2"/>
  <c r="BT275" i="2"/>
  <c r="BP280" i="2"/>
  <c r="BP284" i="2"/>
  <c r="BT312" i="2"/>
  <c r="BS313" i="2"/>
  <c r="BP314" i="2"/>
  <c r="BO315" i="2"/>
  <c r="BS316" i="2"/>
  <c r="BS318" i="2"/>
  <c r="BS320" i="2"/>
  <c r="BS322" i="2"/>
  <c r="BO323" i="2"/>
  <c r="BS324" i="2"/>
  <c r="BO325" i="2"/>
  <c r="BS328" i="2"/>
  <c r="BO329" i="2"/>
  <c r="BS330" i="2"/>
  <c r="BO331" i="2"/>
  <c r="BS332" i="2"/>
  <c r="BO333" i="2"/>
  <c r="BO335" i="2"/>
  <c r="BS336" i="2"/>
  <c r="BS338" i="2"/>
  <c r="BS340" i="2"/>
  <c r="BS342" i="2"/>
  <c r="BO343" i="2"/>
  <c r="BS344" i="2"/>
  <c r="BO345" i="2"/>
  <c r="BS346" i="2"/>
  <c r="BS348" i="2"/>
  <c r="BS350" i="2"/>
  <c r="BO351" i="2"/>
  <c r="BO353" i="2"/>
  <c r="BS354" i="2"/>
  <c r="BS356" i="2"/>
  <c r="BO357" i="2"/>
  <c r="BS358" i="2"/>
  <c r="BS360" i="2"/>
  <c r="BO361" i="2"/>
  <c r="BS362" i="2"/>
  <c r="BS364" i="2"/>
  <c r="BO365" i="2"/>
  <c r="BS366" i="2"/>
  <c r="BO367" i="2"/>
  <c r="BS368" i="2"/>
  <c r="BO369" i="2"/>
  <c r="BS370" i="2"/>
  <c r="BS372" i="2"/>
  <c r="BO373" i="2"/>
  <c r="BS374" i="2"/>
  <c r="BO375" i="2"/>
  <c r="BS376" i="2"/>
  <c r="BS378" i="2"/>
  <c r="BO379" i="2"/>
  <c r="BS380" i="2"/>
  <c r="BS382" i="2"/>
  <c r="BO383" i="2"/>
  <c r="BO385" i="2"/>
  <c r="BO387" i="2"/>
  <c r="BS388" i="2"/>
  <c r="BS390" i="2"/>
  <c r="BO391" i="2"/>
  <c r="BS392" i="2"/>
  <c r="BO393" i="2"/>
  <c r="BS394" i="2"/>
  <c r="BO395" i="2"/>
  <c r="BT239" i="2"/>
  <c r="BT245" i="2"/>
  <c r="BT255" i="2"/>
  <c r="BP258" i="2"/>
  <c r="BP262" i="2"/>
  <c r="BT271" i="2"/>
  <c r="BP274" i="2"/>
  <c r="BT287" i="2"/>
  <c r="BT295" i="2"/>
  <c r="BT299" i="2"/>
  <c r="BS314" i="2"/>
  <c r="BP315" i="2"/>
  <c r="BT316" i="2"/>
  <c r="BP317" i="2"/>
  <c r="BT318" i="2"/>
  <c r="BT320" i="2"/>
  <c r="BP321" i="2"/>
  <c r="BT322" i="2"/>
  <c r="BP323" i="2"/>
  <c r="BT324" i="2"/>
  <c r="BP325" i="2"/>
  <c r="BT326" i="2"/>
  <c r="BP327" i="2"/>
  <c r="BT328" i="2"/>
  <c r="BP329" i="2"/>
  <c r="BT330" i="2"/>
  <c r="BP331" i="2"/>
  <c r="BT332" i="2"/>
  <c r="BP333" i="2"/>
  <c r="BT334" i="2"/>
  <c r="BX334" i="2" s="1"/>
  <c r="BY334" i="2" s="1"/>
  <c r="BP335" i="2"/>
  <c r="BT336" i="2"/>
  <c r="BP337" i="2"/>
  <c r="BT338" i="2"/>
  <c r="BT340" i="2"/>
  <c r="BP341" i="2"/>
  <c r="BT342" i="2"/>
  <c r="BP343" i="2"/>
  <c r="BT344" i="2"/>
  <c r="BP345" i="2"/>
  <c r="BT346" i="2"/>
  <c r="BT348" i="2"/>
  <c r="BT350" i="2"/>
  <c r="BP351" i="2"/>
  <c r="BP353" i="2"/>
  <c r="BT354" i="2"/>
  <c r="BT356" i="2"/>
  <c r="BP357" i="2"/>
  <c r="BT358" i="2"/>
  <c r="BP359" i="2"/>
  <c r="BT360" i="2"/>
  <c r="BP361" i="2"/>
  <c r="BT362" i="2"/>
  <c r="BP363" i="2"/>
  <c r="BT364" i="2"/>
  <c r="BP365" i="2"/>
  <c r="BT366" i="2"/>
  <c r="BP367" i="2"/>
  <c r="BT368" i="2"/>
  <c r="BP369" i="2"/>
  <c r="BT370" i="2"/>
  <c r="BP371" i="2"/>
  <c r="BT372" i="2"/>
  <c r="BP373" i="2"/>
  <c r="BT374" i="2"/>
  <c r="BP375" i="2"/>
  <c r="BT376" i="2"/>
  <c r="BP377" i="2"/>
  <c r="BT378" i="2"/>
  <c r="BP379" i="2"/>
  <c r="BT380" i="2"/>
  <c r="BP381" i="2"/>
  <c r="BT382" i="2"/>
  <c r="BP383" i="2"/>
  <c r="BT384" i="2"/>
  <c r="BP385" i="2"/>
  <c r="BP387" i="2"/>
  <c r="BT388" i="2"/>
  <c r="BP389" i="2"/>
  <c r="BT390" i="2"/>
  <c r="BP391" i="2"/>
  <c r="BT392" i="2"/>
  <c r="BP393" i="2"/>
  <c r="BT394" i="2"/>
  <c r="BP395" i="2"/>
  <c r="BT396" i="2"/>
  <c r="BQ194" i="2"/>
  <c r="BP235" i="2"/>
  <c r="BP242" i="2"/>
  <c r="BP266" i="2"/>
  <c r="BT279" i="2"/>
  <c r="BT283" i="2"/>
  <c r="BP286" i="2"/>
  <c r="BP292" i="2"/>
  <c r="BT293" i="2"/>
  <c r="BT303" i="2"/>
  <c r="BP306" i="2"/>
  <c r="BT314" i="2"/>
  <c r="BQ315" i="2"/>
  <c r="BU316" i="2"/>
  <c r="BQ317" i="2"/>
  <c r="BU318" i="2"/>
  <c r="BU320" i="2"/>
  <c r="BQ321" i="2"/>
  <c r="BQ323" i="2"/>
  <c r="BU324" i="2"/>
  <c r="BQ325" i="2"/>
  <c r="BQ327" i="2"/>
  <c r="BU328" i="2"/>
  <c r="BQ329" i="2"/>
  <c r="BU330" i="2"/>
  <c r="BQ331" i="2"/>
  <c r="BU332" i="2"/>
  <c r="BQ333" i="2"/>
  <c r="BQ335" i="2"/>
  <c r="BQ337" i="2"/>
  <c r="BU338" i="2"/>
  <c r="BQ339" i="2"/>
  <c r="BU340" i="2"/>
  <c r="BQ341" i="2"/>
  <c r="BU342" i="2"/>
  <c r="BQ343" i="2"/>
  <c r="BU344" i="2"/>
  <c r="BQ345" i="2"/>
  <c r="BU346" i="2"/>
  <c r="BQ347" i="2"/>
  <c r="BU348" i="2"/>
  <c r="BU350" i="2"/>
  <c r="BQ351" i="2"/>
  <c r="BQ353" i="2"/>
  <c r="BU354" i="2"/>
  <c r="BU356" i="2"/>
  <c r="BQ357" i="2"/>
  <c r="BU358" i="2"/>
  <c r="BQ359" i="2"/>
  <c r="BU360" i="2"/>
  <c r="BQ361" i="2"/>
  <c r="BU362" i="2"/>
  <c r="BQ363" i="2"/>
  <c r="BU364" i="2"/>
  <c r="BQ365" i="2"/>
  <c r="BU366" i="2"/>
  <c r="BQ367" i="2"/>
  <c r="BU368" i="2"/>
  <c r="BQ369" i="2"/>
  <c r="BU370" i="2"/>
  <c r="BQ371" i="2"/>
  <c r="BU372" i="2"/>
  <c r="BQ373" i="2"/>
  <c r="BQ375" i="2"/>
  <c r="BU376" i="2"/>
  <c r="BQ377" i="2"/>
  <c r="BU378" i="2"/>
  <c r="BQ379" i="2"/>
  <c r="BU380" i="2"/>
  <c r="BQ381" i="2"/>
  <c r="BU382" i="2"/>
  <c r="BQ383" i="2"/>
  <c r="BU384" i="2"/>
  <c r="BQ385" i="2"/>
  <c r="BQ387" i="2"/>
  <c r="BQ389" i="2"/>
  <c r="BQ391" i="2"/>
  <c r="BU173" i="2"/>
  <c r="BT249" i="2"/>
  <c r="BT251" i="2"/>
  <c r="BT257" i="2"/>
  <c r="BT261" i="2"/>
  <c r="BT265" i="2"/>
  <c r="BT269" i="2"/>
  <c r="BP278" i="2"/>
  <c r="BT291" i="2"/>
  <c r="BP298" i="2"/>
  <c r="BU314" i="2"/>
  <c r="BR315" i="2"/>
  <c r="BN316" i="2"/>
  <c r="BR317" i="2"/>
  <c r="BN318" i="2"/>
  <c r="BN320" i="2"/>
  <c r="BR321" i="2"/>
  <c r="BN322" i="2"/>
  <c r="BR323" i="2"/>
  <c r="BN324" i="2"/>
  <c r="BR325" i="2"/>
  <c r="BR327" i="2"/>
  <c r="BN328" i="2"/>
  <c r="BR329" i="2"/>
  <c r="BN330" i="2"/>
  <c r="BR331" i="2"/>
  <c r="BN332" i="2"/>
  <c r="BR333" i="2"/>
  <c r="BR335" i="2"/>
  <c r="BN336" i="2"/>
  <c r="BR337" i="2"/>
  <c r="BN338" i="2"/>
  <c r="BR339" i="2"/>
  <c r="BR341" i="2"/>
  <c r="BN342" i="2"/>
  <c r="BR343" i="2"/>
  <c r="BN344" i="2"/>
  <c r="BR345" i="2"/>
  <c r="BR347" i="2"/>
  <c r="BN348" i="2"/>
  <c r="BR349" i="2"/>
  <c r="BN350" i="2"/>
  <c r="BR351" i="2"/>
  <c r="BN352" i="2"/>
  <c r="BR353" i="2"/>
  <c r="BN354" i="2"/>
  <c r="BR357" i="2"/>
  <c r="BN358" i="2"/>
  <c r="BR359" i="2"/>
  <c r="BN360" i="2"/>
  <c r="BR361" i="2"/>
  <c r="BN362" i="2"/>
  <c r="BR363" i="2"/>
  <c r="BN364" i="2"/>
  <c r="BR365" i="2"/>
  <c r="BN366" i="2"/>
  <c r="BR367" i="2"/>
  <c r="BN368" i="2"/>
  <c r="BR369" i="2"/>
  <c r="BN370" i="2"/>
  <c r="BR371" i="2"/>
  <c r="BN372" i="2"/>
  <c r="BR373" i="2"/>
  <c r="BN374" i="2"/>
  <c r="BR375" i="2"/>
  <c r="BN376" i="2"/>
  <c r="BR377" i="2"/>
  <c r="BN378" i="2"/>
  <c r="BR379" i="2"/>
  <c r="BN380" i="2"/>
  <c r="BR381" i="2"/>
  <c r="BN382" i="2"/>
  <c r="BR383" i="2"/>
  <c r="BR385" i="2"/>
  <c r="BN386" i="2"/>
  <c r="BR387" i="2"/>
  <c r="BN388" i="2"/>
  <c r="BR389" i="2"/>
  <c r="BN390" i="2"/>
  <c r="BR391" i="2"/>
  <c r="BN392" i="2"/>
  <c r="BR393" i="2"/>
  <c r="BN394" i="2"/>
  <c r="BR395" i="2"/>
  <c r="BN396" i="2"/>
  <c r="BP238" i="2"/>
  <c r="BT241" i="2"/>
  <c r="BP264" i="2"/>
  <c r="BT273" i="2"/>
  <c r="BP282" i="2"/>
  <c r="BT289" i="2"/>
  <c r="BO312" i="2"/>
  <c r="BS315" i="2"/>
  <c r="BO316" i="2"/>
  <c r="BS317" i="2"/>
  <c r="BO320" i="2"/>
  <c r="BS321" i="2"/>
  <c r="BS323" i="2"/>
  <c r="BO324" i="2"/>
  <c r="BS325" i="2"/>
  <c r="BS327" i="2"/>
  <c r="BO328" i="2"/>
  <c r="BS329" i="2"/>
  <c r="BS331" i="2"/>
  <c r="BO332" i="2"/>
  <c r="BS333" i="2"/>
  <c r="BS335" i="2"/>
  <c r="BO336" i="2"/>
  <c r="BS337" i="2"/>
  <c r="BS339" i="2"/>
  <c r="BO340" i="2"/>
  <c r="BS341" i="2"/>
  <c r="BS343" i="2"/>
  <c r="BO344" i="2"/>
  <c r="BS345" i="2"/>
  <c r="BO346" i="2"/>
  <c r="BS347" i="2"/>
  <c r="BS349" i="2"/>
  <c r="BO350" i="2"/>
  <c r="BS351" i="2"/>
  <c r="BS353" i="2"/>
  <c r="BO354" i="2"/>
  <c r="BS355" i="2"/>
  <c r="BO356" i="2"/>
  <c r="BS357" i="2"/>
  <c r="BO358" i="2"/>
  <c r="BS359" i="2"/>
  <c r="BO360" i="2"/>
  <c r="BS361" i="2"/>
  <c r="BS363" i="2"/>
  <c r="BO364" i="2"/>
  <c r="BS365" i="2"/>
  <c r="BS367" i="2"/>
  <c r="BO368" i="2"/>
  <c r="BS369" i="2"/>
  <c r="BO370" i="2"/>
  <c r="BS371" i="2"/>
  <c r="BO372" i="2"/>
  <c r="BS373" i="2"/>
  <c r="BO374" i="2"/>
  <c r="BS375" i="2"/>
  <c r="BO376" i="2"/>
  <c r="BS377" i="2"/>
  <c r="BS379" i="2"/>
  <c r="BO380" i="2"/>
  <c r="BS381" i="2"/>
  <c r="BO382" i="2"/>
  <c r="BS385" i="2"/>
  <c r="BS387" i="2"/>
  <c r="BS389" i="2"/>
  <c r="BO390" i="2"/>
  <c r="BS391" i="2"/>
  <c r="BO392" i="2"/>
  <c r="BS393" i="2"/>
  <c r="BO394" i="2"/>
  <c r="BS395" i="2"/>
  <c r="BS234" i="2"/>
  <c r="BX234" i="2" s="1"/>
  <c r="BY234" i="2" s="1"/>
  <c r="BT253" i="2"/>
  <c r="BP260" i="2"/>
  <c r="BT277" i="2"/>
  <c r="BT285" i="2"/>
  <c r="BT297" i="2"/>
  <c r="BT301" i="2"/>
  <c r="BT305" i="2"/>
  <c r="BT315" i="2"/>
  <c r="BP316" i="2"/>
  <c r="BT317" i="2"/>
  <c r="BP318" i="2"/>
  <c r="BP320" i="2"/>
  <c r="BT321" i="2"/>
  <c r="BP322" i="2"/>
  <c r="BT323" i="2"/>
  <c r="BP324" i="2"/>
  <c r="BT325" i="2"/>
  <c r="BT327" i="2"/>
  <c r="BP328" i="2"/>
  <c r="BT329" i="2"/>
  <c r="BP330" i="2"/>
  <c r="BT331" i="2"/>
  <c r="BP332" i="2"/>
  <c r="BT333" i="2"/>
  <c r="BT335" i="2"/>
  <c r="BP336" i="2"/>
  <c r="BT337" i="2"/>
  <c r="BP338" i="2"/>
  <c r="BT339" i="2"/>
  <c r="BP340" i="2"/>
  <c r="BT341" i="2"/>
  <c r="BP342" i="2"/>
  <c r="BT343" i="2"/>
  <c r="BP344" i="2"/>
  <c r="BT345" i="2"/>
  <c r="BP346" i="2"/>
  <c r="BT347" i="2"/>
  <c r="BP348" i="2"/>
  <c r="BT349" i="2"/>
  <c r="BP350" i="2"/>
  <c r="BT351" i="2"/>
  <c r="BP352" i="2"/>
  <c r="BT353" i="2"/>
  <c r="BT355" i="2"/>
  <c r="BP356" i="2"/>
  <c r="BT357" i="2"/>
  <c r="BP358" i="2"/>
  <c r="BT359" i="2"/>
  <c r="BP360" i="2"/>
  <c r="BT361" i="2"/>
  <c r="BP362" i="2"/>
  <c r="BT363" i="2"/>
  <c r="BP364" i="2"/>
  <c r="BT365" i="2"/>
  <c r="BP366" i="2"/>
  <c r="BT367" i="2"/>
  <c r="BP368" i="2"/>
  <c r="BT369" i="2"/>
  <c r="BP370" i="2"/>
  <c r="BT371" i="2"/>
  <c r="BP372" i="2"/>
  <c r="BT373" i="2"/>
  <c r="BP374" i="2"/>
  <c r="BT375" i="2"/>
  <c r="BP376" i="2"/>
  <c r="BT377" i="2"/>
  <c r="BP378" i="2"/>
  <c r="BT379" i="2"/>
  <c r="BP380" i="2"/>
  <c r="BT381" i="2"/>
  <c r="BP382" i="2"/>
  <c r="BT383" i="2"/>
  <c r="BT385" i="2"/>
  <c r="BT387" i="2"/>
  <c r="BP388" i="2"/>
  <c r="BT389" i="2"/>
  <c r="BP390" i="2"/>
  <c r="BT391" i="2"/>
  <c r="BP392" i="2"/>
  <c r="BT393" i="2"/>
  <c r="BP394" i="2"/>
  <c r="BT395" i="2"/>
  <c r="BP396" i="2"/>
  <c r="BU159" i="2"/>
  <c r="BX159" i="2" s="1"/>
  <c r="BY159" i="2" s="1"/>
  <c r="BT237" i="2"/>
  <c r="BP240" i="2"/>
  <c r="BP256" i="2"/>
  <c r="BP268" i="2"/>
  <c r="BT281" i="2"/>
  <c r="BT311" i="2"/>
  <c r="BO313" i="2"/>
  <c r="BU315" i="2"/>
  <c r="BQ316" i="2"/>
  <c r="BQ318" i="2"/>
  <c r="BQ320" i="2"/>
  <c r="BU321" i="2"/>
  <c r="BQ322" i="2"/>
  <c r="BU323" i="2"/>
  <c r="BQ324" i="2"/>
  <c r="BU325" i="2"/>
  <c r="BU327" i="2"/>
  <c r="BQ328" i="2"/>
  <c r="BU329" i="2"/>
  <c r="BQ330" i="2"/>
  <c r="BU331" i="2"/>
  <c r="BQ332" i="2"/>
  <c r="BU333" i="2"/>
  <c r="BU335" i="2"/>
  <c r="BQ336" i="2"/>
  <c r="BQ338" i="2"/>
  <c r="BU339" i="2"/>
  <c r="BQ340" i="2"/>
  <c r="BQ342" i="2"/>
  <c r="BU343" i="2"/>
  <c r="BQ344" i="2"/>
  <c r="BU345" i="2"/>
  <c r="BQ346" i="2"/>
  <c r="BU347" i="2"/>
  <c r="BQ348" i="2"/>
  <c r="BU349" i="2"/>
  <c r="BQ350" i="2"/>
  <c r="BU351" i="2"/>
  <c r="BQ352" i="2"/>
  <c r="BU353" i="2"/>
  <c r="BQ354" i="2"/>
  <c r="BU355" i="2"/>
  <c r="BQ356" i="2"/>
  <c r="BU357" i="2"/>
  <c r="BQ358" i="2"/>
  <c r="BU359" i="2"/>
  <c r="BQ360" i="2"/>
  <c r="BU361" i="2"/>
  <c r="BQ362" i="2"/>
  <c r="BU363" i="2"/>
  <c r="BQ364" i="2"/>
  <c r="BU365" i="2"/>
  <c r="BQ366" i="2"/>
  <c r="BU367" i="2"/>
  <c r="BQ368" i="2"/>
  <c r="BU369" i="2"/>
  <c r="BQ370" i="2"/>
  <c r="BU371" i="2"/>
  <c r="BQ372" i="2"/>
  <c r="BU373" i="2"/>
  <c r="BQ374" i="2"/>
  <c r="BU375" i="2"/>
  <c r="BQ376" i="2"/>
  <c r="BU377" i="2"/>
  <c r="BQ378" i="2"/>
  <c r="BU379" i="2"/>
  <c r="BQ380" i="2"/>
  <c r="BU381" i="2"/>
  <c r="BQ382" i="2"/>
  <c r="BU383" i="2"/>
  <c r="BU385" i="2"/>
  <c r="BQ386" i="2"/>
  <c r="BU387" i="2"/>
  <c r="BQ388" i="2"/>
  <c r="BU389" i="2"/>
  <c r="BQ390" i="2"/>
  <c r="BU391" i="2"/>
  <c r="BQ392" i="2"/>
  <c r="BU393" i="2"/>
  <c r="BQ394" i="2"/>
  <c r="BU395" i="2"/>
  <c r="BQ396" i="2"/>
  <c r="BU217" i="2"/>
  <c r="BT224" i="2"/>
  <c r="BT243" i="2"/>
  <c r="BP288" i="2"/>
  <c r="BP300" i="2"/>
  <c r="BT307" i="2"/>
  <c r="BS312" i="2"/>
  <c r="BP313" i="2"/>
  <c r="BO314" i="2"/>
  <c r="BR316" i="2"/>
  <c r="BN317" i="2"/>
  <c r="BR318" i="2"/>
  <c r="BN319" i="2"/>
  <c r="BX319" i="2" s="1"/>
  <c r="BY319" i="2" s="1"/>
  <c r="BR320" i="2"/>
  <c r="BN321" i="2"/>
  <c r="BR322" i="2"/>
  <c r="BN323" i="2"/>
  <c r="BR324" i="2"/>
  <c r="BN325" i="2"/>
  <c r="BN327" i="2"/>
  <c r="BR328" i="2"/>
  <c r="BN329" i="2"/>
  <c r="BR330" i="2"/>
  <c r="BR332" i="2"/>
  <c r="BN333" i="2"/>
  <c r="BN335" i="2"/>
  <c r="BR336" i="2"/>
  <c r="BN337" i="2"/>
  <c r="BR338" i="2"/>
  <c r="BN339" i="2"/>
  <c r="BR340" i="2"/>
  <c r="BN341" i="2"/>
  <c r="BR342" i="2"/>
  <c r="BN343" i="2"/>
  <c r="BR344" i="2"/>
  <c r="BR346" i="2"/>
  <c r="BN347" i="2"/>
  <c r="BR348" i="2"/>
  <c r="BN349" i="2"/>
  <c r="BR350" i="2"/>
  <c r="BN351" i="2"/>
  <c r="BN353" i="2"/>
  <c r="BR354" i="2"/>
  <c r="BN355" i="2"/>
  <c r="BR356" i="2"/>
  <c r="BN357" i="2"/>
  <c r="BR358" i="2"/>
  <c r="BN359" i="2"/>
  <c r="BR360" i="2"/>
  <c r="BN361" i="2"/>
  <c r="BR362" i="2"/>
  <c r="BN363" i="2"/>
  <c r="BR364" i="2"/>
  <c r="BN365" i="2"/>
  <c r="BR366" i="2"/>
  <c r="BN367" i="2"/>
  <c r="BR368" i="2"/>
  <c r="BN369" i="2"/>
  <c r="BR370" i="2"/>
  <c r="BN371" i="2"/>
  <c r="BR372" i="2"/>
  <c r="BN373" i="2"/>
  <c r="BR374" i="2"/>
  <c r="BN375" i="2"/>
  <c r="BR376" i="2"/>
  <c r="BN377" i="2"/>
  <c r="BR378" i="2"/>
  <c r="BN379" i="2"/>
  <c r="BR380" i="2"/>
  <c r="BN393" i="2"/>
  <c r="BT397" i="2"/>
  <c r="BP398" i="2"/>
  <c r="BT399" i="2"/>
  <c r="BP400" i="2"/>
  <c r="BT401" i="2"/>
  <c r="BP402" i="2"/>
  <c r="BT403" i="2"/>
  <c r="BP404" i="2"/>
  <c r="BT405" i="2"/>
  <c r="BP406" i="2"/>
  <c r="BT407" i="2"/>
  <c r="BP408" i="2"/>
  <c r="BT409" i="2"/>
  <c r="BP410" i="2"/>
  <c r="BT411" i="2"/>
  <c r="BP412" i="2"/>
  <c r="BT413" i="2"/>
  <c r="BP414" i="2"/>
  <c r="BT415" i="2"/>
  <c r="BP416" i="2"/>
  <c r="BT417" i="2"/>
  <c r="BP418" i="2"/>
  <c r="BT419" i="2"/>
  <c r="BP420" i="2"/>
  <c r="BT421" i="2"/>
  <c r="BP422" i="2"/>
  <c r="BT423" i="2"/>
  <c r="BP424" i="2"/>
  <c r="BT425" i="2"/>
  <c r="BP426" i="2"/>
  <c r="BT427" i="2"/>
  <c r="BP428" i="2"/>
  <c r="BT429" i="2"/>
  <c r="BP430" i="2"/>
  <c r="BT431" i="2"/>
  <c r="BP432" i="2"/>
  <c r="BT433" i="2"/>
  <c r="BP434" i="2"/>
  <c r="BT435" i="2"/>
  <c r="BT437" i="2"/>
  <c r="BP438" i="2"/>
  <c r="BT439" i="2"/>
  <c r="BT441" i="2"/>
  <c r="BP442" i="2"/>
  <c r="BT443" i="2"/>
  <c r="BP444" i="2"/>
  <c r="BT445" i="2"/>
  <c r="BP446" i="2"/>
  <c r="BT447" i="2"/>
  <c r="BP448" i="2"/>
  <c r="BT449" i="2"/>
  <c r="BP450" i="2"/>
  <c r="BT451" i="2"/>
  <c r="BP452" i="2"/>
  <c r="BT453" i="2"/>
  <c r="BP454" i="2"/>
  <c r="BT455" i="2"/>
  <c r="BP456" i="2"/>
  <c r="BT457" i="2"/>
  <c r="BP458" i="2"/>
  <c r="BT459" i="2"/>
  <c r="BP460" i="2"/>
  <c r="BT461" i="2"/>
  <c r="BP462" i="2"/>
  <c r="BT463" i="2"/>
  <c r="BP464" i="2"/>
  <c r="BT465" i="2"/>
  <c r="BP466" i="2"/>
  <c r="BT467" i="2"/>
  <c r="BP468" i="2"/>
  <c r="BT469" i="2"/>
  <c r="BP470" i="2"/>
  <c r="BT471" i="2"/>
  <c r="BT473" i="2"/>
  <c r="BP474" i="2"/>
  <c r="BT475" i="2"/>
  <c r="BP476" i="2"/>
  <c r="BT477" i="2"/>
  <c r="BP478" i="2"/>
  <c r="BT479" i="2"/>
  <c r="BP480" i="2"/>
  <c r="BT481" i="2"/>
  <c r="BR382" i="2"/>
  <c r="BN389" i="2"/>
  <c r="BQ393" i="2"/>
  <c r="BU397" i="2"/>
  <c r="BQ398" i="2"/>
  <c r="BU399" i="2"/>
  <c r="BQ400" i="2"/>
  <c r="BU401" i="2"/>
  <c r="BQ402" i="2"/>
  <c r="BU403" i="2"/>
  <c r="BQ404" i="2"/>
  <c r="BU405" i="2"/>
  <c r="BQ406" i="2"/>
  <c r="BU407" i="2"/>
  <c r="BQ408" i="2"/>
  <c r="BU409" i="2"/>
  <c r="BX409" i="2" s="1"/>
  <c r="BY409" i="2" s="1"/>
  <c r="BQ410" i="2"/>
  <c r="BU411" i="2"/>
  <c r="BQ412" i="2"/>
  <c r="BU413" i="2"/>
  <c r="BQ414" i="2"/>
  <c r="BU415" i="2"/>
  <c r="BQ416" i="2"/>
  <c r="BQ418" i="2"/>
  <c r="BU419" i="2"/>
  <c r="BQ420" i="2"/>
  <c r="BU421" i="2"/>
  <c r="BQ422" i="2"/>
  <c r="BU423" i="2"/>
  <c r="BQ424" i="2"/>
  <c r="BU425" i="2"/>
  <c r="BQ426" i="2"/>
  <c r="BU427" i="2"/>
  <c r="BQ428" i="2"/>
  <c r="BU429" i="2"/>
  <c r="BQ430" i="2"/>
  <c r="BU431" i="2"/>
  <c r="BQ432" i="2"/>
  <c r="BU433" i="2"/>
  <c r="BQ434" i="2"/>
  <c r="BU435" i="2"/>
  <c r="BU437" i="2"/>
  <c r="BQ438" i="2"/>
  <c r="BU439" i="2"/>
  <c r="BQ440" i="2"/>
  <c r="BU441" i="2"/>
  <c r="BQ442" i="2"/>
  <c r="BU443" i="2"/>
  <c r="BQ444" i="2"/>
  <c r="BU445" i="2"/>
  <c r="BQ446" i="2"/>
  <c r="BU447" i="2"/>
  <c r="BQ448" i="2"/>
  <c r="BU449" i="2"/>
  <c r="BQ450" i="2"/>
  <c r="BU451" i="2"/>
  <c r="BQ452" i="2"/>
  <c r="BU453" i="2"/>
  <c r="BQ454" i="2"/>
  <c r="BU455" i="2"/>
  <c r="BQ456" i="2"/>
  <c r="BU457" i="2"/>
  <c r="BQ458" i="2"/>
  <c r="BU459" i="2"/>
  <c r="BQ460" i="2"/>
  <c r="BU461" i="2"/>
  <c r="BQ462" i="2"/>
  <c r="BU463" i="2"/>
  <c r="BQ464" i="2"/>
  <c r="BU465" i="2"/>
  <c r="BQ466" i="2"/>
  <c r="BU467" i="2"/>
  <c r="BQ468" i="2"/>
  <c r="BU469" i="2"/>
  <c r="BQ470" i="2"/>
  <c r="BU471" i="2"/>
  <c r="BU473" i="2"/>
  <c r="BQ474" i="2"/>
  <c r="BU475" i="2"/>
  <c r="BQ476" i="2"/>
  <c r="BU477" i="2"/>
  <c r="BQ478" i="2"/>
  <c r="BU479" i="2"/>
  <c r="BR392" i="2"/>
  <c r="BO396" i="2"/>
  <c r="BN397" i="2"/>
  <c r="BR398" i="2"/>
  <c r="BN399" i="2"/>
  <c r="BR400" i="2"/>
  <c r="BN401" i="2"/>
  <c r="BR402" i="2"/>
  <c r="BN403" i="2"/>
  <c r="BR404" i="2"/>
  <c r="BN405" i="2"/>
  <c r="BR406" i="2"/>
  <c r="BN407" i="2"/>
  <c r="BR408" i="2"/>
  <c r="BR410" i="2"/>
  <c r="BR412" i="2"/>
  <c r="BN413" i="2"/>
  <c r="BR414" i="2"/>
  <c r="BN415" i="2"/>
  <c r="BR416" i="2"/>
  <c r="BN417" i="2"/>
  <c r="BR418" i="2"/>
  <c r="BN419" i="2"/>
  <c r="BR420" i="2"/>
  <c r="BN421" i="2"/>
  <c r="BR422" i="2"/>
  <c r="BN423" i="2"/>
  <c r="BR424" i="2"/>
  <c r="BN425" i="2"/>
  <c r="BR426" i="2"/>
  <c r="BN427" i="2"/>
  <c r="BR428" i="2"/>
  <c r="BN429" i="2"/>
  <c r="BR430" i="2"/>
  <c r="BN431" i="2"/>
  <c r="BR432" i="2"/>
  <c r="BN433" i="2"/>
  <c r="BR434" i="2"/>
  <c r="BR438" i="2"/>
  <c r="BN439" i="2"/>
  <c r="BN441" i="2"/>
  <c r="BR442" i="2"/>
  <c r="BR444" i="2"/>
  <c r="BN445" i="2"/>
  <c r="BR446" i="2"/>
  <c r="BN447" i="2"/>
  <c r="BR448" i="2"/>
  <c r="BN449" i="2"/>
  <c r="BR450" i="2"/>
  <c r="BN451" i="2"/>
  <c r="BR452" i="2"/>
  <c r="BN453" i="2"/>
  <c r="BR454" i="2"/>
  <c r="BN455" i="2"/>
  <c r="BR456" i="2"/>
  <c r="BN457" i="2"/>
  <c r="BR458" i="2"/>
  <c r="BN459" i="2"/>
  <c r="BN461" i="2"/>
  <c r="BR462" i="2"/>
  <c r="BN463" i="2"/>
  <c r="BR464" i="2"/>
  <c r="BN465" i="2"/>
  <c r="BR466" i="2"/>
  <c r="BN467" i="2"/>
  <c r="BR468" i="2"/>
  <c r="BN469" i="2"/>
  <c r="BR470" i="2"/>
  <c r="BN471" i="2"/>
  <c r="BN473" i="2"/>
  <c r="BR474" i="2"/>
  <c r="BN475" i="2"/>
  <c r="BR476" i="2"/>
  <c r="BN477" i="2"/>
  <c r="BR478" i="2"/>
  <c r="BN479" i="2"/>
  <c r="BR480" i="2"/>
  <c r="BN381" i="2"/>
  <c r="BR388" i="2"/>
  <c r="BU392" i="2"/>
  <c r="BR396" i="2"/>
  <c r="BO397" i="2"/>
  <c r="BS398" i="2"/>
  <c r="BO399" i="2"/>
  <c r="BS404" i="2"/>
  <c r="BS406" i="2"/>
  <c r="BS408" i="2"/>
  <c r="BS410" i="2"/>
  <c r="BS412" i="2"/>
  <c r="BO413" i="2"/>
  <c r="BS414" i="2"/>
  <c r="BS416" i="2"/>
  <c r="BS418" i="2"/>
  <c r="BS422" i="2"/>
  <c r="BO423" i="2"/>
  <c r="BS424" i="2"/>
  <c r="BO425" i="2"/>
  <c r="BS426" i="2"/>
  <c r="BO427" i="2"/>
  <c r="BS428" i="2"/>
  <c r="BS430" i="2"/>
  <c r="BO431" i="2"/>
  <c r="BO433" i="2"/>
  <c r="BS434" i="2"/>
  <c r="BO437" i="2"/>
  <c r="BS438" i="2"/>
  <c r="BO439" i="2"/>
  <c r="BO441" i="2"/>
  <c r="BS442" i="2"/>
  <c r="BO443" i="2"/>
  <c r="BS444" i="2"/>
  <c r="BO445" i="2"/>
  <c r="BS446" i="2"/>
  <c r="BS448" i="2"/>
  <c r="BO449" i="2"/>
  <c r="BS450" i="2"/>
  <c r="BS452" i="2"/>
  <c r="BS454" i="2"/>
  <c r="BO455" i="2"/>
  <c r="BS456" i="2"/>
  <c r="BO457" i="2"/>
  <c r="BS458" i="2"/>
  <c r="BO459" i="2"/>
  <c r="BO461" i="2"/>
  <c r="BS462" i="2"/>
  <c r="BO463" i="2"/>
  <c r="BS464" i="2"/>
  <c r="BS466" i="2"/>
  <c r="BO467" i="2"/>
  <c r="BS468" i="2"/>
  <c r="BO469" i="2"/>
  <c r="BS470" i="2"/>
  <c r="BO471" i="2"/>
  <c r="BS474" i="2"/>
  <c r="BO475" i="2"/>
  <c r="BS476" i="2"/>
  <c r="BO477" i="2"/>
  <c r="BS478" i="2"/>
  <c r="BO479" i="2"/>
  <c r="BN395" i="2"/>
  <c r="BS396" i="2"/>
  <c r="BP397" i="2"/>
  <c r="BT398" i="2"/>
  <c r="BP399" i="2"/>
  <c r="BT400" i="2"/>
  <c r="BP401" i="2"/>
  <c r="BT402" i="2"/>
  <c r="BP403" i="2"/>
  <c r="BT404" i="2"/>
  <c r="BT406" i="2"/>
  <c r="BP407" i="2"/>
  <c r="BT408" i="2"/>
  <c r="BT410" i="2"/>
  <c r="BP411" i="2"/>
  <c r="BT412" i="2"/>
  <c r="BP413" i="2"/>
  <c r="BT414" i="2"/>
  <c r="BP415" i="2"/>
  <c r="BT416" i="2"/>
  <c r="BP417" i="2"/>
  <c r="BT418" i="2"/>
  <c r="BP419" i="2"/>
  <c r="BT420" i="2"/>
  <c r="BP421" i="2"/>
  <c r="BT422" i="2"/>
  <c r="BP423" i="2"/>
  <c r="BT424" i="2"/>
  <c r="BP425" i="2"/>
  <c r="BT426" i="2"/>
  <c r="BP427" i="2"/>
  <c r="BT428" i="2"/>
  <c r="BP429" i="2"/>
  <c r="BT430" i="2"/>
  <c r="BP431" i="2"/>
  <c r="BT432" i="2"/>
  <c r="BP433" i="2"/>
  <c r="BT434" i="2"/>
  <c r="BP435" i="2"/>
  <c r="BT436" i="2"/>
  <c r="BX436" i="2" s="1"/>
  <c r="BY436" i="2" s="1"/>
  <c r="BP437" i="2"/>
  <c r="BT438" i="2"/>
  <c r="BP439" i="2"/>
  <c r="BT440" i="2"/>
  <c r="BP441" i="2"/>
  <c r="BT442" i="2"/>
  <c r="BP443" i="2"/>
  <c r="BT444" i="2"/>
  <c r="BP445" i="2"/>
  <c r="BT446" i="2"/>
  <c r="BP447" i="2"/>
  <c r="BT448" i="2"/>
  <c r="BP449" i="2"/>
  <c r="BT450" i="2"/>
  <c r="BP451" i="2"/>
  <c r="BT452" i="2"/>
  <c r="BP453" i="2"/>
  <c r="BT454" i="2"/>
  <c r="BP455" i="2"/>
  <c r="BT456" i="2"/>
  <c r="BP457" i="2"/>
  <c r="BT458" i="2"/>
  <c r="BP459" i="2"/>
  <c r="BT460" i="2"/>
  <c r="BP461" i="2"/>
  <c r="BT462" i="2"/>
  <c r="BP463" i="2"/>
  <c r="BT464" i="2"/>
  <c r="BP465" i="2"/>
  <c r="BT466" i="2"/>
  <c r="BP467" i="2"/>
  <c r="BT468" i="2"/>
  <c r="BP469" i="2"/>
  <c r="BT470" i="2"/>
  <c r="BP471" i="2"/>
  <c r="BT472" i="2"/>
  <c r="BX472" i="2" s="1"/>
  <c r="BY472" i="2" s="1"/>
  <c r="BP473" i="2"/>
  <c r="BT474" i="2"/>
  <c r="BP475" i="2"/>
  <c r="BT476" i="2"/>
  <c r="BP477" i="2"/>
  <c r="BT478" i="2"/>
  <c r="BP479" i="2"/>
  <c r="BT480" i="2"/>
  <c r="BP481" i="2"/>
  <c r="BR386" i="2"/>
  <c r="BN387" i="2"/>
  <c r="BQ395" i="2"/>
  <c r="BQ397" i="2"/>
  <c r="BU398" i="2"/>
  <c r="BQ399" i="2"/>
  <c r="BQ401" i="2"/>
  <c r="BU402" i="2"/>
  <c r="BQ403" i="2"/>
  <c r="BU404" i="2"/>
  <c r="BQ405" i="2"/>
  <c r="BU406" i="2"/>
  <c r="BQ407" i="2"/>
  <c r="BU408" i="2"/>
  <c r="BU410" i="2"/>
  <c r="BQ411" i="2"/>
  <c r="BQ413" i="2"/>
  <c r="BU414" i="2"/>
  <c r="BQ415" i="2"/>
  <c r="BU416" i="2"/>
  <c r="BQ417" i="2"/>
  <c r="BQ419" i="2"/>
  <c r="BQ421" i="2"/>
  <c r="BQ423" i="2"/>
  <c r="BU424" i="2"/>
  <c r="BQ425" i="2"/>
  <c r="BU426" i="2"/>
  <c r="BQ427" i="2"/>
  <c r="BU428" i="2"/>
  <c r="BQ429" i="2"/>
  <c r="BU430" i="2"/>
  <c r="BQ431" i="2"/>
  <c r="BU432" i="2"/>
  <c r="BQ433" i="2"/>
  <c r="BU434" i="2"/>
  <c r="BQ435" i="2"/>
  <c r="BQ437" i="2"/>
  <c r="BU438" i="2"/>
  <c r="BQ439" i="2"/>
  <c r="BU440" i="2"/>
  <c r="BQ441" i="2"/>
  <c r="BU442" i="2"/>
  <c r="BQ443" i="2"/>
  <c r="BU444" i="2"/>
  <c r="BQ445" i="2"/>
  <c r="BU446" i="2"/>
  <c r="BQ447" i="2"/>
  <c r="BU448" i="2"/>
  <c r="BQ449" i="2"/>
  <c r="BU450" i="2"/>
  <c r="BQ451" i="2"/>
  <c r="BU452" i="2"/>
  <c r="BQ453" i="2"/>
  <c r="BU454" i="2"/>
  <c r="BQ455" i="2"/>
  <c r="BU456" i="2"/>
  <c r="BQ457" i="2"/>
  <c r="BQ459" i="2"/>
  <c r="BU460" i="2"/>
  <c r="BQ461" i="2"/>
  <c r="BU462" i="2"/>
  <c r="BQ463" i="2"/>
  <c r="BU464" i="2"/>
  <c r="BQ465" i="2"/>
  <c r="BU466" i="2"/>
  <c r="BQ467" i="2"/>
  <c r="BU468" i="2"/>
  <c r="BQ469" i="2"/>
  <c r="BU470" i="2"/>
  <c r="BQ471" i="2"/>
  <c r="BQ473" i="2"/>
  <c r="BQ475" i="2"/>
  <c r="BU476" i="2"/>
  <c r="BQ477" i="2"/>
  <c r="BU478" i="2"/>
  <c r="BQ479" i="2"/>
  <c r="BN383" i="2"/>
  <c r="BN385" i="2"/>
  <c r="BR394" i="2"/>
  <c r="BR397" i="2"/>
  <c r="BN398" i="2"/>
  <c r="BR399" i="2"/>
  <c r="BN400" i="2"/>
  <c r="BR401" i="2"/>
  <c r="BN402" i="2"/>
  <c r="BR403" i="2"/>
  <c r="BN404" i="2"/>
  <c r="BR405" i="2"/>
  <c r="BN406" i="2"/>
  <c r="BR407" i="2"/>
  <c r="BN408" i="2"/>
  <c r="BN410" i="2"/>
  <c r="BR411" i="2"/>
  <c r="BN412" i="2"/>
  <c r="BR413" i="2"/>
  <c r="BN414" i="2"/>
  <c r="BR415" i="2"/>
  <c r="BN416" i="2"/>
  <c r="BR417" i="2"/>
  <c r="BN418" i="2"/>
  <c r="BR419" i="2"/>
  <c r="BN420" i="2"/>
  <c r="BR421" i="2"/>
  <c r="BN422" i="2"/>
  <c r="BR423" i="2"/>
  <c r="BN424" i="2"/>
  <c r="BR425" i="2"/>
  <c r="BN426" i="2"/>
  <c r="BR427" i="2"/>
  <c r="BR429" i="2"/>
  <c r="BR431" i="2"/>
  <c r="BN432" i="2"/>
  <c r="BR433" i="2"/>
  <c r="BN434" i="2"/>
  <c r="BR435" i="2"/>
  <c r="BR437" i="2"/>
  <c r="BN438" i="2"/>
  <c r="BR439" i="2"/>
  <c r="BN440" i="2"/>
  <c r="BR441" i="2"/>
  <c r="BN442" i="2"/>
  <c r="BR443" i="2"/>
  <c r="BN444" i="2"/>
  <c r="BR445" i="2"/>
  <c r="BN446" i="2"/>
  <c r="BR447" i="2"/>
  <c r="BN448" i="2"/>
  <c r="BR449" i="2"/>
  <c r="BN450" i="2"/>
  <c r="BR451" i="2"/>
  <c r="BN452" i="2"/>
  <c r="BR453" i="2"/>
  <c r="BN454" i="2"/>
  <c r="BR455" i="2"/>
  <c r="BN456" i="2"/>
  <c r="BR457" i="2"/>
  <c r="BN458" i="2"/>
  <c r="BR459" i="2"/>
  <c r="BN460" i="2"/>
  <c r="BR461" i="2"/>
  <c r="BN462" i="2"/>
  <c r="BR463" i="2"/>
  <c r="BN464" i="2"/>
  <c r="BR465" i="2"/>
  <c r="BN466" i="2"/>
  <c r="BR467" i="2"/>
  <c r="BN468" i="2"/>
  <c r="BR469" i="2"/>
  <c r="BN470" i="2"/>
  <c r="BR471" i="2"/>
  <c r="BR473" i="2"/>
  <c r="BR475" i="2"/>
  <c r="BN476" i="2"/>
  <c r="BR477" i="2"/>
  <c r="BN478" i="2"/>
  <c r="BR390" i="2"/>
  <c r="BU394" i="2"/>
  <c r="BS397" i="2"/>
  <c r="BO398" i="2"/>
  <c r="BS399" i="2"/>
  <c r="BS401" i="2"/>
  <c r="BO402" i="2"/>
  <c r="BS403" i="2"/>
  <c r="BS405" i="2"/>
  <c r="BO406" i="2"/>
  <c r="BS407" i="2"/>
  <c r="BS411" i="2"/>
  <c r="BO412" i="2"/>
  <c r="BS413" i="2"/>
  <c r="BO414" i="2"/>
  <c r="BS415" i="2"/>
  <c r="BS417" i="2"/>
  <c r="BS419" i="2"/>
  <c r="BO420" i="2"/>
  <c r="BS421" i="2"/>
  <c r="BS423" i="2"/>
  <c r="BS425" i="2"/>
  <c r="BO426" i="2"/>
  <c r="BS427" i="2"/>
  <c r="BO428" i="2"/>
  <c r="BS429" i="2"/>
  <c r="BO430" i="2"/>
  <c r="BS431" i="2"/>
  <c r="BO432" i="2"/>
  <c r="BS433" i="2"/>
  <c r="BS435" i="2"/>
  <c r="BS437" i="2"/>
  <c r="BO438" i="2"/>
  <c r="BS439" i="2"/>
  <c r="BO440" i="2"/>
  <c r="BS441" i="2"/>
  <c r="BO442" i="2"/>
  <c r="BO444" i="2"/>
  <c r="BS445" i="2"/>
  <c r="BO446" i="2"/>
  <c r="BS447" i="2"/>
  <c r="BO448" i="2"/>
  <c r="BS449" i="2"/>
  <c r="BS451" i="2"/>
  <c r="BO452" i="2"/>
  <c r="BS453" i="2"/>
  <c r="BO454" i="2"/>
  <c r="BS455" i="2"/>
  <c r="BO456" i="2"/>
  <c r="BS457" i="2"/>
  <c r="BS459" i="2"/>
  <c r="BO460" i="2"/>
  <c r="BS461" i="2"/>
  <c r="BO462" i="2"/>
  <c r="BS463" i="2"/>
  <c r="BO464" i="2"/>
  <c r="BS465" i="2"/>
  <c r="BS467" i="2"/>
  <c r="BO468" i="2"/>
  <c r="BS469" i="2"/>
  <c r="BO470" i="2"/>
  <c r="BS471" i="2"/>
  <c r="BS473" i="2"/>
  <c r="BO474" i="2"/>
  <c r="BS475" i="2"/>
  <c r="BO476" i="2"/>
  <c r="BS477" i="2"/>
  <c r="BO478" i="2"/>
  <c r="BS479" i="2"/>
  <c r="BO480" i="2"/>
  <c r="BQ15" i="2"/>
  <c r="BU14" i="2"/>
  <c r="BQ13" i="2"/>
  <c r="BU12" i="2"/>
  <c r="BQ11" i="2"/>
  <c r="BU10" i="2"/>
  <c r="BQ9" i="2"/>
  <c r="BU561" i="2"/>
  <c r="BU559" i="2"/>
  <c r="BU557" i="2"/>
  <c r="BQ556" i="2"/>
  <c r="BU555" i="2"/>
  <c r="BU553" i="2"/>
  <c r="BQ552" i="2"/>
  <c r="BU551" i="2"/>
  <c r="BQ550" i="2"/>
  <c r="BU549" i="2"/>
  <c r="BQ548" i="2"/>
  <c r="BQ546" i="2"/>
  <c r="BU545" i="2"/>
  <c r="BQ544" i="2"/>
  <c r="BQ540" i="2"/>
  <c r="BQ538" i="2"/>
  <c r="BQ536" i="2"/>
  <c r="BQ534" i="2"/>
  <c r="BX534" i="2" s="1"/>
  <c r="BY534" i="2" s="1"/>
  <c r="BQ532" i="2"/>
  <c r="BU531" i="2"/>
  <c r="BU529" i="2"/>
  <c r="BQ528" i="2"/>
  <c r="BQ526" i="2"/>
  <c r="BU525" i="2"/>
  <c r="BQ524" i="2"/>
  <c r="BU523" i="2"/>
  <c r="BQ522" i="2"/>
  <c r="BU521" i="2"/>
  <c r="BQ520" i="2"/>
  <c r="BU519" i="2"/>
  <c r="BQ518" i="2"/>
  <c r="BU517" i="2"/>
  <c r="BQ516" i="2"/>
  <c r="BU515" i="2"/>
  <c r="BQ514" i="2"/>
  <c r="BU513" i="2"/>
  <c r="BQ512" i="2"/>
  <c r="BU511" i="2"/>
  <c r="BQ510" i="2"/>
  <c r="BU509" i="2"/>
  <c r="BQ508" i="2"/>
  <c r="BU507" i="2"/>
  <c r="BQ506" i="2"/>
  <c r="BU505" i="2"/>
  <c r="BQ504" i="2"/>
  <c r="BU503" i="2"/>
  <c r="BQ502" i="2"/>
  <c r="BU501" i="2"/>
  <c r="BQ500" i="2"/>
  <c r="BU499" i="2"/>
  <c r="BQ498" i="2"/>
  <c r="BU497" i="2"/>
  <c r="BQ496" i="2"/>
  <c r="BU495" i="2"/>
  <c r="BQ494" i="2"/>
  <c r="BU493" i="2"/>
  <c r="BQ492" i="2"/>
  <c r="BU491" i="2"/>
  <c r="BQ490" i="2"/>
  <c r="BU489" i="2"/>
  <c r="BQ488" i="2"/>
  <c r="BU487" i="2"/>
  <c r="BQ486" i="2"/>
  <c r="BU485" i="2"/>
  <c r="BQ484" i="2"/>
  <c r="BU483" i="2"/>
  <c r="BQ482" i="2"/>
  <c r="BU481" i="2"/>
  <c r="BP15" i="2"/>
  <c r="BP13" i="2"/>
  <c r="BT12" i="2"/>
  <c r="BP11" i="2"/>
  <c r="BT10" i="2"/>
  <c r="BP9" i="2"/>
  <c r="BT561" i="2"/>
  <c r="BT559" i="2"/>
  <c r="BT557" i="2"/>
  <c r="BP556" i="2"/>
  <c r="BT555" i="2"/>
  <c r="BT553" i="2"/>
  <c r="BP552" i="2"/>
  <c r="BT551" i="2"/>
  <c r="BP550" i="2"/>
  <c r="BP548" i="2"/>
  <c r="BT547" i="2"/>
  <c r="BP546" i="2"/>
  <c r="BT545" i="2"/>
  <c r="BP544" i="2"/>
  <c r="BP540" i="2"/>
  <c r="BP538" i="2"/>
  <c r="BP536" i="2"/>
  <c r="BP534" i="2"/>
  <c r="BP532" i="2"/>
  <c r="BT531" i="2"/>
  <c r="BT529" i="2"/>
  <c r="BP528" i="2"/>
  <c r="BT527" i="2"/>
  <c r="BP526" i="2"/>
  <c r="BT525" i="2"/>
  <c r="BP524" i="2"/>
  <c r="BT523" i="2"/>
  <c r="BP522" i="2"/>
  <c r="BT521" i="2"/>
  <c r="BP520" i="2"/>
  <c r="BT519" i="2"/>
  <c r="BP518" i="2"/>
  <c r="BT517" i="2"/>
  <c r="BP516" i="2"/>
  <c r="BT515" i="2"/>
  <c r="BP514" i="2"/>
  <c r="BT513" i="2"/>
  <c r="BP512" i="2"/>
  <c r="BT511" i="2"/>
  <c r="BP510" i="2"/>
  <c r="BT509" i="2"/>
  <c r="BP508" i="2"/>
  <c r="BT507" i="2"/>
  <c r="BP506" i="2"/>
  <c r="BT505" i="2"/>
  <c r="BP504" i="2"/>
  <c r="BT503" i="2"/>
  <c r="BP502" i="2"/>
  <c r="BT501" i="2"/>
  <c r="BP500" i="2"/>
  <c r="BT499" i="2"/>
  <c r="BP498" i="2"/>
  <c r="BT497" i="2"/>
  <c r="BT495" i="2"/>
  <c r="BP494" i="2"/>
  <c r="BT493" i="2"/>
  <c r="BP492" i="2"/>
  <c r="BT491" i="2"/>
  <c r="BP490" i="2"/>
  <c r="BT489" i="2"/>
  <c r="BP488" i="2"/>
  <c r="BT487" i="2"/>
  <c r="BP486" i="2"/>
  <c r="BT485" i="2"/>
  <c r="BP484" i="2"/>
  <c r="BT483" i="2"/>
  <c r="BP482" i="2"/>
  <c r="BS481" i="2"/>
  <c r="BO15" i="2"/>
  <c r="BS14" i="2"/>
  <c r="BO13" i="2"/>
  <c r="BS12" i="2"/>
  <c r="BS10" i="2"/>
  <c r="BO9" i="2"/>
  <c r="BS555" i="2"/>
  <c r="BS553" i="2"/>
  <c r="BO552" i="2"/>
  <c r="BS551" i="2"/>
  <c r="BO550" i="2"/>
  <c r="BS547" i="2"/>
  <c r="BX547" i="2" s="1"/>
  <c r="BY547" i="2" s="1"/>
  <c r="BS545" i="2"/>
  <c r="BO544" i="2"/>
  <c r="BO538" i="2"/>
  <c r="BS537" i="2"/>
  <c r="BS535" i="2"/>
  <c r="BS533" i="2"/>
  <c r="BX533" i="2" s="1"/>
  <c r="BY533" i="2" s="1"/>
  <c r="BO532" i="2"/>
  <c r="BS531" i="2"/>
  <c r="BS529" i="2"/>
  <c r="BO528" i="2"/>
  <c r="BS527" i="2"/>
  <c r="BS525" i="2"/>
  <c r="BO524" i="2"/>
  <c r="BS523" i="2"/>
  <c r="BO522" i="2"/>
  <c r="BS521" i="2"/>
  <c r="BO520" i="2"/>
  <c r="BS519" i="2"/>
  <c r="BO518" i="2"/>
  <c r="BS517" i="2"/>
  <c r="BO516" i="2"/>
  <c r="BS515" i="2"/>
  <c r="BO514" i="2"/>
  <c r="BS513" i="2"/>
  <c r="BO512" i="2"/>
  <c r="BS511" i="2"/>
  <c r="BS509" i="2"/>
  <c r="BO508" i="2"/>
  <c r="BS507" i="2"/>
  <c r="BS505" i="2"/>
  <c r="BO504" i="2"/>
  <c r="BS503" i="2"/>
  <c r="BO502" i="2"/>
  <c r="BS501" i="2"/>
  <c r="BS499" i="2"/>
  <c r="BO498" i="2"/>
  <c r="BS497" i="2"/>
  <c r="BO494" i="2"/>
  <c r="BS493" i="2"/>
  <c r="BS491" i="2"/>
  <c r="BX491" i="2" s="1"/>
  <c r="BY491" i="2" s="1"/>
  <c r="BO490" i="2"/>
  <c r="BS489" i="2"/>
  <c r="BS487" i="2"/>
  <c r="BO486" i="2"/>
  <c r="BS485" i="2"/>
  <c r="BO484" i="2"/>
  <c r="BS483" i="2"/>
  <c r="BO482" i="2"/>
  <c r="BR481" i="2"/>
  <c r="BU480" i="2"/>
  <c r="BR479" i="2"/>
  <c r="BM565" i="2"/>
  <c r="BX554" i="2"/>
  <c r="BY554" i="2" s="1"/>
  <c r="BX542" i="2"/>
  <c r="BY542" i="2" s="1"/>
  <c r="BX563" i="2"/>
  <c r="BY563" i="2" s="1"/>
  <c r="BX543" i="2"/>
  <c r="BY543" i="2" s="1"/>
  <c r="BX539" i="2"/>
  <c r="BY539" i="2" s="1"/>
  <c r="BX326" i="2"/>
  <c r="BY326" i="2" s="1"/>
  <c r="BX310" i="2"/>
  <c r="BY310" i="2" s="1"/>
  <c r="BX244" i="2"/>
  <c r="BY244" i="2" s="1"/>
  <c r="BX309" i="2"/>
  <c r="BY309" i="2" s="1"/>
  <c r="BX144" i="2"/>
  <c r="BY144" i="2" s="1"/>
  <c r="BX142" i="2"/>
  <c r="BY142" i="2" s="1"/>
  <c r="BX140" i="2"/>
  <c r="BY140" i="2" s="1"/>
  <c r="BX138" i="2"/>
  <c r="BY138" i="2" s="1"/>
  <c r="BX126" i="2"/>
  <c r="BY126" i="2" s="1"/>
  <c r="BX110" i="2"/>
  <c r="BY110" i="2" s="1"/>
  <c r="BX108" i="2"/>
  <c r="BY108" i="2" s="1"/>
  <c r="BX100" i="2"/>
  <c r="BY100" i="2" s="1"/>
  <c r="BX86" i="2"/>
  <c r="BY86" i="2" s="1"/>
  <c r="BX70" i="2"/>
  <c r="BY70" i="2" s="1"/>
  <c r="BX66" i="2"/>
  <c r="BY66" i="2" s="1"/>
  <c r="BX62" i="2"/>
  <c r="BY62" i="2" s="1"/>
  <c r="BX34" i="2"/>
  <c r="BY34" i="2" s="1"/>
  <c r="BX32" i="2"/>
  <c r="BY32" i="2" s="1"/>
  <c r="BX26" i="2"/>
  <c r="BY26" i="2" s="1"/>
  <c r="BX20" i="2"/>
  <c r="BY20" i="2" s="1"/>
  <c r="BX16" i="2"/>
  <c r="BY16" i="2" s="1"/>
  <c r="BX149" i="2"/>
  <c r="BY149" i="2" s="1"/>
  <c r="BX147" i="2"/>
  <c r="BY147" i="2" s="1"/>
  <c r="BX139" i="2"/>
  <c r="BY139" i="2" s="1"/>
  <c r="BX137" i="2"/>
  <c r="BY137" i="2" s="1"/>
  <c r="BX133" i="2"/>
  <c r="BY133" i="2" s="1"/>
  <c r="BX115" i="2"/>
  <c r="BY115" i="2" s="1"/>
  <c r="BX109" i="2"/>
  <c r="BY109" i="2" s="1"/>
  <c r="BX97" i="2"/>
  <c r="BY97" i="2" s="1"/>
  <c r="BX89" i="2"/>
  <c r="BY89" i="2" s="1"/>
  <c r="BX81" i="2"/>
  <c r="BY81" i="2" s="1"/>
  <c r="BX75" i="2"/>
  <c r="BY75" i="2" s="1"/>
  <c r="BX63" i="2"/>
  <c r="BY63" i="2" s="1"/>
  <c r="BX61" i="2"/>
  <c r="BY61" i="2" s="1"/>
  <c r="BX37" i="2"/>
  <c r="BY37" i="2" s="1"/>
  <c r="BX35" i="2"/>
  <c r="BY35" i="2" s="1"/>
  <c r="BX29" i="2"/>
  <c r="BY29" i="2" s="1"/>
  <c r="BV565" i="2"/>
  <c r="BX125" i="2" l="1"/>
  <c r="BY125" i="2" s="1"/>
  <c r="BX10" i="2"/>
  <c r="BY10" i="2" s="1"/>
  <c r="BX251" i="2"/>
  <c r="BY251" i="2" s="1"/>
  <c r="BX214" i="2"/>
  <c r="BY214" i="2" s="1"/>
  <c r="BX386" i="2"/>
  <c r="BY386" i="2" s="1"/>
  <c r="BX538" i="2"/>
  <c r="BY538" i="2" s="1"/>
  <c r="BX454" i="2"/>
  <c r="BY454" i="2" s="1"/>
  <c r="BX67" i="2"/>
  <c r="BY67" i="2" s="1"/>
  <c r="BX560" i="2"/>
  <c r="BY560" i="2" s="1"/>
  <c r="BX414" i="2"/>
  <c r="BY414" i="2" s="1"/>
  <c r="BX313" i="2"/>
  <c r="BY313" i="2" s="1"/>
  <c r="BX358" i="2"/>
  <c r="BY358" i="2" s="1"/>
  <c r="BX504" i="2"/>
  <c r="BY504" i="2" s="1"/>
  <c r="BX316" i="2"/>
  <c r="BY316" i="2" s="1"/>
  <c r="BX308" i="2"/>
  <c r="BY308" i="2" s="1"/>
  <c r="BX222" i="2"/>
  <c r="BY222" i="2" s="1"/>
  <c r="BX143" i="2"/>
  <c r="BY143" i="2" s="1"/>
  <c r="BX526" i="2"/>
  <c r="BY526" i="2" s="1"/>
  <c r="BX374" i="2"/>
  <c r="BY374" i="2" s="1"/>
  <c r="BX278" i="2"/>
  <c r="BY278" i="2" s="1"/>
  <c r="BX238" i="2"/>
  <c r="BY238" i="2" s="1"/>
  <c r="BX241" i="2"/>
  <c r="BY241" i="2" s="1"/>
  <c r="BX292" i="2"/>
  <c r="BY292" i="2" s="1"/>
  <c r="BX170" i="2"/>
  <c r="BY170" i="2" s="1"/>
  <c r="BX96" i="2"/>
  <c r="BY96" i="2" s="1"/>
  <c r="BX72" i="2"/>
  <c r="BY72" i="2" s="1"/>
  <c r="BX510" i="2"/>
  <c r="BY510" i="2" s="1"/>
  <c r="BX448" i="2"/>
  <c r="BY448" i="2" s="1"/>
  <c r="BX550" i="2"/>
  <c r="BY550" i="2" s="1"/>
  <c r="BX466" i="2"/>
  <c r="BY466" i="2" s="1"/>
  <c r="BX518" i="2"/>
  <c r="BY518" i="2" s="1"/>
  <c r="BX416" i="2"/>
  <c r="BY416" i="2" s="1"/>
  <c r="BX411" i="2"/>
  <c r="BY411" i="2" s="1"/>
  <c r="BX198" i="2"/>
  <c r="BY198" i="2" s="1"/>
  <c r="BX247" i="2"/>
  <c r="BY247" i="2" s="1"/>
  <c r="BX163" i="2"/>
  <c r="BY163" i="2" s="1"/>
  <c r="BX52" i="2"/>
  <c r="BY52" i="2" s="1"/>
  <c r="BX211" i="2"/>
  <c r="BY211" i="2" s="1"/>
  <c r="BX43" i="2"/>
  <c r="BY43" i="2" s="1"/>
  <c r="BP565" i="2"/>
  <c r="BX424" i="2"/>
  <c r="BY424" i="2" s="1"/>
  <c r="BX342" i="2"/>
  <c r="BY342" i="2" s="1"/>
  <c r="BX59" i="2"/>
  <c r="BY59" i="2" s="1"/>
  <c r="BX451" i="2"/>
  <c r="BY451" i="2" s="1"/>
  <c r="BX396" i="2"/>
  <c r="BY396" i="2" s="1"/>
  <c r="BX347" i="2"/>
  <c r="BY347" i="2" s="1"/>
  <c r="BX338" i="2"/>
  <c r="BY338" i="2" s="1"/>
  <c r="BX300" i="2"/>
  <c r="BY300" i="2" s="1"/>
  <c r="BX388" i="2"/>
  <c r="BY388" i="2" s="1"/>
  <c r="BX290" i="2"/>
  <c r="BY290" i="2" s="1"/>
  <c r="BX184" i="2"/>
  <c r="BY184" i="2" s="1"/>
  <c r="BX79" i="2"/>
  <c r="BY79" i="2" s="1"/>
  <c r="BX50" i="2"/>
  <c r="BY50" i="2" s="1"/>
  <c r="BX552" i="2"/>
  <c r="BY552" i="2" s="1"/>
  <c r="BX476" i="2"/>
  <c r="BY476" i="2" s="1"/>
  <c r="BX406" i="2"/>
  <c r="BY406" i="2" s="1"/>
  <c r="BX437" i="2"/>
  <c r="BY437" i="2" s="1"/>
  <c r="BX441" i="2"/>
  <c r="BY441" i="2" s="1"/>
  <c r="BX421" i="2"/>
  <c r="BY421" i="2" s="1"/>
  <c r="BX371" i="2"/>
  <c r="BY371" i="2" s="1"/>
  <c r="BX355" i="2"/>
  <c r="BY355" i="2" s="1"/>
  <c r="BX337" i="2"/>
  <c r="BY337" i="2" s="1"/>
  <c r="BX369" i="2"/>
  <c r="BY369" i="2" s="1"/>
  <c r="BX266" i="2"/>
  <c r="BY266" i="2" s="1"/>
  <c r="BX322" i="2"/>
  <c r="BY322" i="2" s="1"/>
  <c r="BX216" i="2"/>
  <c r="BY216" i="2" s="1"/>
  <c r="BX262" i="2"/>
  <c r="BY262" i="2" s="1"/>
  <c r="BX246" i="2"/>
  <c r="BY246" i="2" s="1"/>
  <c r="BX294" i="2"/>
  <c r="BY294" i="2" s="1"/>
  <c r="BX166" i="2"/>
  <c r="BY166" i="2" s="1"/>
  <c r="BX269" i="2"/>
  <c r="BY269" i="2" s="1"/>
  <c r="BX239" i="2"/>
  <c r="BY239" i="2" s="1"/>
  <c r="BX155" i="2"/>
  <c r="BY155" i="2" s="1"/>
  <c r="BX213" i="2"/>
  <c r="BY213" i="2" s="1"/>
  <c r="BX196" i="2"/>
  <c r="BY196" i="2" s="1"/>
  <c r="BX157" i="2"/>
  <c r="BY157" i="2" s="1"/>
  <c r="BX122" i="2"/>
  <c r="BY122" i="2" s="1"/>
  <c r="BX78" i="2"/>
  <c r="BY78" i="2" s="1"/>
  <c r="BX90" i="2"/>
  <c r="BY90" i="2" s="1"/>
  <c r="BX107" i="2"/>
  <c r="BY107" i="2" s="1"/>
  <c r="BX84" i="2"/>
  <c r="BY84" i="2" s="1"/>
  <c r="BX99" i="2"/>
  <c r="BY99" i="2" s="1"/>
  <c r="BX54" i="2"/>
  <c r="BY54" i="2" s="1"/>
  <c r="BX540" i="2"/>
  <c r="BY540" i="2" s="1"/>
  <c r="BX405" i="2"/>
  <c r="BY405" i="2" s="1"/>
  <c r="BX417" i="2"/>
  <c r="BY417" i="2" s="1"/>
  <c r="BX297" i="2"/>
  <c r="BY297" i="2" s="1"/>
  <c r="BX135" i="2"/>
  <c r="BY135" i="2" s="1"/>
  <c r="BX153" i="2"/>
  <c r="BY153" i="2" s="1"/>
  <c r="BX30" i="2"/>
  <c r="BY30" i="2" s="1"/>
  <c r="BX19" i="2"/>
  <c r="BY19" i="2" s="1"/>
  <c r="BX438" i="2"/>
  <c r="BY438" i="2" s="1"/>
  <c r="BX428" i="2"/>
  <c r="BY428" i="2" s="1"/>
  <c r="BX354" i="2"/>
  <c r="BY354" i="2" s="1"/>
  <c r="BX307" i="2"/>
  <c r="BY307" i="2" s="1"/>
  <c r="BX202" i="2"/>
  <c r="BY202" i="2" s="1"/>
  <c r="BX217" i="2"/>
  <c r="BY217" i="2" s="1"/>
  <c r="BX27" i="2"/>
  <c r="BY27" i="2" s="1"/>
  <c r="BX233" i="2"/>
  <c r="BY233" i="2" s="1"/>
  <c r="BX28" i="2"/>
  <c r="BY28" i="2" s="1"/>
  <c r="BX82" i="2"/>
  <c r="BY82" i="2" s="1"/>
  <c r="BX17" i="2"/>
  <c r="BY17" i="2" s="1"/>
  <c r="BX497" i="2"/>
  <c r="BY497" i="2" s="1"/>
  <c r="BX404" i="2"/>
  <c r="BY404" i="2" s="1"/>
  <c r="BX556" i="2"/>
  <c r="BY556" i="2" s="1"/>
  <c r="BX252" i="2"/>
  <c r="BY252" i="2" s="1"/>
  <c r="BX470" i="2"/>
  <c r="BY470" i="2" s="1"/>
  <c r="BX331" i="2"/>
  <c r="BY331" i="2" s="1"/>
  <c r="BX285" i="2"/>
  <c r="BY285" i="2" s="1"/>
  <c r="BX267" i="2"/>
  <c r="BY267" i="2" s="1"/>
  <c r="BX229" i="2"/>
  <c r="BY229" i="2" s="1"/>
  <c r="BX186" i="2"/>
  <c r="BY186" i="2" s="1"/>
  <c r="BX161" i="2"/>
  <c r="BY161" i="2" s="1"/>
  <c r="BX55" i="2"/>
  <c r="BY55" i="2" s="1"/>
  <c r="BX537" i="2"/>
  <c r="BY537" i="2" s="1"/>
  <c r="BX489" i="2"/>
  <c r="BY489" i="2" s="1"/>
  <c r="BX522" i="2"/>
  <c r="BY522" i="2" s="1"/>
  <c r="BX530" i="2"/>
  <c r="BY530" i="2" s="1"/>
  <c r="BX514" i="2"/>
  <c r="BY514" i="2" s="1"/>
  <c r="BX477" i="2"/>
  <c r="BY477" i="2" s="1"/>
  <c r="BX363" i="2"/>
  <c r="BY363" i="2" s="1"/>
  <c r="BX375" i="2"/>
  <c r="BY375" i="2" s="1"/>
  <c r="BX345" i="2"/>
  <c r="BY345" i="2" s="1"/>
  <c r="BX303" i="2"/>
  <c r="BY303" i="2" s="1"/>
  <c r="BX237" i="2"/>
  <c r="BY237" i="2" s="1"/>
  <c r="BX240" i="2"/>
  <c r="BY240" i="2" s="1"/>
  <c r="BX282" i="2"/>
  <c r="BY282" i="2" s="1"/>
  <c r="BX201" i="2"/>
  <c r="BY201" i="2" s="1"/>
  <c r="BX76" i="2"/>
  <c r="BY76" i="2" s="1"/>
  <c r="BX42" i="2"/>
  <c r="BY42" i="2" s="1"/>
  <c r="BX23" i="2"/>
  <c r="BY23" i="2" s="1"/>
  <c r="BX131" i="2"/>
  <c r="BY131" i="2" s="1"/>
  <c r="BX105" i="2"/>
  <c r="BY105" i="2" s="1"/>
  <c r="BX559" i="2"/>
  <c r="BY559" i="2" s="1"/>
  <c r="BX548" i="2"/>
  <c r="BY548" i="2" s="1"/>
  <c r="BX499" i="2"/>
  <c r="BY499" i="2" s="1"/>
  <c r="BX490" i="2"/>
  <c r="BY490" i="2" s="1"/>
  <c r="BX505" i="2"/>
  <c r="BY505" i="2" s="1"/>
  <c r="BX432" i="2"/>
  <c r="BY432" i="2" s="1"/>
  <c r="BX422" i="2"/>
  <c r="BY422" i="2" s="1"/>
  <c r="BX475" i="2"/>
  <c r="BY475" i="2" s="1"/>
  <c r="BX457" i="2"/>
  <c r="BY457" i="2" s="1"/>
  <c r="BX393" i="2"/>
  <c r="BY393" i="2" s="1"/>
  <c r="BX317" i="2"/>
  <c r="BY317" i="2" s="1"/>
  <c r="BX253" i="2"/>
  <c r="BY253" i="2" s="1"/>
  <c r="BX391" i="2"/>
  <c r="BY391" i="2" s="1"/>
  <c r="BX329" i="2"/>
  <c r="BY329" i="2" s="1"/>
  <c r="BX321" i="2"/>
  <c r="BY321" i="2" s="1"/>
  <c r="BX284" i="2"/>
  <c r="BY284" i="2" s="1"/>
  <c r="BX302" i="2"/>
  <c r="BY302" i="2" s="1"/>
  <c r="BX261" i="2"/>
  <c r="BY261" i="2" s="1"/>
  <c r="BX288" i="2"/>
  <c r="BY288" i="2" s="1"/>
  <c r="BX280" i="2"/>
  <c r="BY280" i="2" s="1"/>
  <c r="BX301" i="2"/>
  <c r="BY301" i="2" s="1"/>
  <c r="BX221" i="2"/>
  <c r="BY221" i="2" s="1"/>
  <c r="BX296" i="2"/>
  <c r="BY296" i="2" s="1"/>
  <c r="BX281" i="2"/>
  <c r="BY281" i="2" s="1"/>
  <c r="BX265" i="2"/>
  <c r="BY265" i="2" s="1"/>
  <c r="BX230" i="2"/>
  <c r="BY230" i="2" s="1"/>
  <c r="BX212" i="2"/>
  <c r="BY212" i="2" s="1"/>
  <c r="BX207" i="2"/>
  <c r="BY207" i="2" s="1"/>
  <c r="BX199" i="2"/>
  <c r="BY199" i="2" s="1"/>
  <c r="BX191" i="2"/>
  <c r="BY191" i="2" s="1"/>
  <c r="BX175" i="2"/>
  <c r="BY175" i="2" s="1"/>
  <c r="BX51" i="2"/>
  <c r="BY51" i="2" s="1"/>
  <c r="BX183" i="2"/>
  <c r="BY183" i="2" s="1"/>
  <c r="BX154" i="2"/>
  <c r="BY154" i="2" s="1"/>
  <c r="BX192" i="2"/>
  <c r="BY192" i="2" s="1"/>
  <c r="BX103" i="2"/>
  <c r="BY103" i="2" s="1"/>
  <c r="BX49" i="2"/>
  <c r="BY49" i="2" s="1"/>
  <c r="BX41" i="2"/>
  <c r="BY41" i="2" s="1"/>
  <c r="BX88" i="2"/>
  <c r="BY88" i="2" s="1"/>
  <c r="BX18" i="2"/>
  <c r="BY18" i="2" s="1"/>
  <c r="BX113" i="2"/>
  <c r="BY113" i="2" s="1"/>
  <c r="BX104" i="2"/>
  <c r="BY104" i="2" s="1"/>
  <c r="BX83" i="2"/>
  <c r="BY83" i="2" s="1"/>
  <c r="BX58" i="2"/>
  <c r="BY58" i="2" s="1"/>
  <c r="BX40" i="2"/>
  <c r="BY40" i="2" s="1"/>
  <c r="BX69" i="2"/>
  <c r="BY69" i="2" s="1"/>
  <c r="BX21" i="2"/>
  <c r="BY21" i="2" s="1"/>
  <c r="BX513" i="2"/>
  <c r="BY513" i="2" s="1"/>
  <c r="BX521" i="2"/>
  <c r="BY521" i="2" s="1"/>
  <c r="BX549" i="2"/>
  <c r="BY549" i="2" s="1"/>
  <c r="BX12" i="2"/>
  <c r="BY12" i="2" s="1"/>
  <c r="BX482" i="2"/>
  <c r="BY482" i="2" s="1"/>
  <c r="BX500" i="2"/>
  <c r="BY500" i="2" s="1"/>
  <c r="BX516" i="2"/>
  <c r="BY516" i="2" s="1"/>
  <c r="BX532" i="2"/>
  <c r="BY532" i="2" s="1"/>
  <c r="BX553" i="2"/>
  <c r="BY553" i="2" s="1"/>
  <c r="BX450" i="2"/>
  <c r="BY450" i="2" s="1"/>
  <c r="BX398" i="2"/>
  <c r="BY398" i="2" s="1"/>
  <c r="BX379" i="2"/>
  <c r="BY379" i="2" s="1"/>
  <c r="BX377" i="2"/>
  <c r="BY377" i="2" s="1"/>
  <c r="BX478" i="2"/>
  <c r="BY478" i="2" s="1"/>
  <c r="BX480" i="2"/>
  <c r="BY480" i="2" s="1"/>
  <c r="BX458" i="2"/>
  <c r="BY458" i="2" s="1"/>
  <c r="BX425" i="2"/>
  <c r="BY425" i="2" s="1"/>
  <c r="BX249" i="2"/>
  <c r="BY249" i="2" s="1"/>
  <c r="BX311" i="2"/>
  <c r="BY311" i="2" s="1"/>
  <c r="BX162" i="2"/>
  <c r="BY162" i="2" s="1"/>
  <c r="BX469" i="2"/>
  <c r="BY469" i="2" s="1"/>
  <c r="BX486" i="2"/>
  <c r="BY486" i="2" s="1"/>
  <c r="BX498" i="2"/>
  <c r="BY498" i="2" s="1"/>
  <c r="BX506" i="2"/>
  <c r="BY506" i="2" s="1"/>
  <c r="BX473" i="2"/>
  <c r="BY473" i="2" s="1"/>
  <c r="BX194" i="2"/>
  <c r="BY194" i="2" s="1"/>
  <c r="BX361" i="2"/>
  <c r="BY361" i="2" s="1"/>
  <c r="BX462" i="2"/>
  <c r="BY462" i="2" s="1"/>
  <c r="BX433" i="2"/>
  <c r="BY433" i="2" s="1"/>
  <c r="BX453" i="2"/>
  <c r="BY453" i="2" s="1"/>
  <c r="BX467" i="2"/>
  <c r="BY467" i="2" s="1"/>
  <c r="BX357" i="2"/>
  <c r="BY357" i="2" s="1"/>
  <c r="BX250" i="2"/>
  <c r="BY250" i="2" s="1"/>
  <c r="BX248" i="2"/>
  <c r="BY248" i="2" s="1"/>
  <c r="BX223" i="2"/>
  <c r="BY223" i="2" s="1"/>
  <c r="BX185" i="2"/>
  <c r="BY185" i="2" s="1"/>
  <c r="BX456" i="2"/>
  <c r="BY456" i="2" s="1"/>
  <c r="BX442" i="2"/>
  <c r="BY442" i="2" s="1"/>
  <c r="BX350" i="2"/>
  <c r="BY350" i="2" s="1"/>
  <c r="BX390" i="2"/>
  <c r="BY390" i="2" s="1"/>
  <c r="BX328" i="2"/>
  <c r="BY328" i="2" s="1"/>
  <c r="BX276" i="2"/>
  <c r="BY276" i="2" s="1"/>
  <c r="BX258" i="2"/>
  <c r="BY258" i="2" s="1"/>
  <c r="BX273" i="2"/>
  <c r="BY273" i="2" s="1"/>
  <c r="BX171" i="2"/>
  <c r="BY171" i="2" s="1"/>
  <c r="BX179" i="2"/>
  <c r="BY179" i="2" s="1"/>
  <c r="BX209" i="2"/>
  <c r="BY209" i="2" s="1"/>
  <c r="BX87" i="2"/>
  <c r="BY87" i="2" s="1"/>
  <c r="BX401" i="2"/>
  <c r="BY401" i="2" s="1"/>
  <c r="BX527" i="2"/>
  <c r="BY527" i="2" s="1"/>
  <c r="BX512" i="2"/>
  <c r="BY512" i="2" s="1"/>
  <c r="BX524" i="2"/>
  <c r="BY524" i="2" s="1"/>
  <c r="BX394" i="2"/>
  <c r="BY394" i="2" s="1"/>
  <c r="BO565" i="2"/>
  <c r="BQ565" i="2"/>
  <c r="BX495" i="2"/>
  <c r="BY495" i="2" s="1"/>
  <c r="BX519" i="2"/>
  <c r="BY519" i="2" s="1"/>
  <c r="BX449" i="2"/>
  <c r="BY449" i="2" s="1"/>
  <c r="BX403" i="2"/>
  <c r="BY403" i="2" s="1"/>
  <c r="BX385" i="2"/>
  <c r="BY385" i="2" s="1"/>
  <c r="BX446" i="2"/>
  <c r="BY446" i="2" s="1"/>
  <c r="BX429" i="2"/>
  <c r="BY429" i="2" s="1"/>
  <c r="BX419" i="2"/>
  <c r="BY419" i="2" s="1"/>
  <c r="BX399" i="2"/>
  <c r="BY399" i="2" s="1"/>
  <c r="BX479" i="2"/>
  <c r="BY479" i="2" s="1"/>
  <c r="BX471" i="2"/>
  <c r="BY471" i="2" s="1"/>
  <c r="BX439" i="2"/>
  <c r="BY439" i="2" s="1"/>
  <c r="BX423" i="2"/>
  <c r="BY423" i="2" s="1"/>
  <c r="BX415" i="2"/>
  <c r="BY415" i="2" s="1"/>
  <c r="BX463" i="2"/>
  <c r="BY463" i="2" s="1"/>
  <c r="BX443" i="2"/>
  <c r="BY443" i="2" s="1"/>
  <c r="BX431" i="2"/>
  <c r="BY431" i="2" s="1"/>
  <c r="BX381" i="2"/>
  <c r="BY381" i="2" s="1"/>
  <c r="BX464" i="2"/>
  <c r="BY464" i="2" s="1"/>
  <c r="BX455" i="2"/>
  <c r="BY455" i="2" s="1"/>
  <c r="BX447" i="2"/>
  <c r="BY447" i="2" s="1"/>
  <c r="BX434" i="2"/>
  <c r="BY434" i="2" s="1"/>
  <c r="BX418" i="2"/>
  <c r="BY418" i="2" s="1"/>
  <c r="BX408" i="2"/>
  <c r="BY408" i="2" s="1"/>
  <c r="BX400" i="2"/>
  <c r="BY400" i="2" s="1"/>
  <c r="BX460" i="2"/>
  <c r="BY460" i="2" s="1"/>
  <c r="BX452" i="2"/>
  <c r="BY452" i="2" s="1"/>
  <c r="BX444" i="2"/>
  <c r="BY444" i="2" s="1"/>
  <c r="BX435" i="2"/>
  <c r="BY435" i="2" s="1"/>
  <c r="BX410" i="2"/>
  <c r="BY410" i="2" s="1"/>
  <c r="BX402" i="2"/>
  <c r="BY402" i="2" s="1"/>
  <c r="BX465" i="2"/>
  <c r="BY465" i="2" s="1"/>
  <c r="BX376" i="2"/>
  <c r="BY376" i="2" s="1"/>
  <c r="BX368" i="2"/>
  <c r="BY368" i="2" s="1"/>
  <c r="BX360" i="2"/>
  <c r="BY360" i="2" s="1"/>
  <c r="BX351" i="2"/>
  <c r="BY351" i="2" s="1"/>
  <c r="BX333" i="2"/>
  <c r="BY333" i="2" s="1"/>
  <c r="BX323" i="2"/>
  <c r="BY323" i="2" s="1"/>
  <c r="BX314" i="2"/>
  <c r="BY314" i="2" s="1"/>
  <c r="BX380" i="2"/>
  <c r="BY380" i="2" s="1"/>
  <c r="BX372" i="2"/>
  <c r="BY372" i="2" s="1"/>
  <c r="BX364" i="2"/>
  <c r="BY364" i="2" s="1"/>
  <c r="BX348" i="2"/>
  <c r="BY348" i="2" s="1"/>
  <c r="BX339" i="2"/>
  <c r="BY339" i="2" s="1"/>
  <c r="BX320" i="2"/>
  <c r="BY320" i="2" s="1"/>
  <c r="BX256" i="2"/>
  <c r="BY256" i="2" s="1"/>
  <c r="BX392" i="2"/>
  <c r="BY392" i="2" s="1"/>
  <c r="BX382" i="2"/>
  <c r="BY382" i="2" s="1"/>
  <c r="BX366" i="2"/>
  <c r="BY366" i="2" s="1"/>
  <c r="BX349" i="2"/>
  <c r="BY349" i="2" s="1"/>
  <c r="BX341" i="2"/>
  <c r="BY341" i="2" s="1"/>
  <c r="BX332" i="2"/>
  <c r="BY332" i="2" s="1"/>
  <c r="BX365" i="2"/>
  <c r="BY365" i="2" s="1"/>
  <c r="BX356" i="2"/>
  <c r="BY356" i="2" s="1"/>
  <c r="BX346" i="2"/>
  <c r="BY346" i="2" s="1"/>
  <c r="BX336" i="2"/>
  <c r="BY336" i="2" s="1"/>
  <c r="BX325" i="2"/>
  <c r="BY325" i="2" s="1"/>
  <c r="BX312" i="2"/>
  <c r="BY312" i="2" s="1"/>
  <c r="BX395" i="2"/>
  <c r="BY395" i="2" s="1"/>
  <c r="BX387" i="2"/>
  <c r="BY387" i="2" s="1"/>
  <c r="BX378" i="2"/>
  <c r="BY378" i="2" s="1"/>
  <c r="BX370" i="2"/>
  <c r="BY370" i="2" s="1"/>
  <c r="BX362" i="2"/>
  <c r="BY362" i="2" s="1"/>
  <c r="BX352" i="2"/>
  <c r="BY352" i="2" s="1"/>
  <c r="BX343" i="2"/>
  <c r="BY343" i="2" s="1"/>
  <c r="BX324" i="2"/>
  <c r="BY324" i="2" s="1"/>
  <c r="BX315" i="2"/>
  <c r="BY315" i="2" s="1"/>
  <c r="BX257" i="2"/>
  <c r="BY257" i="2" s="1"/>
  <c r="BX384" i="2"/>
  <c r="BY384" i="2" s="1"/>
  <c r="BX367" i="2"/>
  <c r="BY367" i="2" s="1"/>
  <c r="BX359" i="2"/>
  <c r="BY359" i="2" s="1"/>
  <c r="BX340" i="2"/>
  <c r="BY340" i="2" s="1"/>
  <c r="BX293" i="2"/>
  <c r="BY293" i="2" s="1"/>
  <c r="BX389" i="2"/>
  <c r="BY389" i="2" s="1"/>
  <c r="BX344" i="2"/>
  <c r="BY344" i="2" s="1"/>
  <c r="BX335" i="2"/>
  <c r="BY335" i="2" s="1"/>
  <c r="BX327" i="2"/>
  <c r="BY327" i="2" s="1"/>
  <c r="BX274" i="2"/>
  <c r="BY274" i="2" s="1"/>
  <c r="BX383" i="2"/>
  <c r="BY383" i="2" s="1"/>
  <c r="BX373" i="2"/>
  <c r="BY373" i="2" s="1"/>
  <c r="BX353" i="2"/>
  <c r="BY353" i="2" s="1"/>
  <c r="BX330" i="2"/>
  <c r="BY330" i="2" s="1"/>
  <c r="BX318" i="2"/>
  <c r="BY318" i="2" s="1"/>
  <c r="BX275" i="2"/>
  <c r="BY275" i="2" s="1"/>
  <c r="BX283" i="2"/>
  <c r="BY283" i="2" s="1"/>
  <c r="BX259" i="2"/>
  <c r="BY259" i="2" s="1"/>
  <c r="BX243" i="2"/>
  <c r="BY243" i="2" s="1"/>
  <c r="BX174" i="2"/>
  <c r="BY174" i="2" s="1"/>
  <c r="BX304" i="2"/>
  <c r="BY304" i="2" s="1"/>
  <c r="BX295" i="2"/>
  <c r="BY295" i="2" s="1"/>
  <c r="BX286" i="2"/>
  <c r="BY286" i="2" s="1"/>
  <c r="BX268" i="2"/>
  <c r="BY268" i="2" s="1"/>
  <c r="BX260" i="2"/>
  <c r="BY260" i="2" s="1"/>
  <c r="BX242" i="2"/>
  <c r="BY242" i="2" s="1"/>
  <c r="BX225" i="2"/>
  <c r="BY225" i="2" s="1"/>
  <c r="BX299" i="2"/>
  <c r="BY299" i="2" s="1"/>
  <c r="BX291" i="2"/>
  <c r="BY291" i="2" s="1"/>
  <c r="BX203" i="2"/>
  <c r="BY203" i="2" s="1"/>
  <c r="BX305" i="2"/>
  <c r="BY305" i="2" s="1"/>
  <c r="BX272" i="2"/>
  <c r="BY272" i="2" s="1"/>
  <c r="BX255" i="2"/>
  <c r="BY255" i="2" s="1"/>
  <c r="BX289" i="2"/>
  <c r="BY289" i="2" s="1"/>
  <c r="BX277" i="2"/>
  <c r="BY277" i="2" s="1"/>
  <c r="BX264" i="2"/>
  <c r="BY264" i="2" s="1"/>
  <c r="BX172" i="2"/>
  <c r="BY172" i="2" s="1"/>
  <c r="BX287" i="2"/>
  <c r="BY287" i="2" s="1"/>
  <c r="BX279" i="2"/>
  <c r="BY279" i="2" s="1"/>
  <c r="BX271" i="2"/>
  <c r="BY271" i="2" s="1"/>
  <c r="BX263" i="2"/>
  <c r="BY263" i="2" s="1"/>
  <c r="BX254" i="2"/>
  <c r="BY254" i="2" s="1"/>
  <c r="BX245" i="2"/>
  <c r="BY245" i="2" s="1"/>
  <c r="BX235" i="2"/>
  <c r="BY235" i="2" s="1"/>
  <c r="BX204" i="2"/>
  <c r="BY204" i="2" s="1"/>
  <c r="BX306" i="2"/>
  <c r="BY306" i="2" s="1"/>
  <c r="BX298" i="2"/>
  <c r="BY298" i="2" s="1"/>
  <c r="BX9" i="2"/>
  <c r="BY9" i="2" s="1"/>
  <c r="BX13" i="2"/>
  <c r="BY13" i="2" s="1"/>
  <c r="BX445" i="2"/>
  <c r="BY445" i="2" s="1"/>
  <c r="BX507" i="2"/>
  <c r="BY507" i="2" s="1"/>
  <c r="BX488" i="2"/>
  <c r="BY488" i="2" s="1"/>
  <c r="BX503" i="2"/>
  <c r="BY503" i="2" s="1"/>
  <c r="BX528" i="2"/>
  <c r="BY528" i="2" s="1"/>
  <c r="BX11" i="2"/>
  <c r="BY11" i="2" s="1"/>
  <c r="BX459" i="2"/>
  <c r="BY459" i="2" s="1"/>
  <c r="BX440" i="2"/>
  <c r="BY440" i="2" s="1"/>
  <c r="BX407" i="2"/>
  <c r="BY407" i="2" s="1"/>
  <c r="BX413" i="2"/>
  <c r="BY413" i="2" s="1"/>
  <c r="BX494" i="2"/>
  <c r="BY494" i="2" s="1"/>
  <c r="BX420" i="2"/>
  <c r="BY420" i="2" s="1"/>
  <c r="BX484" i="2"/>
  <c r="BY484" i="2" s="1"/>
  <c r="BX15" i="2"/>
  <c r="BY15" i="2" s="1"/>
  <c r="BX508" i="2"/>
  <c r="BY508" i="2" s="1"/>
  <c r="BX511" i="2"/>
  <c r="BY511" i="2" s="1"/>
  <c r="BX544" i="2"/>
  <c r="BY544" i="2" s="1"/>
  <c r="BX468" i="2"/>
  <c r="BY468" i="2" s="1"/>
  <c r="BX430" i="2"/>
  <c r="BY430" i="2" s="1"/>
  <c r="BX412" i="2"/>
  <c r="BY412" i="2" s="1"/>
  <c r="BX481" i="2"/>
  <c r="BY481" i="2" s="1"/>
  <c r="BX502" i="2"/>
  <c r="BY502" i="2" s="1"/>
  <c r="BX520" i="2"/>
  <c r="BY520" i="2" s="1"/>
  <c r="BX529" i="2"/>
  <c r="BY529" i="2" s="1"/>
  <c r="BX545" i="2"/>
  <c r="BY545" i="2" s="1"/>
  <c r="BX536" i="2"/>
  <c r="BY536" i="2" s="1"/>
  <c r="BX474" i="2"/>
  <c r="BY474" i="2" s="1"/>
  <c r="BX427" i="2"/>
  <c r="BY427" i="2" s="1"/>
  <c r="BX461" i="2"/>
  <c r="BY461" i="2" s="1"/>
  <c r="BX397" i="2"/>
  <c r="BY397" i="2" s="1"/>
  <c r="BX426" i="2"/>
  <c r="BY426" i="2" s="1"/>
  <c r="BX487" i="2"/>
  <c r="BY487" i="2" s="1"/>
  <c r="BX496" i="2"/>
  <c r="BY496" i="2" s="1"/>
  <c r="BX525" i="2"/>
  <c r="BY525" i="2" s="1"/>
  <c r="BX551" i="2"/>
  <c r="BY551" i="2" s="1"/>
  <c r="BS565" i="2"/>
  <c r="BX485" i="2"/>
  <c r="BY485" i="2" s="1"/>
  <c r="BX493" i="2"/>
  <c r="BY493" i="2" s="1"/>
  <c r="BX501" i="2"/>
  <c r="BY501" i="2" s="1"/>
  <c r="BX509" i="2"/>
  <c r="BY509" i="2" s="1"/>
  <c r="BX517" i="2"/>
  <c r="BY517" i="2" s="1"/>
  <c r="BX483" i="2"/>
  <c r="BY483" i="2" s="1"/>
  <c r="BU565" i="2"/>
  <c r="BX492" i="2"/>
  <c r="BY492" i="2" s="1"/>
  <c r="BX535" i="2"/>
  <c r="BY535" i="2" s="1"/>
  <c r="BX546" i="2"/>
  <c r="BY546" i="2" s="1"/>
  <c r="BX555" i="2"/>
  <c r="BY555" i="2" s="1"/>
  <c r="AC62" i="2"/>
  <c r="BX270" i="2"/>
  <c r="BY270" i="2" s="1"/>
  <c r="BX231" i="2"/>
  <c r="BY231" i="2" s="1"/>
  <c r="BX151" i="2"/>
  <c r="BY151" i="2" s="1"/>
  <c r="BX227" i="2"/>
  <c r="BY227" i="2" s="1"/>
  <c r="BX218" i="2"/>
  <c r="BY218" i="2" s="1"/>
  <c r="BX177" i="2"/>
  <c r="BY177" i="2" s="1"/>
  <c r="BX169" i="2"/>
  <c r="BY169" i="2" s="1"/>
  <c r="BX160" i="2"/>
  <c r="BY160" i="2" s="1"/>
  <c r="BX91" i="2"/>
  <c r="BY91" i="2" s="1"/>
  <c r="BX220" i="2"/>
  <c r="BY220" i="2" s="1"/>
  <c r="BX208" i="2"/>
  <c r="BY208" i="2" s="1"/>
  <c r="BX195" i="2"/>
  <c r="BY195" i="2" s="1"/>
  <c r="BX187" i="2"/>
  <c r="BY187" i="2" s="1"/>
  <c r="BX178" i="2"/>
  <c r="BY178" i="2" s="1"/>
  <c r="BX168" i="2"/>
  <c r="BY168" i="2" s="1"/>
  <c r="BX158" i="2"/>
  <c r="BY158" i="2" s="1"/>
  <c r="BX236" i="2"/>
  <c r="BY236" i="2" s="1"/>
  <c r="BX228" i="2"/>
  <c r="BY228" i="2" s="1"/>
  <c r="BX219" i="2"/>
  <c r="BY219" i="2" s="1"/>
  <c r="BX210" i="2"/>
  <c r="BY210" i="2" s="1"/>
  <c r="BX193" i="2"/>
  <c r="BY193" i="2" s="1"/>
  <c r="BX176" i="2"/>
  <c r="BY176" i="2" s="1"/>
  <c r="BX167" i="2"/>
  <c r="BY167" i="2" s="1"/>
  <c r="BX226" i="2"/>
  <c r="BY226" i="2" s="1"/>
  <c r="BX188" i="2"/>
  <c r="BY188" i="2" s="1"/>
  <c r="BX180" i="2"/>
  <c r="BY180" i="2" s="1"/>
  <c r="BX205" i="2"/>
  <c r="BY205" i="2" s="1"/>
  <c r="BX197" i="2"/>
  <c r="BY197" i="2" s="1"/>
  <c r="BX189" i="2"/>
  <c r="BY189" i="2" s="1"/>
  <c r="BX173" i="2"/>
  <c r="BY173" i="2" s="1"/>
  <c r="BX164" i="2"/>
  <c r="BY164" i="2" s="1"/>
  <c r="BX200" i="2"/>
  <c r="BY200" i="2" s="1"/>
  <c r="BX181" i="2"/>
  <c r="BY181" i="2" s="1"/>
  <c r="BX232" i="2"/>
  <c r="BY232" i="2" s="1"/>
  <c r="BX224" i="2"/>
  <c r="BY224" i="2" s="1"/>
  <c r="BX215" i="2"/>
  <c r="BY215" i="2" s="1"/>
  <c r="BX206" i="2"/>
  <c r="BY206" i="2" s="1"/>
  <c r="BX190" i="2"/>
  <c r="BY190" i="2" s="1"/>
  <c r="BX182" i="2"/>
  <c r="BY182" i="2" s="1"/>
  <c r="BX156" i="2"/>
  <c r="BY156" i="2" s="1"/>
  <c r="BX25" i="2"/>
  <c r="BY25" i="2" s="1"/>
  <c r="BX112" i="2"/>
  <c r="BY112" i="2" s="1"/>
  <c r="BX101" i="2"/>
  <c r="BY101" i="2" s="1"/>
  <c r="BX57" i="2"/>
  <c r="BY57" i="2" s="1"/>
  <c r="BX47" i="2"/>
  <c r="BY47" i="2" s="1"/>
  <c r="BX39" i="2"/>
  <c r="BY39" i="2" s="1"/>
  <c r="BX165" i="2"/>
  <c r="BY165" i="2" s="1"/>
  <c r="BX127" i="2"/>
  <c r="BY127" i="2" s="1"/>
  <c r="BX119" i="2"/>
  <c r="BY119" i="2" s="1"/>
  <c r="BX68" i="2"/>
  <c r="BY68" i="2" s="1"/>
  <c r="BX48" i="2"/>
  <c r="BY48" i="2" s="1"/>
  <c r="BX130" i="2"/>
  <c r="BY130" i="2" s="1"/>
  <c r="BX98" i="2"/>
  <c r="BY98" i="2" s="1"/>
  <c r="BL565" i="2"/>
  <c r="BX44" i="2"/>
  <c r="BY44" i="2" s="1"/>
  <c r="BX24" i="2"/>
  <c r="BY24" i="2" s="1"/>
  <c r="BX94" i="2"/>
  <c r="BY94" i="2" s="1"/>
  <c r="BX64" i="2"/>
  <c r="BY64" i="2" s="1"/>
  <c r="BX45" i="2"/>
  <c r="BY45" i="2" s="1"/>
  <c r="BX31" i="2"/>
  <c r="BY31" i="2" s="1"/>
  <c r="BX146" i="2"/>
  <c r="BY146" i="2" s="1"/>
  <c r="BX124" i="2"/>
  <c r="BY124" i="2" s="1"/>
  <c r="BX111" i="2"/>
  <c r="BY111" i="2" s="1"/>
  <c r="BX102" i="2"/>
  <c r="BY102" i="2" s="1"/>
  <c r="BX92" i="2"/>
  <c r="BY92" i="2" s="1"/>
  <c r="BR565" i="2"/>
  <c r="BX56" i="2"/>
  <c r="BY56" i="2" s="1"/>
  <c r="BX46" i="2"/>
  <c r="BY46" i="2" s="1"/>
  <c r="BX38" i="2"/>
  <c r="BY38" i="2" s="1"/>
  <c r="BX129" i="2"/>
  <c r="BY129" i="2" s="1"/>
  <c r="BX120" i="2"/>
  <c r="BY120" i="2" s="1"/>
  <c r="BX36" i="2"/>
  <c r="BY36" i="2" s="1"/>
  <c r="BX145" i="2"/>
  <c r="BY145" i="2" s="1"/>
  <c r="BX121" i="2"/>
  <c r="BY121" i="2" s="1"/>
  <c r="BT565" i="2"/>
  <c r="BW565" i="2" s="1"/>
  <c r="BX558" i="2"/>
  <c r="BY558" i="2" s="1"/>
  <c r="BX562" i="2"/>
  <c r="BY562" i="2" s="1"/>
  <c r="BX561" i="2"/>
  <c r="BY561" i="2" s="1"/>
  <c r="BX557" i="2"/>
  <c r="BY557" i="2" s="1"/>
  <c r="BX118" i="2"/>
  <c r="BY118" i="2" s="1"/>
  <c r="BX515" i="2"/>
  <c r="BY515" i="2" s="1"/>
  <c r="BX523" i="2"/>
  <c r="BY523" i="2" s="1"/>
  <c r="BX531" i="2"/>
  <c r="BY531" i="2" s="1"/>
  <c r="BX541" i="2"/>
  <c r="BY541" i="2" s="1"/>
  <c r="BX14" i="2"/>
  <c r="BY14" i="2" s="1"/>
  <c r="AC61" i="2"/>
  <c r="AC60" i="2"/>
  <c r="AC59" i="2"/>
  <c r="AC58" i="2"/>
  <c r="BX53" i="2"/>
  <c r="BY53" i="2" s="1"/>
  <c r="BN565" i="2"/>
  <c r="BJ15" i="2"/>
  <c r="BI15" i="2"/>
  <c r="CB45" i="2" l="1"/>
  <c r="CE45" i="2" s="1"/>
  <c r="BY565" i="2"/>
  <c r="CB47" i="2"/>
  <c r="CB46" i="2"/>
  <c r="BX565" i="2"/>
  <c r="J8" i="2" s="1"/>
  <c r="H58" i="5"/>
  <c r="H57" i="5"/>
  <c r="H55" i="5"/>
  <c r="H54" i="5"/>
  <c r="D61" i="2"/>
  <c r="E55" i="2"/>
  <c r="E54" i="2"/>
  <c r="E48" i="2"/>
  <c r="D48" i="2"/>
  <c r="E47" i="2"/>
  <c r="D47" i="2"/>
  <c r="CD45" i="2" l="1"/>
  <c r="CE46" i="2"/>
  <c r="CD46" i="2"/>
  <c r="CE47" i="2"/>
  <c r="CD47" i="2"/>
  <c r="E56" i="2"/>
  <c r="E49" i="2"/>
  <c r="E47" i="5"/>
  <c r="E40" i="5"/>
  <c r="E41" i="5"/>
  <c r="E42" i="5"/>
  <c r="E43" i="5"/>
  <c r="E39" i="5"/>
  <c r="E37" i="5"/>
  <c r="E30" i="5"/>
  <c r="E31" i="5"/>
  <c r="E32" i="5"/>
  <c r="E33" i="5"/>
  <c r="E34" i="5"/>
  <c r="E35" i="5"/>
  <c r="E29" i="5"/>
  <c r="E19" i="5"/>
  <c r="E20" i="5"/>
  <c r="E22" i="5"/>
  <c r="E23" i="5"/>
  <c r="E24" i="5"/>
  <c r="E25" i="5"/>
  <c r="E26" i="5"/>
  <c r="E27" i="5"/>
  <c r="E18" i="5"/>
  <c r="E42" i="13"/>
  <c r="E43" i="13"/>
  <c r="C40" i="13" l="1"/>
  <c r="D50" i="13"/>
  <c r="D18" i="13" l="1"/>
  <c r="E50" i="13"/>
  <c r="B3" i="12"/>
  <c r="B2" i="5"/>
  <c r="B1" i="5"/>
  <c r="B4" i="12" l="1"/>
  <c r="B9" i="13"/>
  <c r="C3" i="13"/>
  <c r="B10" i="13" l="1"/>
  <c r="B11" i="13" s="1"/>
  <c r="B12" i="13" l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H41" i="5"/>
  <c r="H42" i="5"/>
  <c r="H43" i="5"/>
  <c r="H40" i="5"/>
  <c r="H37" i="5"/>
  <c r="H34" i="5"/>
  <c r="H35" i="5"/>
  <c r="H33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18" i="5"/>
  <c r="H10" i="5" l="1"/>
  <c r="H11" i="5"/>
  <c r="H12" i="5"/>
  <c r="H13" i="5"/>
  <c r="H14" i="5"/>
  <c r="H9" i="5"/>
  <c r="E14" i="5"/>
  <c r="E10" i="5"/>
  <c r="E11" i="5"/>
  <c r="E12" i="5"/>
  <c r="E9" i="5"/>
  <c r="K59" i="5" l="1"/>
  <c r="AM11" i="2" l="1"/>
  <c r="AQ11" i="2" s="1"/>
  <c r="AR11" i="2" s="1"/>
  <c r="AN11" i="2"/>
  <c r="AM12" i="2"/>
  <c r="AQ12" i="2" s="1"/>
  <c r="AR12" i="2" s="1"/>
  <c r="AN12" i="2"/>
  <c r="AM13" i="2"/>
  <c r="AQ13" i="2" s="1"/>
  <c r="AR13" i="2" s="1"/>
  <c r="AN13" i="2"/>
  <c r="AM14" i="2"/>
  <c r="AQ14" i="2" s="1"/>
  <c r="AR14" i="2" s="1"/>
  <c r="AN14" i="2"/>
  <c r="AM15" i="2"/>
  <c r="AQ15" i="2" s="1"/>
  <c r="AR15" i="2" s="1"/>
  <c r="AN15" i="2"/>
  <c r="AM16" i="2"/>
  <c r="AQ16" i="2" s="1"/>
  <c r="AR16" i="2" s="1"/>
  <c r="AN16" i="2"/>
  <c r="AM17" i="2"/>
  <c r="AQ17" i="2" s="1"/>
  <c r="AR17" i="2" s="1"/>
  <c r="AN17" i="2"/>
  <c r="AM18" i="2"/>
  <c r="AQ18" i="2" s="1"/>
  <c r="AR18" i="2" s="1"/>
  <c r="AN18" i="2"/>
  <c r="AM19" i="2"/>
  <c r="AQ19" i="2" s="1"/>
  <c r="AR19" i="2" s="1"/>
  <c r="AN19" i="2"/>
  <c r="AM20" i="2"/>
  <c r="AQ20" i="2" s="1"/>
  <c r="AR20" i="2" s="1"/>
  <c r="AN20" i="2"/>
  <c r="AM21" i="2"/>
  <c r="AQ21" i="2" s="1"/>
  <c r="AR21" i="2" s="1"/>
  <c r="AN21" i="2"/>
  <c r="AM22" i="2"/>
  <c r="AQ22" i="2" s="1"/>
  <c r="AR22" i="2" s="1"/>
  <c r="AN22" i="2"/>
  <c r="AM23" i="2"/>
  <c r="AQ23" i="2" s="1"/>
  <c r="AR23" i="2" s="1"/>
  <c r="AN23" i="2"/>
  <c r="AM24" i="2"/>
  <c r="AQ24" i="2" s="1"/>
  <c r="AR24" i="2" s="1"/>
  <c r="AN24" i="2"/>
  <c r="AM25" i="2"/>
  <c r="AQ25" i="2" s="1"/>
  <c r="AR25" i="2" s="1"/>
  <c r="AN25" i="2"/>
  <c r="AM26" i="2"/>
  <c r="AQ26" i="2" s="1"/>
  <c r="AR26" i="2" s="1"/>
  <c r="AN26" i="2"/>
  <c r="AM27" i="2"/>
  <c r="AQ27" i="2" s="1"/>
  <c r="AR27" i="2" s="1"/>
  <c r="AN27" i="2"/>
  <c r="AM28" i="2"/>
  <c r="AQ28" i="2" s="1"/>
  <c r="AR28" i="2" s="1"/>
  <c r="AN28" i="2"/>
  <c r="AM29" i="2"/>
  <c r="AQ29" i="2" s="1"/>
  <c r="AR29" i="2" s="1"/>
  <c r="AN29" i="2"/>
  <c r="AM30" i="2"/>
  <c r="AQ30" i="2" s="1"/>
  <c r="AR30" i="2" s="1"/>
  <c r="AN30" i="2"/>
  <c r="AM31" i="2"/>
  <c r="AQ31" i="2" s="1"/>
  <c r="AR31" i="2" s="1"/>
  <c r="AN31" i="2"/>
  <c r="AM32" i="2"/>
  <c r="AQ32" i="2" s="1"/>
  <c r="AR32" i="2" s="1"/>
  <c r="AN32" i="2"/>
  <c r="AM33" i="2"/>
  <c r="AQ33" i="2" s="1"/>
  <c r="AR33" i="2" s="1"/>
  <c r="AN33" i="2"/>
  <c r="AM34" i="2"/>
  <c r="AQ34" i="2" s="1"/>
  <c r="AR34" i="2" s="1"/>
  <c r="AN34" i="2"/>
  <c r="AM35" i="2"/>
  <c r="AQ35" i="2" s="1"/>
  <c r="AR35" i="2" s="1"/>
  <c r="AN35" i="2"/>
  <c r="AM36" i="2"/>
  <c r="AQ36" i="2" s="1"/>
  <c r="AR36" i="2" s="1"/>
  <c r="AN36" i="2"/>
  <c r="AM37" i="2"/>
  <c r="AQ37" i="2" s="1"/>
  <c r="AR37" i="2" s="1"/>
  <c r="AN37" i="2"/>
  <c r="AM38" i="2"/>
  <c r="AQ38" i="2" s="1"/>
  <c r="AR38" i="2" s="1"/>
  <c r="AN38" i="2"/>
  <c r="AM39" i="2"/>
  <c r="AQ39" i="2" s="1"/>
  <c r="AR39" i="2" s="1"/>
  <c r="AN39" i="2"/>
  <c r="AM40" i="2"/>
  <c r="AQ40" i="2" s="1"/>
  <c r="AR40" i="2" s="1"/>
  <c r="AN40" i="2"/>
  <c r="AM41" i="2"/>
  <c r="AQ41" i="2" s="1"/>
  <c r="AR41" i="2" s="1"/>
  <c r="AN41" i="2"/>
  <c r="AM42" i="2"/>
  <c r="AQ42" i="2" s="1"/>
  <c r="AR42" i="2" s="1"/>
  <c r="AN42" i="2"/>
  <c r="AM43" i="2"/>
  <c r="AQ43" i="2" s="1"/>
  <c r="AR43" i="2" s="1"/>
  <c r="AN43" i="2"/>
  <c r="AM44" i="2"/>
  <c r="AQ44" i="2" s="1"/>
  <c r="AR44" i="2" s="1"/>
  <c r="AN44" i="2"/>
  <c r="AM45" i="2"/>
  <c r="AQ45" i="2" s="1"/>
  <c r="AR45" i="2" s="1"/>
  <c r="AN45" i="2"/>
  <c r="AM46" i="2"/>
  <c r="AQ46" i="2" s="1"/>
  <c r="AR46" i="2" s="1"/>
  <c r="AN46" i="2"/>
  <c r="AM47" i="2"/>
  <c r="AQ47" i="2" s="1"/>
  <c r="AR47" i="2" s="1"/>
  <c r="AN47" i="2"/>
  <c r="AM48" i="2"/>
  <c r="AQ48" i="2" s="1"/>
  <c r="AR48" i="2" s="1"/>
  <c r="AN48" i="2"/>
  <c r="AM49" i="2"/>
  <c r="AQ49" i="2" s="1"/>
  <c r="AR49" i="2" s="1"/>
  <c r="AN49" i="2"/>
  <c r="AM50" i="2"/>
  <c r="AQ50" i="2" s="1"/>
  <c r="AR50" i="2" s="1"/>
  <c r="AN50" i="2"/>
  <c r="AM51" i="2"/>
  <c r="AQ51" i="2" s="1"/>
  <c r="AR51" i="2" s="1"/>
  <c r="AN51" i="2"/>
  <c r="AM52" i="2"/>
  <c r="AQ52" i="2" s="1"/>
  <c r="AR52" i="2" s="1"/>
  <c r="AN52" i="2"/>
  <c r="AM53" i="2"/>
  <c r="AQ53" i="2" s="1"/>
  <c r="AR53" i="2" s="1"/>
  <c r="AN53" i="2"/>
  <c r="AM54" i="2"/>
  <c r="AQ54" i="2" s="1"/>
  <c r="AR54" i="2" s="1"/>
  <c r="AN54" i="2"/>
  <c r="AM55" i="2"/>
  <c r="AN55" i="2"/>
  <c r="AM56" i="2"/>
  <c r="AQ56" i="2" s="1"/>
  <c r="AR56" i="2" s="1"/>
  <c r="AN56" i="2"/>
  <c r="AM57" i="2"/>
  <c r="AQ57" i="2" s="1"/>
  <c r="AR57" i="2" s="1"/>
  <c r="AN57" i="2"/>
  <c r="AM58" i="2"/>
  <c r="AQ58" i="2" s="1"/>
  <c r="AR58" i="2" s="1"/>
  <c r="AN58" i="2"/>
  <c r="AM59" i="2"/>
  <c r="AN59" i="2"/>
  <c r="AM60" i="2"/>
  <c r="AQ60" i="2" s="1"/>
  <c r="AR60" i="2" s="1"/>
  <c r="AN60" i="2"/>
  <c r="AM61" i="2"/>
  <c r="AQ61" i="2" s="1"/>
  <c r="AN61" i="2"/>
  <c r="AM62" i="2"/>
  <c r="AQ62" i="2" s="1"/>
  <c r="AN62" i="2"/>
  <c r="AM63" i="2"/>
  <c r="AN63" i="2"/>
  <c r="AM64" i="2"/>
  <c r="AQ64" i="2" s="1"/>
  <c r="AR64" i="2" s="1"/>
  <c r="AN64" i="2"/>
  <c r="AM65" i="2"/>
  <c r="AQ65" i="2" s="1"/>
  <c r="AR65" i="2" s="1"/>
  <c r="AN65" i="2"/>
  <c r="AM66" i="2"/>
  <c r="AN66" i="2"/>
  <c r="AM67" i="2"/>
  <c r="AQ67" i="2" s="1"/>
  <c r="AR67" i="2" s="1"/>
  <c r="AN67" i="2"/>
  <c r="AM68" i="2"/>
  <c r="AQ68" i="2" s="1"/>
  <c r="AN68" i="2"/>
  <c r="AM69" i="2"/>
  <c r="AQ69" i="2" s="1"/>
  <c r="AR69" i="2" s="1"/>
  <c r="AN69" i="2"/>
  <c r="AM70" i="2"/>
  <c r="AN70" i="2"/>
  <c r="AM71" i="2"/>
  <c r="AQ71" i="2" s="1"/>
  <c r="AR71" i="2" s="1"/>
  <c r="AN71" i="2"/>
  <c r="AM72" i="2"/>
  <c r="AQ72" i="2" s="1"/>
  <c r="AN72" i="2"/>
  <c r="AM73" i="2"/>
  <c r="AQ73" i="2" s="1"/>
  <c r="AR73" i="2" s="1"/>
  <c r="AN73" i="2"/>
  <c r="AM74" i="2"/>
  <c r="AN74" i="2"/>
  <c r="AM75" i="2"/>
  <c r="AQ75" i="2" s="1"/>
  <c r="AR75" i="2" s="1"/>
  <c r="AN75" i="2"/>
  <c r="AM76" i="2"/>
  <c r="AQ76" i="2" s="1"/>
  <c r="AN76" i="2"/>
  <c r="AM77" i="2"/>
  <c r="AQ77" i="2" s="1"/>
  <c r="AR77" i="2" s="1"/>
  <c r="AN77" i="2"/>
  <c r="AM78" i="2"/>
  <c r="AN78" i="2"/>
  <c r="AM79" i="2"/>
  <c r="AQ79" i="2" s="1"/>
  <c r="AR79" i="2" s="1"/>
  <c r="AN79" i="2"/>
  <c r="AM80" i="2"/>
  <c r="AQ80" i="2" s="1"/>
  <c r="AN80" i="2"/>
  <c r="AM81" i="2"/>
  <c r="AQ81" i="2" s="1"/>
  <c r="AR81" i="2" s="1"/>
  <c r="AN81" i="2"/>
  <c r="AM82" i="2"/>
  <c r="AN82" i="2"/>
  <c r="AM83" i="2"/>
  <c r="AN83" i="2"/>
  <c r="AM84" i="2"/>
  <c r="AQ84" i="2" s="1"/>
  <c r="AN84" i="2"/>
  <c r="AM85" i="2"/>
  <c r="AQ85" i="2" s="1"/>
  <c r="AR85" i="2" s="1"/>
  <c r="AN85" i="2"/>
  <c r="AM86" i="2"/>
  <c r="AN86" i="2"/>
  <c r="AM87" i="2"/>
  <c r="AQ87" i="2" s="1"/>
  <c r="AR87" i="2" s="1"/>
  <c r="AN87" i="2"/>
  <c r="AM88" i="2"/>
  <c r="AQ88" i="2" s="1"/>
  <c r="AN88" i="2"/>
  <c r="AM89" i="2"/>
  <c r="AQ89" i="2" s="1"/>
  <c r="AR89" i="2" s="1"/>
  <c r="AN89" i="2"/>
  <c r="AM90" i="2"/>
  <c r="AN90" i="2"/>
  <c r="AM91" i="2"/>
  <c r="AQ91" i="2" s="1"/>
  <c r="AR91" i="2" s="1"/>
  <c r="AN91" i="2"/>
  <c r="AM92" i="2"/>
  <c r="AQ92" i="2" s="1"/>
  <c r="AR92" i="2" s="1"/>
  <c r="AN92" i="2"/>
  <c r="AM93" i="2"/>
  <c r="AQ93" i="2" s="1"/>
  <c r="AR93" i="2" s="1"/>
  <c r="AN93" i="2"/>
  <c r="AM94" i="2"/>
  <c r="AQ94" i="2" s="1"/>
  <c r="AN94" i="2"/>
  <c r="AM95" i="2"/>
  <c r="AN95" i="2"/>
  <c r="AM96" i="2"/>
  <c r="AQ96" i="2" s="1"/>
  <c r="AR96" i="2" s="1"/>
  <c r="AN96" i="2"/>
  <c r="AM97" i="2"/>
  <c r="AQ97" i="2" s="1"/>
  <c r="AN97" i="2"/>
  <c r="AM98" i="2"/>
  <c r="AQ98" i="2" s="1"/>
  <c r="AR98" i="2" s="1"/>
  <c r="AN98" i="2"/>
  <c r="AM99" i="2"/>
  <c r="AQ99" i="2" s="1"/>
  <c r="AN99" i="2"/>
  <c r="AM100" i="2"/>
  <c r="AQ100" i="2" s="1"/>
  <c r="AR100" i="2" s="1"/>
  <c r="AN100" i="2"/>
  <c r="AM101" i="2"/>
  <c r="AQ101" i="2" s="1"/>
  <c r="AN101" i="2"/>
  <c r="AM102" i="2"/>
  <c r="AQ102" i="2" s="1"/>
  <c r="AR102" i="2" s="1"/>
  <c r="AN102" i="2"/>
  <c r="AM103" i="2"/>
  <c r="AN103" i="2"/>
  <c r="AM104" i="2"/>
  <c r="AQ104" i="2" s="1"/>
  <c r="AR104" i="2" s="1"/>
  <c r="AN104" i="2"/>
  <c r="AM105" i="2"/>
  <c r="AN105" i="2"/>
  <c r="AM106" i="2"/>
  <c r="AQ106" i="2" s="1"/>
  <c r="AN106" i="2"/>
  <c r="AM107" i="2"/>
  <c r="AN107" i="2"/>
  <c r="AM108" i="2"/>
  <c r="AQ108" i="2" s="1"/>
  <c r="AR108" i="2" s="1"/>
  <c r="AN108" i="2"/>
  <c r="AM109" i="2"/>
  <c r="AN109" i="2"/>
  <c r="AM110" i="2"/>
  <c r="AQ110" i="2" s="1"/>
  <c r="AR110" i="2" s="1"/>
  <c r="AN110" i="2"/>
  <c r="AM111" i="2"/>
  <c r="AN111" i="2"/>
  <c r="AM112" i="2"/>
  <c r="AQ112" i="2" s="1"/>
  <c r="AR112" i="2" s="1"/>
  <c r="AN112" i="2"/>
  <c r="AM113" i="2"/>
  <c r="AN113" i="2"/>
  <c r="AM114" i="2"/>
  <c r="AQ114" i="2" s="1"/>
  <c r="AN114" i="2"/>
  <c r="AM115" i="2"/>
  <c r="AN115" i="2"/>
  <c r="AM116" i="2"/>
  <c r="AQ116" i="2" s="1"/>
  <c r="AR116" i="2" s="1"/>
  <c r="AN116" i="2"/>
  <c r="AM117" i="2"/>
  <c r="AN117" i="2"/>
  <c r="AM118" i="2"/>
  <c r="AQ118" i="2" s="1"/>
  <c r="AR118" i="2" s="1"/>
  <c r="AN118" i="2"/>
  <c r="AM119" i="2"/>
  <c r="AN119" i="2"/>
  <c r="AM120" i="2"/>
  <c r="AQ120" i="2" s="1"/>
  <c r="AR120" i="2" s="1"/>
  <c r="AN120" i="2"/>
  <c r="AM121" i="2"/>
  <c r="AN121" i="2"/>
  <c r="AM122" i="2"/>
  <c r="AQ122" i="2" s="1"/>
  <c r="AN122" i="2"/>
  <c r="AM123" i="2"/>
  <c r="AN123" i="2"/>
  <c r="AM124" i="2"/>
  <c r="AQ124" i="2" s="1"/>
  <c r="AN124" i="2"/>
  <c r="AM125" i="2"/>
  <c r="AQ125" i="2" s="1"/>
  <c r="AN125" i="2"/>
  <c r="AM126" i="2"/>
  <c r="AQ126" i="2" s="1"/>
  <c r="AN126" i="2"/>
  <c r="AM127" i="2"/>
  <c r="AQ127" i="2" s="1"/>
  <c r="AN127" i="2"/>
  <c r="AM128" i="2"/>
  <c r="AQ128" i="2" s="1"/>
  <c r="AN128" i="2"/>
  <c r="AM129" i="2"/>
  <c r="AN129" i="2"/>
  <c r="AM130" i="2"/>
  <c r="AQ130" i="2" s="1"/>
  <c r="AN130" i="2"/>
  <c r="AM131" i="2"/>
  <c r="AN131" i="2"/>
  <c r="AM132" i="2"/>
  <c r="AQ132" i="2" s="1"/>
  <c r="AN132" i="2"/>
  <c r="AM133" i="2"/>
  <c r="AQ133" i="2" s="1"/>
  <c r="AN133" i="2"/>
  <c r="AM134" i="2"/>
  <c r="AQ134" i="2" s="1"/>
  <c r="AN134" i="2"/>
  <c r="AM135" i="2"/>
  <c r="AQ135" i="2" s="1"/>
  <c r="AN135" i="2"/>
  <c r="AM136" i="2"/>
  <c r="AQ136" i="2" s="1"/>
  <c r="AN136" i="2"/>
  <c r="AM137" i="2"/>
  <c r="AQ137" i="2" s="1"/>
  <c r="AN137" i="2"/>
  <c r="AM138" i="2"/>
  <c r="AQ138" i="2" s="1"/>
  <c r="AN138" i="2"/>
  <c r="AM139" i="2"/>
  <c r="AQ139" i="2" s="1"/>
  <c r="AN139" i="2"/>
  <c r="AM140" i="2"/>
  <c r="AQ140" i="2" s="1"/>
  <c r="AN140" i="2"/>
  <c r="AM141" i="2"/>
  <c r="AQ141" i="2" s="1"/>
  <c r="AN141" i="2"/>
  <c r="AM142" i="2"/>
  <c r="AQ142" i="2" s="1"/>
  <c r="AN142" i="2"/>
  <c r="AM143" i="2"/>
  <c r="AQ143" i="2" s="1"/>
  <c r="AN143" i="2"/>
  <c r="AM144" i="2"/>
  <c r="AQ144" i="2" s="1"/>
  <c r="AN144" i="2"/>
  <c r="AM145" i="2"/>
  <c r="AQ145" i="2" s="1"/>
  <c r="AN145" i="2"/>
  <c r="AM146" i="2"/>
  <c r="AQ146" i="2" s="1"/>
  <c r="AN146" i="2"/>
  <c r="AM147" i="2"/>
  <c r="AQ147" i="2" s="1"/>
  <c r="AN147" i="2"/>
  <c r="AM148" i="2"/>
  <c r="AQ148" i="2" s="1"/>
  <c r="AN148" i="2"/>
  <c r="AM149" i="2"/>
  <c r="AQ149" i="2" s="1"/>
  <c r="AR149" i="2" s="1"/>
  <c r="AN149" i="2"/>
  <c r="AM150" i="2"/>
  <c r="AQ150" i="2" s="1"/>
  <c r="AN150" i="2"/>
  <c r="AM151" i="2"/>
  <c r="AN151" i="2"/>
  <c r="AM152" i="2"/>
  <c r="AQ152" i="2" s="1"/>
  <c r="AN152" i="2"/>
  <c r="AM153" i="2"/>
  <c r="AQ153" i="2" s="1"/>
  <c r="AR153" i="2" s="1"/>
  <c r="AN153" i="2"/>
  <c r="AM154" i="2"/>
  <c r="AQ154" i="2" s="1"/>
  <c r="AN154" i="2"/>
  <c r="AM155" i="2"/>
  <c r="AN155" i="2"/>
  <c r="AM156" i="2"/>
  <c r="AQ156" i="2" s="1"/>
  <c r="AN156" i="2"/>
  <c r="AM157" i="2"/>
  <c r="AQ157" i="2" s="1"/>
  <c r="AR157" i="2" s="1"/>
  <c r="AN157" i="2"/>
  <c r="AM158" i="2"/>
  <c r="AQ158" i="2" s="1"/>
  <c r="AN158" i="2"/>
  <c r="AM159" i="2"/>
  <c r="AQ159" i="2" s="1"/>
  <c r="AN159" i="2"/>
  <c r="AM160" i="2"/>
  <c r="AQ160" i="2" s="1"/>
  <c r="AR160" i="2" s="1"/>
  <c r="AN160" i="2"/>
  <c r="AM161" i="2"/>
  <c r="AQ161" i="2" s="1"/>
  <c r="AN161" i="2"/>
  <c r="AM162" i="2"/>
  <c r="AQ162" i="2" s="1"/>
  <c r="AR162" i="2" s="1"/>
  <c r="AN162" i="2"/>
  <c r="AM163" i="2"/>
  <c r="AQ163" i="2" s="1"/>
  <c r="AR163" i="2" s="1"/>
  <c r="AN163" i="2"/>
  <c r="AM164" i="2"/>
  <c r="AQ164" i="2" s="1"/>
  <c r="AR164" i="2" s="1"/>
  <c r="AN164" i="2"/>
  <c r="AM165" i="2"/>
  <c r="AQ165" i="2" s="1"/>
  <c r="AR165" i="2" s="1"/>
  <c r="AN165" i="2"/>
  <c r="AM166" i="2"/>
  <c r="AQ166" i="2" s="1"/>
  <c r="AR166" i="2" s="1"/>
  <c r="AN166" i="2"/>
  <c r="AM167" i="2"/>
  <c r="AQ167" i="2" s="1"/>
  <c r="AN167" i="2"/>
  <c r="AM168" i="2"/>
  <c r="AQ168" i="2" s="1"/>
  <c r="AN168" i="2"/>
  <c r="AM169" i="2"/>
  <c r="AQ169" i="2" s="1"/>
  <c r="AN169" i="2"/>
  <c r="AM170" i="2"/>
  <c r="AN170" i="2"/>
  <c r="AM171" i="2"/>
  <c r="AQ171" i="2" s="1"/>
  <c r="AR171" i="2" s="1"/>
  <c r="AN171" i="2"/>
  <c r="AM172" i="2"/>
  <c r="AQ172" i="2" s="1"/>
  <c r="AR172" i="2" s="1"/>
  <c r="AN172" i="2"/>
  <c r="AM173" i="2"/>
  <c r="AQ173" i="2" s="1"/>
  <c r="AR173" i="2" s="1"/>
  <c r="AN173" i="2"/>
  <c r="AM174" i="2"/>
  <c r="AQ174" i="2" s="1"/>
  <c r="AR174" i="2" s="1"/>
  <c r="AN174" i="2"/>
  <c r="AM175" i="2"/>
  <c r="AQ175" i="2" s="1"/>
  <c r="AR175" i="2" s="1"/>
  <c r="AN175" i="2"/>
  <c r="AM176" i="2"/>
  <c r="AQ176" i="2" s="1"/>
  <c r="AN176" i="2"/>
  <c r="AM177" i="2"/>
  <c r="AQ177" i="2" s="1"/>
  <c r="AN177" i="2"/>
  <c r="AM178" i="2"/>
  <c r="AQ178" i="2" s="1"/>
  <c r="AR178" i="2" s="1"/>
  <c r="AN178" i="2"/>
  <c r="AM179" i="2"/>
  <c r="AQ179" i="2" s="1"/>
  <c r="AR179" i="2" s="1"/>
  <c r="AN179" i="2"/>
  <c r="AM180" i="2"/>
  <c r="AQ180" i="2" s="1"/>
  <c r="AR180" i="2" s="1"/>
  <c r="AN180" i="2"/>
  <c r="AM181" i="2"/>
  <c r="AQ181" i="2" s="1"/>
  <c r="AR181" i="2" s="1"/>
  <c r="AN181" i="2"/>
  <c r="AM182" i="2"/>
  <c r="AQ182" i="2" s="1"/>
  <c r="AR182" i="2" s="1"/>
  <c r="AN182" i="2"/>
  <c r="AM183" i="2"/>
  <c r="AQ183" i="2" s="1"/>
  <c r="AN183" i="2"/>
  <c r="AM184" i="2"/>
  <c r="AQ184" i="2" s="1"/>
  <c r="AR184" i="2" s="1"/>
  <c r="AN184" i="2"/>
  <c r="AM185" i="2"/>
  <c r="AQ185" i="2" s="1"/>
  <c r="AN185" i="2"/>
  <c r="AM186" i="2"/>
  <c r="AQ186" i="2" s="1"/>
  <c r="AR186" i="2" s="1"/>
  <c r="AN186" i="2"/>
  <c r="AM187" i="2"/>
  <c r="AQ187" i="2" s="1"/>
  <c r="AR187" i="2" s="1"/>
  <c r="AN187" i="2"/>
  <c r="AM188" i="2"/>
  <c r="AQ188" i="2" s="1"/>
  <c r="AR188" i="2" s="1"/>
  <c r="AN188" i="2"/>
  <c r="AM189" i="2"/>
  <c r="AQ189" i="2" s="1"/>
  <c r="AR189" i="2" s="1"/>
  <c r="AN189" i="2"/>
  <c r="AM190" i="2"/>
  <c r="AQ190" i="2" s="1"/>
  <c r="AR190" i="2" s="1"/>
  <c r="AN190" i="2"/>
  <c r="AM191" i="2"/>
  <c r="AQ191" i="2" s="1"/>
  <c r="AR191" i="2" s="1"/>
  <c r="AN191" i="2"/>
  <c r="AM192" i="2"/>
  <c r="AQ192" i="2" s="1"/>
  <c r="AR192" i="2" s="1"/>
  <c r="AN192" i="2"/>
  <c r="AM193" i="2"/>
  <c r="AQ193" i="2" s="1"/>
  <c r="AN193" i="2"/>
  <c r="AM194" i="2"/>
  <c r="AQ194" i="2" s="1"/>
  <c r="AR194" i="2" s="1"/>
  <c r="AN194" i="2"/>
  <c r="AM195" i="2"/>
  <c r="AQ195" i="2" s="1"/>
  <c r="AR195" i="2" s="1"/>
  <c r="AN195" i="2"/>
  <c r="AM196" i="2"/>
  <c r="AQ196" i="2" s="1"/>
  <c r="AR196" i="2" s="1"/>
  <c r="AN196" i="2"/>
  <c r="AM197" i="2"/>
  <c r="AQ197" i="2" s="1"/>
  <c r="AR197" i="2" s="1"/>
  <c r="AN197" i="2"/>
  <c r="AM198" i="2"/>
  <c r="AQ198" i="2" s="1"/>
  <c r="AR198" i="2" s="1"/>
  <c r="AN198" i="2"/>
  <c r="AM199" i="2"/>
  <c r="AQ199" i="2" s="1"/>
  <c r="AN199" i="2"/>
  <c r="AM200" i="2"/>
  <c r="AQ200" i="2" s="1"/>
  <c r="AN200" i="2"/>
  <c r="AM201" i="2"/>
  <c r="AQ201" i="2" s="1"/>
  <c r="AN201" i="2"/>
  <c r="AM202" i="2"/>
  <c r="AQ202" i="2" s="1"/>
  <c r="AR202" i="2" s="1"/>
  <c r="AN202" i="2"/>
  <c r="AM203" i="2"/>
  <c r="AQ203" i="2" s="1"/>
  <c r="AR203" i="2" s="1"/>
  <c r="AN203" i="2"/>
  <c r="AM204" i="2"/>
  <c r="AQ204" i="2" s="1"/>
  <c r="AR204" i="2" s="1"/>
  <c r="AN204" i="2"/>
  <c r="AM205" i="2"/>
  <c r="AQ205" i="2" s="1"/>
  <c r="AR205" i="2" s="1"/>
  <c r="AN205" i="2"/>
  <c r="AM206" i="2"/>
  <c r="AQ206" i="2" s="1"/>
  <c r="AR206" i="2" s="1"/>
  <c r="AN206" i="2"/>
  <c r="AM207" i="2"/>
  <c r="AQ207" i="2" s="1"/>
  <c r="AR207" i="2" s="1"/>
  <c r="AN207" i="2"/>
  <c r="AM208" i="2"/>
  <c r="AQ208" i="2" s="1"/>
  <c r="AR208" i="2" s="1"/>
  <c r="AN208" i="2"/>
  <c r="AM209" i="2"/>
  <c r="AQ209" i="2" s="1"/>
  <c r="AN209" i="2"/>
  <c r="AM210" i="2"/>
  <c r="AQ210" i="2" s="1"/>
  <c r="AR210" i="2" s="1"/>
  <c r="AN210" i="2"/>
  <c r="AM211" i="2"/>
  <c r="AQ211" i="2" s="1"/>
  <c r="AR211" i="2" s="1"/>
  <c r="AN211" i="2"/>
  <c r="AM212" i="2"/>
  <c r="AQ212" i="2" s="1"/>
  <c r="AR212" i="2" s="1"/>
  <c r="AN212" i="2"/>
  <c r="AM213" i="2"/>
  <c r="AQ213" i="2" s="1"/>
  <c r="AR213" i="2" s="1"/>
  <c r="AN213" i="2"/>
  <c r="AM214" i="2"/>
  <c r="AQ214" i="2" s="1"/>
  <c r="AR214" i="2" s="1"/>
  <c r="AN214" i="2"/>
  <c r="AM215" i="2"/>
  <c r="AQ215" i="2" s="1"/>
  <c r="AN215" i="2"/>
  <c r="AM216" i="2"/>
  <c r="AQ216" i="2" s="1"/>
  <c r="AR216" i="2" s="1"/>
  <c r="AN216" i="2"/>
  <c r="AM217" i="2"/>
  <c r="AQ217" i="2" s="1"/>
  <c r="AN217" i="2"/>
  <c r="AM218" i="2"/>
  <c r="AN218" i="2"/>
  <c r="AM219" i="2"/>
  <c r="AQ219" i="2" s="1"/>
  <c r="AN219" i="2"/>
  <c r="AM220" i="2"/>
  <c r="AQ220" i="2" s="1"/>
  <c r="AR220" i="2" s="1"/>
  <c r="AN220" i="2"/>
  <c r="AM221" i="2"/>
  <c r="AQ221" i="2" s="1"/>
  <c r="AN221" i="2"/>
  <c r="AM222" i="2"/>
  <c r="AQ222" i="2" s="1"/>
  <c r="AN222" i="2"/>
  <c r="AM223" i="2"/>
  <c r="AQ223" i="2" s="1"/>
  <c r="AN223" i="2"/>
  <c r="AM224" i="2"/>
  <c r="AQ224" i="2" s="1"/>
  <c r="AR224" i="2" s="1"/>
  <c r="AN224" i="2"/>
  <c r="AM225" i="2"/>
  <c r="AQ225" i="2" s="1"/>
  <c r="AN225" i="2"/>
  <c r="AM226" i="2"/>
  <c r="AN226" i="2"/>
  <c r="AM227" i="2"/>
  <c r="AQ227" i="2" s="1"/>
  <c r="AN227" i="2"/>
  <c r="AM228" i="2"/>
  <c r="AQ228" i="2" s="1"/>
  <c r="AR228" i="2" s="1"/>
  <c r="AN228" i="2"/>
  <c r="AM229" i="2"/>
  <c r="AQ229" i="2" s="1"/>
  <c r="AN229" i="2"/>
  <c r="AM230" i="2"/>
  <c r="AN230" i="2"/>
  <c r="AM231" i="2"/>
  <c r="AQ231" i="2" s="1"/>
  <c r="AN231" i="2"/>
  <c r="AM232" i="2"/>
  <c r="AQ232" i="2" s="1"/>
  <c r="AR232" i="2" s="1"/>
  <c r="AN232" i="2"/>
  <c r="AM233" i="2"/>
  <c r="AQ233" i="2" s="1"/>
  <c r="AN233" i="2"/>
  <c r="AM234" i="2"/>
  <c r="AN234" i="2"/>
  <c r="AM235" i="2"/>
  <c r="AQ235" i="2" s="1"/>
  <c r="AN235" i="2"/>
  <c r="AM236" i="2"/>
  <c r="AQ236" i="2" s="1"/>
  <c r="AR236" i="2" s="1"/>
  <c r="AN236" i="2"/>
  <c r="AM237" i="2"/>
  <c r="AQ237" i="2" s="1"/>
  <c r="AN237" i="2"/>
  <c r="AM238" i="2"/>
  <c r="AN238" i="2"/>
  <c r="AM239" i="2"/>
  <c r="AQ239" i="2" s="1"/>
  <c r="AN239" i="2"/>
  <c r="AM240" i="2"/>
  <c r="AQ240" i="2" s="1"/>
  <c r="AR240" i="2" s="1"/>
  <c r="AN240" i="2"/>
  <c r="AM241" i="2"/>
  <c r="AQ241" i="2" s="1"/>
  <c r="AR241" i="2" s="1"/>
  <c r="AN241" i="2"/>
  <c r="AM242" i="2"/>
  <c r="AN242" i="2"/>
  <c r="AM243" i="2"/>
  <c r="AQ243" i="2" s="1"/>
  <c r="AN243" i="2"/>
  <c r="AM244" i="2"/>
  <c r="AQ244" i="2" s="1"/>
  <c r="AR244" i="2" s="1"/>
  <c r="AN244" i="2"/>
  <c r="AM245" i="2"/>
  <c r="AQ245" i="2" s="1"/>
  <c r="AR245" i="2" s="1"/>
  <c r="AN245" i="2"/>
  <c r="AM246" i="2"/>
  <c r="AQ246" i="2" s="1"/>
  <c r="AN246" i="2"/>
  <c r="AM247" i="2"/>
  <c r="AQ247" i="2" s="1"/>
  <c r="AN247" i="2"/>
  <c r="AM248" i="2"/>
  <c r="AQ248" i="2" s="1"/>
  <c r="AR248" i="2" s="1"/>
  <c r="AN248" i="2"/>
  <c r="AM249" i="2"/>
  <c r="AQ249" i="2" s="1"/>
  <c r="AR249" i="2" s="1"/>
  <c r="AN249" i="2"/>
  <c r="AM250" i="2"/>
  <c r="AQ250" i="2" s="1"/>
  <c r="AN250" i="2"/>
  <c r="AM251" i="2"/>
  <c r="AQ251" i="2" s="1"/>
  <c r="AN251" i="2"/>
  <c r="AM252" i="2"/>
  <c r="AQ252" i="2" s="1"/>
  <c r="AR252" i="2" s="1"/>
  <c r="AN252" i="2"/>
  <c r="AM253" i="2"/>
  <c r="AQ253" i="2" s="1"/>
  <c r="AR253" i="2" s="1"/>
  <c r="AN253" i="2"/>
  <c r="AM254" i="2"/>
  <c r="AN254" i="2"/>
  <c r="AM255" i="2"/>
  <c r="AQ255" i="2" s="1"/>
  <c r="AN255" i="2"/>
  <c r="AM256" i="2"/>
  <c r="AQ256" i="2" s="1"/>
  <c r="AR256" i="2" s="1"/>
  <c r="AN256" i="2"/>
  <c r="AM257" i="2"/>
  <c r="AQ257" i="2" s="1"/>
  <c r="AR257" i="2" s="1"/>
  <c r="AN257" i="2"/>
  <c r="AM258" i="2"/>
  <c r="AN258" i="2"/>
  <c r="AM259" i="2"/>
  <c r="AQ259" i="2" s="1"/>
  <c r="AN259" i="2"/>
  <c r="AM260" i="2"/>
  <c r="AQ260" i="2" s="1"/>
  <c r="AR260" i="2" s="1"/>
  <c r="AN260" i="2"/>
  <c r="AM261" i="2"/>
  <c r="AQ261" i="2" s="1"/>
  <c r="AR261" i="2" s="1"/>
  <c r="AN261" i="2"/>
  <c r="AM262" i="2"/>
  <c r="AQ262" i="2" s="1"/>
  <c r="AN262" i="2"/>
  <c r="AM263" i="2"/>
  <c r="AQ263" i="2" s="1"/>
  <c r="AN263" i="2"/>
  <c r="AM264" i="2"/>
  <c r="AQ264" i="2" s="1"/>
  <c r="AR264" i="2" s="1"/>
  <c r="AN264" i="2"/>
  <c r="AM265" i="2"/>
  <c r="AQ265" i="2" s="1"/>
  <c r="AR265" i="2" s="1"/>
  <c r="AN265" i="2"/>
  <c r="AM266" i="2"/>
  <c r="AQ266" i="2" s="1"/>
  <c r="AN266" i="2"/>
  <c r="AM267" i="2"/>
  <c r="AQ267" i="2" s="1"/>
  <c r="AN267" i="2"/>
  <c r="AM268" i="2"/>
  <c r="AQ268" i="2" s="1"/>
  <c r="AR268" i="2" s="1"/>
  <c r="AN268" i="2"/>
  <c r="AM269" i="2"/>
  <c r="AQ269" i="2" s="1"/>
  <c r="AR269" i="2" s="1"/>
  <c r="AN269" i="2"/>
  <c r="AM270" i="2"/>
  <c r="AN270" i="2"/>
  <c r="AM271" i="2"/>
  <c r="AQ271" i="2" s="1"/>
  <c r="AN271" i="2"/>
  <c r="AM272" i="2"/>
  <c r="AQ272" i="2" s="1"/>
  <c r="AR272" i="2" s="1"/>
  <c r="AN272" i="2"/>
  <c r="AM273" i="2"/>
  <c r="AQ273" i="2" s="1"/>
  <c r="AR273" i="2" s="1"/>
  <c r="AN273" i="2"/>
  <c r="AM274" i="2"/>
  <c r="AN274" i="2"/>
  <c r="AM275" i="2"/>
  <c r="AQ275" i="2" s="1"/>
  <c r="AN275" i="2"/>
  <c r="AM276" i="2"/>
  <c r="AQ276" i="2" s="1"/>
  <c r="AR276" i="2" s="1"/>
  <c r="AN276" i="2"/>
  <c r="AM277" i="2"/>
  <c r="AQ277" i="2" s="1"/>
  <c r="AN277" i="2"/>
  <c r="AM278" i="2"/>
  <c r="AQ278" i="2" s="1"/>
  <c r="AN278" i="2"/>
  <c r="AM279" i="2"/>
  <c r="AQ279" i="2" s="1"/>
  <c r="AN279" i="2"/>
  <c r="AM280" i="2"/>
  <c r="AN280" i="2"/>
  <c r="AM281" i="2"/>
  <c r="AQ281" i="2" s="1"/>
  <c r="AN281" i="2"/>
  <c r="AM282" i="2"/>
  <c r="AN282" i="2"/>
  <c r="AM283" i="2"/>
  <c r="AQ283" i="2" s="1"/>
  <c r="AN283" i="2"/>
  <c r="AM284" i="2"/>
  <c r="AQ284" i="2" s="1"/>
  <c r="AN284" i="2"/>
  <c r="AM285" i="2"/>
  <c r="AQ285" i="2" s="1"/>
  <c r="AN285" i="2"/>
  <c r="AM286" i="2"/>
  <c r="AQ286" i="2" s="1"/>
  <c r="AN286" i="2"/>
  <c r="AM287" i="2"/>
  <c r="AQ287" i="2" s="1"/>
  <c r="AN287" i="2"/>
  <c r="AM288" i="2"/>
  <c r="AN288" i="2"/>
  <c r="AM289" i="2"/>
  <c r="AQ289" i="2" s="1"/>
  <c r="AN289" i="2"/>
  <c r="AM290" i="2"/>
  <c r="AN290" i="2"/>
  <c r="AM291" i="2"/>
  <c r="AQ291" i="2" s="1"/>
  <c r="AN291" i="2"/>
  <c r="AM292" i="2"/>
  <c r="AQ292" i="2" s="1"/>
  <c r="AN292" i="2"/>
  <c r="AM293" i="2"/>
  <c r="AQ293" i="2" s="1"/>
  <c r="AN293" i="2"/>
  <c r="AM294" i="2"/>
  <c r="AQ294" i="2" s="1"/>
  <c r="AN294" i="2"/>
  <c r="AM295" i="2"/>
  <c r="AQ295" i="2" s="1"/>
  <c r="AN295" i="2"/>
  <c r="AM296" i="2"/>
  <c r="AN296" i="2"/>
  <c r="AM297" i="2"/>
  <c r="AQ297" i="2" s="1"/>
  <c r="AN297" i="2"/>
  <c r="AM298" i="2"/>
  <c r="AN298" i="2"/>
  <c r="AM299" i="2"/>
  <c r="AQ299" i="2" s="1"/>
  <c r="AN299" i="2"/>
  <c r="AM300" i="2"/>
  <c r="AQ300" i="2" s="1"/>
  <c r="AN300" i="2"/>
  <c r="AM301" i="2"/>
  <c r="AQ301" i="2" s="1"/>
  <c r="AN301" i="2"/>
  <c r="AM302" i="2"/>
  <c r="AQ302" i="2" s="1"/>
  <c r="AN302" i="2"/>
  <c r="AM303" i="2"/>
  <c r="AQ303" i="2" s="1"/>
  <c r="AN303" i="2"/>
  <c r="AM304" i="2"/>
  <c r="AQ304" i="2" s="1"/>
  <c r="AN304" i="2"/>
  <c r="AM305" i="2"/>
  <c r="AQ305" i="2" s="1"/>
  <c r="AN305" i="2"/>
  <c r="AM306" i="2"/>
  <c r="AQ306" i="2" s="1"/>
  <c r="AN306" i="2"/>
  <c r="AM307" i="2"/>
  <c r="AQ307" i="2" s="1"/>
  <c r="AN307" i="2"/>
  <c r="AM308" i="2"/>
  <c r="AQ308" i="2" s="1"/>
  <c r="AN308" i="2"/>
  <c r="AM309" i="2"/>
  <c r="AQ309" i="2" s="1"/>
  <c r="AN309" i="2"/>
  <c r="AM310" i="2"/>
  <c r="AQ310" i="2" s="1"/>
  <c r="AN310" i="2"/>
  <c r="AM311" i="2"/>
  <c r="AQ311" i="2" s="1"/>
  <c r="AN311" i="2"/>
  <c r="AM312" i="2"/>
  <c r="AQ312" i="2" s="1"/>
  <c r="AN312" i="2"/>
  <c r="AM313" i="2"/>
  <c r="AQ313" i="2" s="1"/>
  <c r="AN313" i="2"/>
  <c r="AM314" i="2"/>
  <c r="AQ314" i="2" s="1"/>
  <c r="AN314" i="2"/>
  <c r="AM315" i="2"/>
  <c r="AQ315" i="2" s="1"/>
  <c r="AN315" i="2"/>
  <c r="AM316" i="2"/>
  <c r="AQ316" i="2" s="1"/>
  <c r="AN316" i="2"/>
  <c r="AM317" i="2"/>
  <c r="AQ317" i="2" s="1"/>
  <c r="AN317" i="2"/>
  <c r="AM318" i="2"/>
  <c r="AQ318" i="2" s="1"/>
  <c r="AN318" i="2"/>
  <c r="AM319" i="2"/>
  <c r="AQ319" i="2" s="1"/>
  <c r="AN319" i="2"/>
  <c r="AM320" i="2"/>
  <c r="AQ320" i="2" s="1"/>
  <c r="AN320" i="2"/>
  <c r="AM321" i="2"/>
  <c r="AQ321" i="2" s="1"/>
  <c r="AR321" i="2" s="1"/>
  <c r="AN321" i="2"/>
  <c r="AM322" i="2"/>
  <c r="AQ322" i="2" s="1"/>
  <c r="AN322" i="2"/>
  <c r="AM323" i="2"/>
  <c r="AQ323" i="2" s="1"/>
  <c r="AR323" i="2" s="1"/>
  <c r="AN323" i="2"/>
  <c r="AM324" i="2"/>
  <c r="AQ324" i="2" s="1"/>
  <c r="AN324" i="2"/>
  <c r="AM325" i="2"/>
  <c r="AQ325" i="2" s="1"/>
  <c r="AR325" i="2" s="1"/>
  <c r="AN325" i="2"/>
  <c r="AM326" i="2"/>
  <c r="AQ326" i="2" s="1"/>
  <c r="AN326" i="2"/>
  <c r="AM327" i="2"/>
  <c r="AQ327" i="2" s="1"/>
  <c r="AR327" i="2" s="1"/>
  <c r="AN327" i="2"/>
  <c r="AM328" i="2"/>
  <c r="AQ328" i="2" s="1"/>
  <c r="AN328" i="2"/>
  <c r="AM329" i="2"/>
  <c r="AQ329" i="2" s="1"/>
  <c r="AR329" i="2" s="1"/>
  <c r="AN329" i="2"/>
  <c r="AM330" i="2"/>
  <c r="AQ330" i="2" s="1"/>
  <c r="AN330" i="2"/>
  <c r="AM331" i="2"/>
  <c r="AQ331" i="2" s="1"/>
  <c r="AR331" i="2" s="1"/>
  <c r="AN331" i="2"/>
  <c r="AM332" i="2"/>
  <c r="AQ332" i="2" s="1"/>
  <c r="AN332" i="2"/>
  <c r="AM333" i="2"/>
  <c r="AQ333" i="2" s="1"/>
  <c r="AR333" i="2" s="1"/>
  <c r="AN333" i="2"/>
  <c r="AM334" i="2"/>
  <c r="AQ334" i="2" s="1"/>
  <c r="AN334" i="2"/>
  <c r="AM335" i="2"/>
  <c r="AQ335" i="2" s="1"/>
  <c r="AR335" i="2" s="1"/>
  <c r="AN335" i="2"/>
  <c r="AM336" i="2"/>
  <c r="AQ336" i="2" s="1"/>
  <c r="AN336" i="2"/>
  <c r="AM337" i="2"/>
  <c r="AQ337" i="2" s="1"/>
  <c r="AR337" i="2" s="1"/>
  <c r="AN337" i="2"/>
  <c r="AM338" i="2"/>
  <c r="AQ338" i="2" s="1"/>
  <c r="AN338" i="2"/>
  <c r="AM339" i="2"/>
  <c r="AQ339" i="2" s="1"/>
  <c r="AR339" i="2" s="1"/>
  <c r="AN339" i="2"/>
  <c r="AM340" i="2"/>
  <c r="AQ340" i="2" s="1"/>
  <c r="AN340" i="2"/>
  <c r="AM341" i="2"/>
  <c r="AQ341" i="2" s="1"/>
  <c r="AR341" i="2" s="1"/>
  <c r="AN341" i="2"/>
  <c r="AM342" i="2"/>
  <c r="AQ342" i="2" s="1"/>
  <c r="AN342" i="2"/>
  <c r="AM343" i="2"/>
  <c r="AQ343" i="2" s="1"/>
  <c r="AR343" i="2" s="1"/>
  <c r="AN343" i="2"/>
  <c r="AM344" i="2"/>
  <c r="AQ344" i="2" s="1"/>
  <c r="AN344" i="2"/>
  <c r="AM345" i="2"/>
  <c r="AQ345" i="2" s="1"/>
  <c r="AR345" i="2" s="1"/>
  <c r="AN345" i="2"/>
  <c r="AM346" i="2"/>
  <c r="AQ346" i="2" s="1"/>
  <c r="AN346" i="2"/>
  <c r="AM347" i="2"/>
  <c r="AQ347" i="2" s="1"/>
  <c r="AR347" i="2" s="1"/>
  <c r="AN347" i="2"/>
  <c r="AM348" i="2"/>
  <c r="AQ348" i="2" s="1"/>
  <c r="AN348" i="2"/>
  <c r="AM349" i="2"/>
  <c r="AQ349" i="2" s="1"/>
  <c r="AR349" i="2" s="1"/>
  <c r="AN349" i="2"/>
  <c r="AM350" i="2"/>
  <c r="AQ350" i="2" s="1"/>
  <c r="AN350" i="2"/>
  <c r="AM351" i="2"/>
  <c r="AQ351" i="2" s="1"/>
  <c r="AN351" i="2"/>
  <c r="AM352" i="2"/>
  <c r="AQ352" i="2" s="1"/>
  <c r="AN352" i="2"/>
  <c r="AM353" i="2"/>
  <c r="AQ353" i="2" s="1"/>
  <c r="AN353" i="2"/>
  <c r="AM354" i="2"/>
  <c r="AQ354" i="2" s="1"/>
  <c r="AN354" i="2"/>
  <c r="AM355" i="2"/>
  <c r="AN355" i="2"/>
  <c r="AM356" i="2"/>
  <c r="AQ356" i="2" s="1"/>
  <c r="AN356" i="2"/>
  <c r="AM357" i="2"/>
  <c r="AQ357" i="2" s="1"/>
  <c r="AN357" i="2"/>
  <c r="AM358" i="2"/>
  <c r="AN358" i="2"/>
  <c r="AM359" i="2"/>
  <c r="AQ359" i="2" s="1"/>
  <c r="AN359" i="2"/>
  <c r="AM360" i="2"/>
  <c r="AN360" i="2"/>
  <c r="AM361" i="2"/>
  <c r="AQ361" i="2" s="1"/>
  <c r="AN361" i="2"/>
  <c r="AM362" i="2"/>
  <c r="AQ362" i="2" s="1"/>
  <c r="AN362" i="2"/>
  <c r="AM363" i="2"/>
  <c r="AQ363" i="2" s="1"/>
  <c r="AN363" i="2"/>
  <c r="AM364" i="2"/>
  <c r="AQ364" i="2" s="1"/>
  <c r="AN364" i="2"/>
  <c r="AM365" i="2"/>
  <c r="AQ365" i="2" s="1"/>
  <c r="AN365" i="2"/>
  <c r="AM366" i="2"/>
  <c r="AN366" i="2"/>
  <c r="AM367" i="2"/>
  <c r="AQ367" i="2" s="1"/>
  <c r="AN367" i="2"/>
  <c r="AM368" i="2"/>
  <c r="AN368" i="2"/>
  <c r="AM369" i="2"/>
  <c r="AQ369" i="2" s="1"/>
  <c r="AN369" i="2"/>
  <c r="AM370" i="2"/>
  <c r="AQ370" i="2" s="1"/>
  <c r="AN370" i="2"/>
  <c r="AM371" i="2"/>
  <c r="AQ371" i="2" s="1"/>
  <c r="AN371" i="2"/>
  <c r="AM372" i="2"/>
  <c r="AQ372" i="2" s="1"/>
  <c r="AN372" i="2"/>
  <c r="AM373" i="2"/>
  <c r="AQ373" i="2" s="1"/>
  <c r="AN373" i="2"/>
  <c r="AM374" i="2"/>
  <c r="AN374" i="2"/>
  <c r="AM375" i="2"/>
  <c r="AQ375" i="2" s="1"/>
  <c r="AN375" i="2"/>
  <c r="AM376" i="2"/>
  <c r="AN376" i="2"/>
  <c r="AM377" i="2"/>
  <c r="AQ377" i="2" s="1"/>
  <c r="AN377" i="2"/>
  <c r="AM378" i="2"/>
  <c r="AQ378" i="2" s="1"/>
  <c r="AN378" i="2"/>
  <c r="AM379" i="2"/>
  <c r="AQ379" i="2" s="1"/>
  <c r="AN379" i="2"/>
  <c r="AM380" i="2"/>
  <c r="AQ380" i="2" s="1"/>
  <c r="AN380" i="2"/>
  <c r="AM381" i="2"/>
  <c r="AQ381" i="2" s="1"/>
  <c r="AN381" i="2"/>
  <c r="AM382" i="2"/>
  <c r="AN382" i="2"/>
  <c r="AM383" i="2"/>
  <c r="AQ383" i="2" s="1"/>
  <c r="AN383" i="2"/>
  <c r="AM384" i="2"/>
  <c r="AN384" i="2"/>
  <c r="AM385" i="2"/>
  <c r="AQ385" i="2" s="1"/>
  <c r="AN385" i="2"/>
  <c r="AM386" i="2"/>
  <c r="AQ386" i="2" s="1"/>
  <c r="AN386" i="2"/>
  <c r="AM387" i="2"/>
  <c r="AQ387" i="2" s="1"/>
  <c r="AN387" i="2"/>
  <c r="AM388" i="2"/>
  <c r="AQ388" i="2" s="1"/>
  <c r="AN388" i="2"/>
  <c r="AM389" i="2"/>
  <c r="AQ389" i="2" s="1"/>
  <c r="AN389" i="2"/>
  <c r="AM390" i="2"/>
  <c r="AN390" i="2"/>
  <c r="AM391" i="2"/>
  <c r="AQ391" i="2" s="1"/>
  <c r="AN391" i="2"/>
  <c r="AM392" i="2"/>
  <c r="AN392" i="2"/>
  <c r="AM393" i="2"/>
  <c r="AQ393" i="2" s="1"/>
  <c r="AN393" i="2"/>
  <c r="AM394" i="2"/>
  <c r="AQ394" i="2" s="1"/>
  <c r="AN394" i="2"/>
  <c r="AM395" i="2"/>
  <c r="AQ395" i="2" s="1"/>
  <c r="AN395" i="2"/>
  <c r="AM396" i="2"/>
  <c r="AQ396" i="2" s="1"/>
  <c r="AN396" i="2"/>
  <c r="AM397" i="2"/>
  <c r="AQ397" i="2" s="1"/>
  <c r="AN397" i="2"/>
  <c r="AM398" i="2"/>
  <c r="AN398" i="2"/>
  <c r="AM399" i="2"/>
  <c r="AQ399" i="2" s="1"/>
  <c r="AN399" i="2"/>
  <c r="AM400" i="2"/>
  <c r="AN400" i="2"/>
  <c r="AM401" i="2"/>
  <c r="AQ401" i="2" s="1"/>
  <c r="AN401" i="2"/>
  <c r="AM402" i="2"/>
  <c r="AQ402" i="2" s="1"/>
  <c r="AN402" i="2"/>
  <c r="AM403" i="2"/>
  <c r="AQ403" i="2" s="1"/>
  <c r="AN403" i="2"/>
  <c r="AM404" i="2"/>
  <c r="AQ404" i="2" s="1"/>
  <c r="AN404" i="2"/>
  <c r="AM405" i="2"/>
  <c r="AQ405" i="2" s="1"/>
  <c r="AN405" i="2"/>
  <c r="AM406" i="2"/>
  <c r="AN406" i="2"/>
  <c r="AM407" i="2"/>
  <c r="AQ407" i="2" s="1"/>
  <c r="AN407" i="2"/>
  <c r="AM408" i="2"/>
  <c r="AN408" i="2"/>
  <c r="AM409" i="2"/>
  <c r="AQ409" i="2" s="1"/>
  <c r="AN409" i="2"/>
  <c r="AM410" i="2"/>
  <c r="AQ410" i="2" s="1"/>
  <c r="AN410" i="2"/>
  <c r="AM411" i="2"/>
  <c r="AQ411" i="2" s="1"/>
  <c r="AN411" i="2"/>
  <c r="AM412" i="2"/>
  <c r="AQ412" i="2" s="1"/>
  <c r="AN412" i="2"/>
  <c r="AM413" i="2"/>
  <c r="AQ413" i="2" s="1"/>
  <c r="AN413" i="2"/>
  <c r="AM414" i="2"/>
  <c r="AQ414" i="2" s="1"/>
  <c r="AN414" i="2"/>
  <c r="AM415" i="2"/>
  <c r="AQ415" i="2" s="1"/>
  <c r="AN415" i="2"/>
  <c r="AM416" i="2"/>
  <c r="AQ416" i="2" s="1"/>
  <c r="AN416" i="2"/>
  <c r="AM417" i="2"/>
  <c r="AQ417" i="2" s="1"/>
  <c r="AN417" i="2"/>
  <c r="AM418" i="2"/>
  <c r="AQ418" i="2" s="1"/>
  <c r="AN418" i="2"/>
  <c r="AM419" i="2"/>
  <c r="AQ419" i="2" s="1"/>
  <c r="AN419" i="2"/>
  <c r="AM420" i="2"/>
  <c r="AQ420" i="2" s="1"/>
  <c r="AN420" i="2"/>
  <c r="AM421" i="2"/>
  <c r="AQ421" i="2" s="1"/>
  <c r="AN421" i="2"/>
  <c r="AM422" i="2"/>
  <c r="AQ422" i="2" s="1"/>
  <c r="AN422" i="2"/>
  <c r="AM423" i="2"/>
  <c r="AQ423" i="2" s="1"/>
  <c r="AN423" i="2"/>
  <c r="AM424" i="2"/>
  <c r="AQ424" i="2" s="1"/>
  <c r="AN424" i="2"/>
  <c r="AM425" i="2"/>
  <c r="AQ425" i="2" s="1"/>
  <c r="AN425" i="2"/>
  <c r="AM426" i="2"/>
  <c r="AQ426" i="2" s="1"/>
  <c r="AN426" i="2"/>
  <c r="AM427" i="2"/>
  <c r="AQ427" i="2" s="1"/>
  <c r="AN427" i="2"/>
  <c r="AM428" i="2"/>
  <c r="AQ428" i="2" s="1"/>
  <c r="AN428" i="2"/>
  <c r="AM429" i="2"/>
  <c r="AQ429" i="2" s="1"/>
  <c r="AN429" i="2"/>
  <c r="AM430" i="2"/>
  <c r="AQ430" i="2" s="1"/>
  <c r="AN430" i="2"/>
  <c r="AM431" i="2"/>
  <c r="AQ431" i="2" s="1"/>
  <c r="AN431" i="2"/>
  <c r="AM432" i="2"/>
  <c r="AQ432" i="2" s="1"/>
  <c r="AN432" i="2"/>
  <c r="AM433" i="2"/>
  <c r="AQ433" i="2" s="1"/>
  <c r="AN433" i="2"/>
  <c r="AM434" i="2"/>
  <c r="AQ434" i="2" s="1"/>
  <c r="AN434" i="2"/>
  <c r="AM435" i="2"/>
  <c r="AQ435" i="2" s="1"/>
  <c r="AN435" i="2"/>
  <c r="AM436" i="2"/>
  <c r="AQ436" i="2" s="1"/>
  <c r="AN436" i="2"/>
  <c r="AM437" i="2"/>
  <c r="AQ437" i="2" s="1"/>
  <c r="AN437" i="2"/>
  <c r="AM438" i="2"/>
  <c r="AQ438" i="2" s="1"/>
  <c r="AN438" i="2"/>
  <c r="AM439" i="2"/>
  <c r="AQ439" i="2" s="1"/>
  <c r="AN439" i="2"/>
  <c r="AM440" i="2"/>
  <c r="AQ440" i="2" s="1"/>
  <c r="AN440" i="2"/>
  <c r="AM441" i="2"/>
  <c r="AQ441" i="2" s="1"/>
  <c r="AN441" i="2"/>
  <c r="AM442" i="2"/>
  <c r="AQ442" i="2" s="1"/>
  <c r="AN442" i="2"/>
  <c r="AM443" i="2"/>
  <c r="AQ443" i="2" s="1"/>
  <c r="AN443" i="2"/>
  <c r="AM444" i="2"/>
  <c r="AQ444" i="2" s="1"/>
  <c r="AN444" i="2"/>
  <c r="AM445" i="2"/>
  <c r="AQ445" i="2" s="1"/>
  <c r="AN445" i="2"/>
  <c r="AM446" i="2"/>
  <c r="AQ446" i="2" s="1"/>
  <c r="AN446" i="2"/>
  <c r="AM447" i="2"/>
  <c r="AQ447" i="2" s="1"/>
  <c r="AN447" i="2"/>
  <c r="AM448" i="2"/>
  <c r="AQ448" i="2" s="1"/>
  <c r="AN448" i="2"/>
  <c r="AM449" i="2"/>
  <c r="AQ449" i="2" s="1"/>
  <c r="AN449" i="2"/>
  <c r="AM450" i="2"/>
  <c r="AQ450" i="2" s="1"/>
  <c r="AN450" i="2"/>
  <c r="AM451" i="2"/>
  <c r="AQ451" i="2" s="1"/>
  <c r="AN451" i="2"/>
  <c r="AM452" i="2"/>
  <c r="AQ452" i="2" s="1"/>
  <c r="AN452" i="2"/>
  <c r="AM453" i="2"/>
  <c r="AQ453" i="2" s="1"/>
  <c r="AN453" i="2"/>
  <c r="AM454" i="2"/>
  <c r="AQ454" i="2" s="1"/>
  <c r="AN454" i="2"/>
  <c r="AM455" i="2"/>
  <c r="AQ455" i="2" s="1"/>
  <c r="AN455" i="2"/>
  <c r="AM456" i="2"/>
  <c r="AQ456" i="2" s="1"/>
  <c r="AN456" i="2"/>
  <c r="AM457" i="2"/>
  <c r="AQ457" i="2" s="1"/>
  <c r="AN457" i="2"/>
  <c r="AM458" i="2"/>
  <c r="AQ458" i="2" s="1"/>
  <c r="AN458" i="2"/>
  <c r="AM459" i="2"/>
  <c r="AQ459" i="2" s="1"/>
  <c r="AN459" i="2"/>
  <c r="AM460" i="2"/>
  <c r="AQ460" i="2" s="1"/>
  <c r="AN460" i="2"/>
  <c r="AM461" i="2"/>
  <c r="AQ461" i="2" s="1"/>
  <c r="AN461" i="2"/>
  <c r="AM462" i="2"/>
  <c r="AQ462" i="2" s="1"/>
  <c r="AN462" i="2"/>
  <c r="AM463" i="2"/>
  <c r="AQ463" i="2" s="1"/>
  <c r="AN463" i="2"/>
  <c r="AM464" i="2"/>
  <c r="AQ464" i="2" s="1"/>
  <c r="AN464" i="2"/>
  <c r="AM465" i="2"/>
  <c r="AQ465" i="2" s="1"/>
  <c r="AN465" i="2"/>
  <c r="AM466" i="2"/>
  <c r="AQ466" i="2" s="1"/>
  <c r="AN466" i="2"/>
  <c r="AM467" i="2"/>
  <c r="AQ467" i="2" s="1"/>
  <c r="AN467" i="2"/>
  <c r="AM468" i="2"/>
  <c r="AQ468" i="2" s="1"/>
  <c r="AN468" i="2"/>
  <c r="AM469" i="2"/>
  <c r="AQ469" i="2" s="1"/>
  <c r="AN469" i="2"/>
  <c r="AM470" i="2"/>
  <c r="AQ470" i="2" s="1"/>
  <c r="AN470" i="2"/>
  <c r="AM471" i="2"/>
  <c r="AQ471" i="2" s="1"/>
  <c r="AN471" i="2"/>
  <c r="AM472" i="2"/>
  <c r="AQ472" i="2" s="1"/>
  <c r="AN472" i="2"/>
  <c r="AM473" i="2"/>
  <c r="AQ473" i="2" s="1"/>
  <c r="AN473" i="2"/>
  <c r="AM474" i="2"/>
  <c r="AQ474" i="2" s="1"/>
  <c r="AN474" i="2"/>
  <c r="AM475" i="2"/>
  <c r="AQ475" i="2" s="1"/>
  <c r="AR475" i="2" s="1"/>
  <c r="AN475" i="2"/>
  <c r="AM476" i="2"/>
  <c r="AQ476" i="2" s="1"/>
  <c r="AR476" i="2" s="1"/>
  <c r="AN476" i="2"/>
  <c r="AM477" i="2"/>
  <c r="AQ477" i="2" s="1"/>
  <c r="AR477" i="2" s="1"/>
  <c r="AN477" i="2"/>
  <c r="AM478" i="2"/>
  <c r="AQ478" i="2" s="1"/>
  <c r="AN478" i="2"/>
  <c r="AM479" i="2"/>
  <c r="AQ479" i="2" s="1"/>
  <c r="AR479" i="2" s="1"/>
  <c r="AN479" i="2"/>
  <c r="AM480" i="2"/>
  <c r="AQ480" i="2" s="1"/>
  <c r="AN480" i="2"/>
  <c r="AM481" i="2"/>
  <c r="AQ481" i="2" s="1"/>
  <c r="AR481" i="2" s="1"/>
  <c r="AN481" i="2"/>
  <c r="AM482" i="2"/>
  <c r="AQ482" i="2" s="1"/>
  <c r="AN482" i="2"/>
  <c r="AM483" i="2"/>
  <c r="AQ483" i="2" s="1"/>
  <c r="AR483" i="2" s="1"/>
  <c r="AN483" i="2"/>
  <c r="AM484" i="2"/>
  <c r="AQ484" i="2" s="1"/>
  <c r="AN484" i="2"/>
  <c r="AM485" i="2"/>
  <c r="AN485" i="2"/>
  <c r="AM486" i="2"/>
  <c r="AQ486" i="2" s="1"/>
  <c r="AN486" i="2"/>
  <c r="AM487" i="2"/>
  <c r="AQ487" i="2" s="1"/>
  <c r="AR487" i="2" s="1"/>
  <c r="AN487" i="2"/>
  <c r="AM488" i="2"/>
  <c r="AQ488" i="2" s="1"/>
  <c r="AN488" i="2"/>
  <c r="AM489" i="2"/>
  <c r="AQ489" i="2" s="1"/>
  <c r="AR489" i="2" s="1"/>
  <c r="AN489" i="2"/>
  <c r="AM490" i="2"/>
  <c r="AQ490" i="2" s="1"/>
  <c r="AN490" i="2"/>
  <c r="AM491" i="2"/>
  <c r="AQ491" i="2" s="1"/>
  <c r="AR491" i="2" s="1"/>
  <c r="AN491" i="2"/>
  <c r="AM492" i="2"/>
  <c r="AQ492" i="2" s="1"/>
  <c r="AN492" i="2"/>
  <c r="AM493" i="2"/>
  <c r="AQ493" i="2" s="1"/>
  <c r="AR493" i="2" s="1"/>
  <c r="AN493" i="2"/>
  <c r="AM494" i="2"/>
  <c r="AQ494" i="2" s="1"/>
  <c r="AN494" i="2"/>
  <c r="AM495" i="2"/>
  <c r="AQ495" i="2" s="1"/>
  <c r="AR495" i="2" s="1"/>
  <c r="AN495" i="2"/>
  <c r="AM496" i="2"/>
  <c r="AQ496" i="2" s="1"/>
  <c r="AN496" i="2"/>
  <c r="AM497" i="2"/>
  <c r="AQ497" i="2" s="1"/>
  <c r="AR497" i="2" s="1"/>
  <c r="AN497" i="2"/>
  <c r="AM498" i="2"/>
  <c r="AQ498" i="2" s="1"/>
  <c r="AN498" i="2"/>
  <c r="AM499" i="2"/>
  <c r="AQ499" i="2" s="1"/>
  <c r="AR499" i="2" s="1"/>
  <c r="AN499" i="2"/>
  <c r="AM500" i="2"/>
  <c r="AQ500" i="2" s="1"/>
  <c r="AN500" i="2"/>
  <c r="AM501" i="2"/>
  <c r="AQ501" i="2" s="1"/>
  <c r="AR501" i="2" s="1"/>
  <c r="AN501" i="2"/>
  <c r="AM502" i="2"/>
  <c r="AQ502" i="2" s="1"/>
  <c r="AN502" i="2"/>
  <c r="AM503" i="2"/>
  <c r="AQ503" i="2" s="1"/>
  <c r="AR503" i="2" s="1"/>
  <c r="AN503" i="2"/>
  <c r="AM504" i="2"/>
  <c r="AQ504" i="2" s="1"/>
  <c r="AN504" i="2"/>
  <c r="AM505" i="2"/>
  <c r="AQ505" i="2" s="1"/>
  <c r="AR505" i="2" s="1"/>
  <c r="AN505" i="2"/>
  <c r="AM506" i="2"/>
  <c r="AQ506" i="2" s="1"/>
  <c r="AN506" i="2"/>
  <c r="AM507" i="2"/>
  <c r="AQ507" i="2" s="1"/>
  <c r="AR507" i="2" s="1"/>
  <c r="AN507" i="2"/>
  <c r="AM508" i="2"/>
  <c r="AQ508" i="2" s="1"/>
  <c r="AN508" i="2"/>
  <c r="AM509" i="2"/>
  <c r="AQ509" i="2" s="1"/>
  <c r="AR509" i="2" s="1"/>
  <c r="AN509" i="2"/>
  <c r="AM510" i="2"/>
  <c r="AQ510" i="2" s="1"/>
  <c r="AN510" i="2"/>
  <c r="AM511" i="2"/>
  <c r="AQ511" i="2" s="1"/>
  <c r="AR511" i="2" s="1"/>
  <c r="AN511" i="2"/>
  <c r="AM512" i="2"/>
  <c r="AQ512" i="2" s="1"/>
  <c r="AN512" i="2"/>
  <c r="AM513" i="2"/>
  <c r="AQ513" i="2" s="1"/>
  <c r="AR513" i="2" s="1"/>
  <c r="AN513" i="2"/>
  <c r="AM514" i="2"/>
  <c r="AQ514" i="2" s="1"/>
  <c r="AN514" i="2"/>
  <c r="AM515" i="2"/>
  <c r="AQ515" i="2" s="1"/>
  <c r="AR515" i="2" s="1"/>
  <c r="AN515" i="2"/>
  <c r="AM516" i="2"/>
  <c r="AQ516" i="2" s="1"/>
  <c r="AN516" i="2"/>
  <c r="AM517" i="2"/>
  <c r="AQ517" i="2" s="1"/>
  <c r="AR517" i="2" s="1"/>
  <c r="AN517" i="2"/>
  <c r="AM518" i="2"/>
  <c r="AQ518" i="2" s="1"/>
  <c r="AN518" i="2"/>
  <c r="AM519" i="2"/>
  <c r="AQ519" i="2" s="1"/>
  <c r="AR519" i="2" s="1"/>
  <c r="AN519" i="2"/>
  <c r="AM520" i="2"/>
  <c r="AQ520" i="2" s="1"/>
  <c r="AN520" i="2"/>
  <c r="AM521" i="2"/>
  <c r="AQ521" i="2" s="1"/>
  <c r="AR521" i="2" s="1"/>
  <c r="AN521" i="2"/>
  <c r="AM522" i="2"/>
  <c r="AQ522" i="2" s="1"/>
  <c r="AN522" i="2"/>
  <c r="AM523" i="2"/>
  <c r="AQ523" i="2" s="1"/>
  <c r="AR523" i="2" s="1"/>
  <c r="AN523" i="2"/>
  <c r="AM524" i="2"/>
  <c r="AQ524" i="2" s="1"/>
  <c r="AN524" i="2"/>
  <c r="AM525" i="2"/>
  <c r="AQ525" i="2" s="1"/>
  <c r="AR525" i="2" s="1"/>
  <c r="AN525" i="2"/>
  <c r="AM526" i="2"/>
  <c r="AQ526" i="2" s="1"/>
  <c r="AN526" i="2"/>
  <c r="AM527" i="2"/>
  <c r="AQ527" i="2" s="1"/>
  <c r="AR527" i="2" s="1"/>
  <c r="AN527" i="2"/>
  <c r="AM528" i="2"/>
  <c r="AQ528" i="2" s="1"/>
  <c r="AN528" i="2"/>
  <c r="AM529" i="2"/>
  <c r="AQ529" i="2" s="1"/>
  <c r="AR529" i="2" s="1"/>
  <c r="AN529" i="2"/>
  <c r="AM530" i="2"/>
  <c r="AQ530" i="2" s="1"/>
  <c r="AN530" i="2"/>
  <c r="AM531" i="2"/>
  <c r="AQ531" i="2" s="1"/>
  <c r="AR531" i="2" s="1"/>
  <c r="AN531" i="2"/>
  <c r="AM532" i="2"/>
  <c r="AQ532" i="2" s="1"/>
  <c r="AN532" i="2"/>
  <c r="AM533" i="2"/>
  <c r="AQ533" i="2" s="1"/>
  <c r="AR533" i="2" s="1"/>
  <c r="AN533" i="2"/>
  <c r="AM534" i="2"/>
  <c r="AQ534" i="2" s="1"/>
  <c r="AN534" i="2"/>
  <c r="AM535" i="2"/>
  <c r="AQ535" i="2" s="1"/>
  <c r="AR535" i="2" s="1"/>
  <c r="AN535" i="2"/>
  <c r="AM536" i="2"/>
  <c r="AQ536" i="2" s="1"/>
  <c r="AN536" i="2"/>
  <c r="AM537" i="2"/>
  <c r="AQ537" i="2" s="1"/>
  <c r="AR537" i="2" s="1"/>
  <c r="AN537" i="2"/>
  <c r="AM538" i="2"/>
  <c r="AQ538" i="2" s="1"/>
  <c r="AN538" i="2"/>
  <c r="AM539" i="2"/>
  <c r="AQ539" i="2" s="1"/>
  <c r="AR539" i="2" s="1"/>
  <c r="AN539" i="2"/>
  <c r="AM540" i="2"/>
  <c r="AQ540" i="2" s="1"/>
  <c r="AN540" i="2"/>
  <c r="AM541" i="2"/>
  <c r="AN541" i="2"/>
  <c r="AM542" i="2"/>
  <c r="AQ542" i="2" s="1"/>
  <c r="AN542" i="2"/>
  <c r="AM543" i="2"/>
  <c r="AQ543" i="2" s="1"/>
  <c r="AR543" i="2" s="1"/>
  <c r="AN543" i="2"/>
  <c r="AM544" i="2"/>
  <c r="AQ544" i="2" s="1"/>
  <c r="AN544" i="2"/>
  <c r="AM545" i="2"/>
  <c r="AQ545" i="2" s="1"/>
  <c r="AR545" i="2" s="1"/>
  <c r="AN545" i="2"/>
  <c r="AM546" i="2"/>
  <c r="AQ546" i="2" s="1"/>
  <c r="AN546" i="2"/>
  <c r="AM547" i="2"/>
  <c r="AN547" i="2"/>
  <c r="AM548" i="2"/>
  <c r="AQ548" i="2" s="1"/>
  <c r="AN548" i="2"/>
  <c r="AM549" i="2"/>
  <c r="AQ549" i="2" s="1"/>
  <c r="AR549" i="2" s="1"/>
  <c r="AN549" i="2"/>
  <c r="AM550" i="2"/>
  <c r="AQ550" i="2" s="1"/>
  <c r="AN550" i="2"/>
  <c r="AM551" i="2"/>
  <c r="AQ551" i="2" s="1"/>
  <c r="AR551" i="2" s="1"/>
  <c r="AN551" i="2"/>
  <c r="AM552" i="2"/>
  <c r="AQ552" i="2" s="1"/>
  <c r="AN552" i="2"/>
  <c r="AM553" i="2"/>
  <c r="AQ553" i="2" s="1"/>
  <c r="AR553" i="2" s="1"/>
  <c r="AN553" i="2"/>
  <c r="AM554" i="2"/>
  <c r="AQ554" i="2" s="1"/>
  <c r="AN554" i="2"/>
  <c r="AM555" i="2"/>
  <c r="AQ555" i="2" s="1"/>
  <c r="AR555" i="2" s="1"/>
  <c r="AN555" i="2"/>
  <c r="AM556" i="2"/>
  <c r="AQ556" i="2" s="1"/>
  <c r="AN556" i="2"/>
  <c r="AM557" i="2"/>
  <c r="AQ557" i="2" s="1"/>
  <c r="AR557" i="2" s="1"/>
  <c r="AN557" i="2"/>
  <c r="AM558" i="2"/>
  <c r="AQ558" i="2" s="1"/>
  <c r="AN558" i="2"/>
  <c r="AM559" i="2"/>
  <c r="AQ559" i="2" s="1"/>
  <c r="AR559" i="2" s="1"/>
  <c r="AN559" i="2"/>
  <c r="AM560" i="2"/>
  <c r="AQ560" i="2" s="1"/>
  <c r="AN560" i="2"/>
  <c r="AM561" i="2"/>
  <c r="AQ561" i="2" s="1"/>
  <c r="AR561" i="2" s="1"/>
  <c r="AN561" i="2"/>
  <c r="AM562" i="2"/>
  <c r="AQ562" i="2" s="1"/>
  <c r="AN562" i="2"/>
  <c r="AM563" i="2"/>
  <c r="AQ563" i="2" s="1"/>
  <c r="AR563" i="2" s="1"/>
  <c r="AN563" i="2"/>
  <c r="AM564" i="2"/>
  <c r="AQ564" i="2" s="1"/>
  <c r="AN564" i="2"/>
  <c r="AM565" i="2"/>
  <c r="AQ565" i="2" s="1"/>
  <c r="AR565" i="2" s="1"/>
  <c r="AN565" i="2"/>
  <c r="AM566" i="2"/>
  <c r="AQ566" i="2" s="1"/>
  <c r="AN566" i="2"/>
  <c r="AM567" i="2"/>
  <c r="AQ567" i="2" s="1"/>
  <c r="AR567" i="2" s="1"/>
  <c r="AN567" i="2"/>
  <c r="AM568" i="2"/>
  <c r="AQ568" i="2" s="1"/>
  <c r="AN568" i="2"/>
  <c r="AM569" i="2"/>
  <c r="AQ569" i="2" s="1"/>
  <c r="AR569" i="2" s="1"/>
  <c r="AN569" i="2"/>
  <c r="AM570" i="2"/>
  <c r="AQ570" i="2" s="1"/>
  <c r="AN570" i="2"/>
  <c r="AM571" i="2"/>
  <c r="AQ571" i="2" s="1"/>
  <c r="AR571" i="2" s="1"/>
  <c r="AN571" i="2"/>
  <c r="AM572" i="2"/>
  <c r="AQ572" i="2" s="1"/>
  <c r="AN572" i="2"/>
  <c r="AM573" i="2"/>
  <c r="AQ573" i="2" s="1"/>
  <c r="AR573" i="2" s="1"/>
  <c r="AN573" i="2"/>
  <c r="AM574" i="2"/>
  <c r="AQ574" i="2" s="1"/>
  <c r="AN574" i="2"/>
  <c r="AM575" i="2"/>
  <c r="AQ575" i="2" s="1"/>
  <c r="AR575" i="2" s="1"/>
  <c r="AN575" i="2"/>
  <c r="AM576" i="2"/>
  <c r="AQ576" i="2" s="1"/>
  <c r="AN576" i="2"/>
  <c r="AM577" i="2"/>
  <c r="AQ577" i="2" s="1"/>
  <c r="AR577" i="2" s="1"/>
  <c r="AN577" i="2"/>
  <c r="AM578" i="2"/>
  <c r="AQ578" i="2" s="1"/>
  <c r="AN578" i="2"/>
  <c r="AM579" i="2"/>
  <c r="AN579" i="2"/>
  <c r="AM580" i="2"/>
  <c r="AQ580" i="2" s="1"/>
  <c r="AN580" i="2"/>
  <c r="AM581" i="2"/>
  <c r="AQ581" i="2" s="1"/>
  <c r="AR581" i="2" s="1"/>
  <c r="AN581" i="2"/>
  <c r="AM10" i="2"/>
  <c r="AO120" i="2" l="1"/>
  <c r="AP120" i="2" s="1"/>
  <c r="AO18" i="2"/>
  <c r="AP18" i="2" s="1"/>
  <c r="AO513" i="2"/>
  <c r="AP513" i="2" s="1"/>
  <c r="AO348" i="2"/>
  <c r="AP348" i="2" s="1"/>
  <c r="AO340" i="2"/>
  <c r="AP340" i="2" s="1"/>
  <c r="AO271" i="2"/>
  <c r="AP271" i="2" s="1"/>
  <c r="AO397" i="2"/>
  <c r="AP397" i="2" s="1"/>
  <c r="AO260" i="2"/>
  <c r="AP260" i="2" s="1"/>
  <c r="AO416" i="2"/>
  <c r="AP416" i="2" s="1"/>
  <c r="AO412" i="2"/>
  <c r="AP412" i="2" s="1"/>
  <c r="AO371" i="2"/>
  <c r="AP371" i="2" s="1"/>
  <c r="AO363" i="2"/>
  <c r="AP363" i="2" s="1"/>
  <c r="AO357" i="2"/>
  <c r="AP357" i="2" s="1"/>
  <c r="AO293" i="2"/>
  <c r="AP293" i="2" s="1"/>
  <c r="AO281" i="2"/>
  <c r="AP281" i="2" s="1"/>
  <c r="AO197" i="2"/>
  <c r="AP197" i="2" s="1"/>
  <c r="AO521" i="2"/>
  <c r="AP521" i="2" s="1"/>
  <c r="AO517" i="2"/>
  <c r="AP517" i="2" s="1"/>
  <c r="AO208" i="2"/>
  <c r="AP208" i="2" s="1"/>
  <c r="AO164" i="2"/>
  <c r="AP164" i="2" s="1"/>
  <c r="AO581" i="2"/>
  <c r="AP581" i="2" s="1"/>
  <c r="AO551" i="2"/>
  <c r="AP551" i="2" s="1"/>
  <c r="AO545" i="2"/>
  <c r="AP545" i="2" s="1"/>
  <c r="AO509" i="2"/>
  <c r="AP509" i="2" s="1"/>
  <c r="AO444" i="2"/>
  <c r="AP444" i="2" s="1"/>
  <c r="AO341" i="2"/>
  <c r="AP341" i="2" s="1"/>
  <c r="AO272" i="2"/>
  <c r="AP272" i="2" s="1"/>
  <c r="AO261" i="2"/>
  <c r="AP261" i="2" s="1"/>
  <c r="AO257" i="2"/>
  <c r="AP257" i="2" s="1"/>
  <c r="AO224" i="2"/>
  <c r="AP224" i="2" s="1"/>
  <c r="AO200" i="2"/>
  <c r="AP200" i="2" s="1"/>
  <c r="AO198" i="2"/>
  <c r="AP198" i="2" s="1"/>
  <c r="AO169" i="2"/>
  <c r="AP169" i="2" s="1"/>
  <c r="AO141" i="2"/>
  <c r="AP141" i="2" s="1"/>
  <c r="AO135" i="2"/>
  <c r="AP135" i="2" s="1"/>
  <c r="AO88" i="2"/>
  <c r="AP88" i="2" s="1"/>
  <c r="AO80" i="2"/>
  <c r="AP80" i="2" s="1"/>
  <c r="AO76" i="2"/>
  <c r="AP76" i="2" s="1"/>
  <c r="AO58" i="2"/>
  <c r="AP58" i="2" s="1"/>
  <c r="AO56" i="2"/>
  <c r="AP56" i="2" s="1"/>
  <c r="AO48" i="2"/>
  <c r="AP48" i="2" s="1"/>
  <c r="AO36" i="2"/>
  <c r="AP36" i="2" s="1"/>
  <c r="AO32" i="2"/>
  <c r="AP32" i="2" s="1"/>
  <c r="AO432" i="2"/>
  <c r="AP432" i="2" s="1"/>
  <c r="AO428" i="2"/>
  <c r="AP428" i="2" s="1"/>
  <c r="AO329" i="2"/>
  <c r="AP329" i="2" s="1"/>
  <c r="AO186" i="2"/>
  <c r="AP186" i="2" s="1"/>
  <c r="AO182" i="2"/>
  <c r="AP182" i="2" s="1"/>
  <c r="AO577" i="2"/>
  <c r="AP577" i="2" s="1"/>
  <c r="AO575" i="2"/>
  <c r="AP575" i="2" s="1"/>
  <c r="AO565" i="2"/>
  <c r="AP565" i="2" s="1"/>
  <c r="AO563" i="2"/>
  <c r="AP563" i="2" s="1"/>
  <c r="AO537" i="2"/>
  <c r="AP537" i="2" s="1"/>
  <c r="AO533" i="2"/>
  <c r="AP533" i="2" s="1"/>
  <c r="AO505" i="2"/>
  <c r="AP505" i="2" s="1"/>
  <c r="AO501" i="2"/>
  <c r="AP501" i="2" s="1"/>
  <c r="AO489" i="2"/>
  <c r="AP489" i="2" s="1"/>
  <c r="AO460" i="2"/>
  <c r="AP460" i="2" s="1"/>
  <c r="AO456" i="2"/>
  <c r="AP456" i="2" s="1"/>
  <c r="AO436" i="2"/>
  <c r="AP436" i="2" s="1"/>
  <c r="AO395" i="2"/>
  <c r="AP395" i="2" s="1"/>
  <c r="AO387" i="2"/>
  <c r="AP387" i="2" s="1"/>
  <c r="AO379" i="2"/>
  <c r="AP379" i="2" s="1"/>
  <c r="AO337" i="2"/>
  <c r="AP337" i="2" s="1"/>
  <c r="AO157" i="2"/>
  <c r="AP157" i="2" s="1"/>
  <c r="AO22" i="2"/>
  <c r="AP22" i="2" s="1"/>
  <c r="AO20" i="2"/>
  <c r="AP20" i="2" s="1"/>
  <c r="AO149" i="2"/>
  <c r="AP149" i="2" s="1"/>
  <c r="AO87" i="2"/>
  <c r="AP87" i="2" s="1"/>
  <c r="AO71" i="2"/>
  <c r="AP71" i="2" s="1"/>
  <c r="AO571" i="2"/>
  <c r="AP571" i="2" s="1"/>
  <c r="AO569" i="2"/>
  <c r="AP569" i="2" s="1"/>
  <c r="AO497" i="2"/>
  <c r="AP497" i="2" s="1"/>
  <c r="AO493" i="2"/>
  <c r="AP493" i="2" s="1"/>
  <c r="AO464" i="2"/>
  <c r="AP464" i="2" s="1"/>
  <c r="AO452" i="2"/>
  <c r="AP452" i="2" s="1"/>
  <c r="AO448" i="2"/>
  <c r="AP448" i="2" s="1"/>
  <c r="AO424" i="2"/>
  <c r="AP424" i="2" s="1"/>
  <c r="AO420" i="2"/>
  <c r="AP420" i="2" s="1"/>
  <c r="AO405" i="2"/>
  <c r="AP405" i="2" s="1"/>
  <c r="AO353" i="2"/>
  <c r="AP353" i="2" s="1"/>
  <c r="AO302" i="2"/>
  <c r="AP302" i="2" s="1"/>
  <c r="AO264" i="2"/>
  <c r="AP264" i="2" s="1"/>
  <c r="AO202" i="2"/>
  <c r="AP202" i="2" s="1"/>
  <c r="AO193" i="2"/>
  <c r="AP193" i="2" s="1"/>
  <c r="AO189" i="2"/>
  <c r="AP189" i="2" s="1"/>
  <c r="AO178" i="2"/>
  <c r="AP178" i="2" s="1"/>
  <c r="AO174" i="2"/>
  <c r="AP174" i="2" s="1"/>
  <c r="AO160" i="2"/>
  <c r="AP160" i="2" s="1"/>
  <c r="AO145" i="2"/>
  <c r="AP145" i="2" s="1"/>
  <c r="AO112" i="2"/>
  <c r="AP112" i="2" s="1"/>
  <c r="AO106" i="2"/>
  <c r="AP106" i="2" s="1"/>
  <c r="AO543" i="2"/>
  <c r="AP543" i="2" s="1"/>
  <c r="AO477" i="2"/>
  <c r="AP477" i="2" s="1"/>
  <c r="AO466" i="2"/>
  <c r="AP466" i="2" s="1"/>
  <c r="AO458" i="2"/>
  <c r="AP458" i="2" s="1"/>
  <c r="AO450" i="2"/>
  <c r="AP450" i="2" s="1"/>
  <c r="AO439" i="2"/>
  <c r="AP439" i="2" s="1"/>
  <c r="AO431" i="2"/>
  <c r="AP431" i="2" s="1"/>
  <c r="AO423" i="2"/>
  <c r="AP423" i="2" s="1"/>
  <c r="AO415" i="2"/>
  <c r="AP415" i="2" s="1"/>
  <c r="AO403" i="2"/>
  <c r="AP403" i="2" s="1"/>
  <c r="AO399" i="2"/>
  <c r="AP399" i="2" s="1"/>
  <c r="AO393" i="2"/>
  <c r="AP393" i="2" s="1"/>
  <c r="AO389" i="2"/>
  <c r="AP389" i="2" s="1"/>
  <c r="AO369" i="2"/>
  <c r="AP369" i="2" s="1"/>
  <c r="AO299" i="2"/>
  <c r="AP299" i="2" s="1"/>
  <c r="AO287" i="2"/>
  <c r="AP287" i="2" s="1"/>
  <c r="AO278" i="2"/>
  <c r="AP278" i="2" s="1"/>
  <c r="AO275" i="2"/>
  <c r="AP275" i="2" s="1"/>
  <c r="AO247" i="2"/>
  <c r="AP247" i="2" s="1"/>
  <c r="AO237" i="2"/>
  <c r="AP237" i="2" s="1"/>
  <c r="AO232" i="2"/>
  <c r="AP232" i="2" s="1"/>
  <c r="AO228" i="2"/>
  <c r="AP228" i="2" s="1"/>
  <c r="AO195" i="2"/>
  <c r="AP195" i="2" s="1"/>
  <c r="AO187" i="2"/>
  <c r="AP187" i="2" s="1"/>
  <c r="AO184" i="2"/>
  <c r="AP184" i="2" s="1"/>
  <c r="AO176" i="2"/>
  <c r="AP176" i="2" s="1"/>
  <c r="AO153" i="2"/>
  <c r="AP153" i="2" s="1"/>
  <c r="AO143" i="2"/>
  <c r="AP143" i="2" s="1"/>
  <c r="AO12" i="2"/>
  <c r="AP12" i="2" s="1"/>
  <c r="AO549" i="2"/>
  <c r="AP549" i="2" s="1"/>
  <c r="AO539" i="2"/>
  <c r="AP539" i="2" s="1"/>
  <c r="AO531" i="2"/>
  <c r="AP531" i="2" s="1"/>
  <c r="AO523" i="2"/>
  <c r="AP523" i="2" s="1"/>
  <c r="AO515" i="2"/>
  <c r="AP515" i="2" s="1"/>
  <c r="AO507" i="2"/>
  <c r="AP507" i="2" s="1"/>
  <c r="AO499" i="2"/>
  <c r="AP499" i="2" s="1"/>
  <c r="AO491" i="2"/>
  <c r="AP491" i="2" s="1"/>
  <c r="AO367" i="2"/>
  <c r="AP367" i="2" s="1"/>
  <c r="AO355" i="2"/>
  <c r="AO347" i="2"/>
  <c r="AP347" i="2" s="1"/>
  <c r="AO343" i="2"/>
  <c r="AP343" i="2" s="1"/>
  <c r="AO338" i="2"/>
  <c r="AP338" i="2" s="1"/>
  <c r="AO335" i="2"/>
  <c r="AP335" i="2" s="1"/>
  <c r="AO331" i="2"/>
  <c r="AP331" i="2" s="1"/>
  <c r="AO326" i="2"/>
  <c r="AP326" i="2" s="1"/>
  <c r="AO324" i="2"/>
  <c r="AP324" i="2" s="1"/>
  <c r="AO309" i="2"/>
  <c r="AP309" i="2" s="1"/>
  <c r="AO307" i="2"/>
  <c r="AP307" i="2" s="1"/>
  <c r="AO305" i="2"/>
  <c r="AP305" i="2" s="1"/>
  <c r="AO303" i="2"/>
  <c r="AP303" i="2" s="1"/>
  <c r="AO268" i="2"/>
  <c r="AP268" i="2" s="1"/>
  <c r="AO265" i="2"/>
  <c r="AP265" i="2" s="1"/>
  <c r="AO206" i="2"/>
  <c r="AP206" i="2" s="1"/>
  <c r="AO114" i="2"/>
  <c r="AP114" i="2" s="1"/>
  <c r="AO102" i="2"/>
  <c r="AP102" i="2" s="1"/>
  <c r="AO46" i="2"/>
  <c r="AP46" i="2" s="1"/>
  <c r="AO40" i="2"/>
  <c r="AP40" i="2" s="1"/>
  <c r="AO34" i="2"/>
  <c r="AP34" i="2" s="1"/>
  <c r="AO26" i="2"/>
  <c r="AP26" i="2" s="1"/>
  <c r="AO24" i="2"/>
  <c r="AP24" i="2" s="1"/>
  <c r="AO462" i="2"/>
  <c r="AP462" i="2" s="1"/>
  <c r="AO454" i="2"/>
  <c r="AP454" i="2" s="1"/>
  <c r="AO446" i="2"/>
  <c r="AP446" i="2" s="1"/>
  <c r="AO443" i="2"/>
  <c r="AP443" i="2" s="1"/>
  <c r="AO435" i="2"/>
  <c r="AP435" i="2" s="1"/>
  <c r="AO427" i="2"/>
  <c r="AP427" i="2" s="1"/>
  <c r="AO419" i="2"/>
  <c r="AP419" i="2" s="1"/>
  <c r="AO411" i="2"/>
  <c r="AP411" i="2" s="1"/>
  <c r="AO407" i="2"/>
  <c r="AP407" i="2" s="1"/>
  <c r="AO385" i="2"/>
  <c r="AP385" i="2" s="1"/>
  <c r="AO373" i="2"/>
  <c r="AP373" i="2" s="1"/>
  <c r="AO279" i="2"/>
  <c r="AP279" i="2" s="1"/>
  <c r="AO251" i="2"/>
  <c r="AP251" i="2" s="1"/>
  <c r="AO243" i="2"/>
  <c r="AP243" i="2" s="1"/>
  <c r="AO240" i="2"/>
  <c r="AP240" i="2" s="1"/>
  <c r="AO236" i="2"/>
  <c r="AP236" i="2" s="1"/>
  <c r="AO222" i="2"/>
  <c r="AP222" i="2" s="1"/>
  <c r="AO217" i="2"/>
  <c r="AP217" i="2" s="1"/>
  <c r="AO212" i="2"/>
  <c r="AP212" i="2" s="1"/>
  <c r="AO204" i="2"/>
  <c r="AP204" i="2" s="1"/>
  <c r="AO191" i="2"/>
  <c r="AP191" i="2" s="1"/>
  <c r="AO180" i="2"/>
  <c r="AP180" i="2" s="1"/>
  <c r="AO172" i="2"/>
  <c r="AP172" i="2" s="1"/>
  <c r="AO167" i="2"/>
  <c r="AP167" i="2" s="1"/>
  <c r="AO162" i="2"/>
  <c r="AP162" i="2" s="1"/>
  <c r="AO147" i="2"/>
  <c r="AP147" i="2" s="1"/>
  <c r="AO139" i="2"/>
  <c r="AP139" i="2" s="1"/>
  <c r="AO100" i="2"/>
  <c r="AP100" i="2" s="1"/>
  <c r="AO91" i="2"/>
  <c r="AP91" i="2" s="1"/>
  <c r="AO72" i="2"/>
  <c r="AP72" i="2" s="1"/>
  <c r="AO54" i="2"/>
  <c r="AP54" i="2" s="1"/>
  <c r="AO52" i="2"/>
  <c r="AP52" i="2" s="1"/>
  <c r="AO14" i="2"/>
  <c r="AP14" i="2" s="1"/>
  <c r="AO11" i="2"/>
  <c r="AP11" i="2" s="1"/>
  <c r="AO579" i="2"/>
  <c r="AO553" i="2"/>
  <c r="AP553" i="2" s="1"/>
  <c r="AO511" i="2"/>
  <c r="AP511" i="2" s="1"/>
  <c r="AO503" i="2"/>
  <c r="AP503" i="2" s="1"/>
  <c r="AO495" i="2"/>
  <c r="AP495" i="2" s="1"/>
  <c r="AO487" i="2"/>
  <c r="AP487" i="2" s="1"/>
  <c r="AO476" i="2"/>
  <c r="AP476" i="2" s="1"/>
  <c r="AO468" i="2"/>
  <c r="AP468" i="2" s="1"/>
  <c r="AO383" i="2"/>
  <c r="AP383" i="2" s="1"/>
  <c r="AO351" i="2"/>
  <c r="AP351" i="2" s="1"/>
  <c r="AO346" i="2"/>
  <c r="AP346" i="2" s="1"/>
  <c r="AO344" i="2"/>
  <c r="AP344" i="2" s="1"/>
  <c r="AO334" i="2"/>
  <c r="AP334" i="2" s="1"/>
  <c r="AO332" i="2"/>
  <c r="AP332" i="2" s="1"/>
  <c r="AO330" i="2"/>
  <c r="AP330" i="2" s="1"/>
  <c r="AO327" i="2"/>
  <c r="AP327" i="2" s="1"/>
  <c r="AO323" i="2"/>
  <c r="AP323" i="2" s="1"/>
  <c r="AO310" i="2"/>
  <c r="AP310" i="2" s="1"/>
  <c r="AO308" i="2"/>
  <c r="AP308" i="2" s="1"/>
  <c r="AO306" i="2"/>
  <c r="AP306" i="2" s="1"/>
  <c r="AO304" i="2"/>
  <c r="AP304" i="2" s="1"/>
  <c r="AO301" i="2"/>
  <c r="AP301" i="2" s="1"/>
  <c r="AO284" i="2"/>
  <c r="AP284" i="2" s="1"/>
  <c r="AO269" i="2"/>
  <c r="AP269" i="2" s="1"/>
  <c r="AO215" i="2"/>
  <c r="AP215" i="2" s="1"/>
  <c r="AO210" i="2"/>
  <c r="AP210" i="2" s="1"/>
  <c r="AO137" i="2"/>
  <c r="AP137" i="2" s="1"/>
  <c r="AO126" i="2"/>
  <c r="AP126" i="2" s="1"/>
  <c r="AO122" i="2"/>
  <c r="AP122" i="2" s="1"/>
  <c r="AO108" i="2"/>
  <c r="AP108" i="2" s="1"/>
  <c r="AO94" i="2"/>
  <c r="AP94" i="2" s="1"/>
  <c r="AO79" i="2"/>
  <c r="AP79" i="2" s="1"/>
  <c r="AO60" i="2"/>
  <c r="AP60" i="2" s="1"/>
  <c r="AO50" i="2"/>
  <c r="AP50" i="2" s="1"/>
  <c r="AO44" i="2"/>
  <c r="AP44" i="2" s="1"/>
  <c r="AO30" i="2"/>
  <c r="AP30" i="2" s="1"/>
  <c r="AO83" i="2"/>
  <c r="AO541" i="2"/>
  <c r="AO485" i="2"/>
  <c r="AO95" i="2"/>
  <c r="AO547" i="2"/>
  <c r="AQ579" i="2"/>
  <c r="AR579" i="2" s="1"/>
  <c r="AO559" i="2"/>
  <c r="AP559" i="2" s="1"/>
  <c r="AO555" i="2"/>
  <c r="AP555" i="2" s="1"/>
  <c r="AQ547" i="2"/>
  <c r="AR547" i="2" s="1"/>
  <c r="AQ541" i="2"/>
  <c r="AR541" i="2" s="1"/>
  <c r="AO527" i="2"/>
  <c r="AP527" i="2" s="1"/>
  <c r="AQ485" i="2"/>
  <c r="AR485" i="2" s="1"/>
  <c r="AO483" i="2"/>
  <c r="AP483" i="2" s="1"/>
  <c r="AO479" i="2"/>
  <c r="AP479" i="2" s="1"/>
  <c r="AO469" i="2"/>
  <c r="AP469" i="2" s="1"/>
  <c r="AO465" i="2"/>
  <c r="AP465" i="2" s="1"/>
  <c r="AO461" i="2"/>
  <c r="AP461" i="2" s="1"/>
  <c r="AO457" i="2"/>
  <c r="AP457" i="2" s="1"/>
  <c r="AO453" i="2"/>
  <c r="AP453" i="2" s="1"/>
  <c r="AO449" i="2"/>
  <c r="AP449" i="2" s="1"/>
  <c r="AO445" i="2"/>
  <c r="AP445" i="2" s="1"/>
  <c r="AO442" i="2"/>
  <c r="AP442" i="2" s="1"/>
  <c r="AO434" i="2"/>
  <c r="AP434" i="2" s="1"/>
  <c r="AO426" i="2"/>
  <c r="AP426" i="2" s="1"/>
  <c r="AO418" i="2"/>
  <c r="AP418" i="2" s="1"/>
  <c r="AO573" i="2"/>
  <c r="AP573" i="2" s="1"/>
  <c r="AO567" i="2"/>
  <c r="AP567" i="2" s="1"/>
  <c r="AO561" i="2"/>
  <c r="AP561" i="2" s="1"/>
  <c r="AO557" i="2"/>
  <c r="AP557" i="2" s="1"/>
  <c r="AO535" i="2"/>
  <c r="AP535" i="2" s="1"/>
  <c r="AO529" i="2"/>
  <c r="AP529" i="2" s="1"/>
  <c r="AO525" i="2"/>
  <c r="AP525" i="2" s="1"/>
  <c r="AO519" i="2"/>
  <c r="AP519" i="2" s="1"/>
  <c r="AO481" i="2"/>
  <c r="AP481" i="2" s="1"/>
  <c r="AO467" i="2"/>
  <c r="AP467" i="2" s="1"/>
  <c r="AO463" i="2"/>
  <c r="AP463" i="2" s="1"/>
  <c r="AO459" i="2"/>
  <c r="AP459" i="2" s="1"/>
  <c r="AO455" i="2"/>
  <c r="AP455" i="2" s="1"/>
  <c r="AO451" i="2"/>
  <c r="AP451" i="2" s="1"/>
  <c r="AO447" i="2"/>
  <c r="AP447" i="2" s="1"/>
  <c r="AO438" i="2"/>
  <c r="AP438" i="2" s="1"/>
  <c r="AO430" i="2"/>
  <c r="AP430" i="2" s="1"/>
  <c r="AO422" i="2"/>
  <c r="AP422" i="2" s="1"/>
  <c r="AO414" i="2"/>
  <c r="AP414" i="2" s="1"/>
  <c r="AQ355" i="2"/>
  <c r="AR355" i="2" s="1"/>
  <c r="AO218" i="2"/>
  <c r="AQ218" i="2"/>
  <c r="AR218" i="2" s="1"/>
  <c r="AO440" i="2"/>
  <c r="AP440" i="2" s="1"/>
  <c r="AO381" i="2"/>
  <c r="AP381" i="2" s="1"/>
  <c r="AO377" i="2"/>
  <c r="AP377" i="2" s="1"/>
  <c r="AO365" i="2"/>
  <c r="AP365" i="2" s="1"/>
  <c r="AO361" i="2"/>
  <c r="AP361" i="2" s="1"/>
  <c r="AO300" i="2"/>
  <c r="AP300" i="2" s="1"/>
  <c r="AO297" i="2"/>
  <c r="AP297" i="2" s="1"/>
  <c r="AO294" i="2"/>
  <c r="AP294" i="2" s="1"/>
  <c r="AO291" i="2"/>
  <c r="AP291" i="2" s="1"/>
  <c r="AO285" i="2"/>
  <c r="AP285" i="2" s="1"/>
  <c r="AO276" i="2"/>
  <c r="AP276" i="2" s="1"/>
  <c r="AO273" i="2"/>
  <c r="AP273" i="2" s="1"/>
  <c r="AO255" i="2"/>
  <c r="AP255" i="2" s="1"/>
  <c r="AO252" i="2"/>
  <c r="AP252" i="2" s="1"/>
  <c r="AO248" i="2"/>
  <c r="AP248" i="2" s="1"/>
  <c r="AO441" i="2"/>
  <c r="AP441" i="2" s="1"/>
  <c r="AO437" i="2"/>
  <c r="AP437" i="2" s="1"/>
  <c r="AO433" i="2"/>
  <c r="AP433" i="2" s="1"/>
  <c r="AO429" i="2"/>
  <c r="AP429" i="2" s="1"/>
  <c r="AO425" i="2"/>
  <c r="AP425" i="2" s="1"/>
  <c r="AO421" i="2"/>
  <c r="AP421" i="2" s="1"/>
  <c r="AO417" i="2"/>
  <c r="AP417" i="2" s="1"/>
  <c r="AO413" i="2"/>
  <c r="AP413" i="2" s="1"/>
  <c r="AO409" i="2"/>
  <c r="AP409" i="2" s="1"/>
  <c r="AO401" i="2"/>
  <c r="AP401" i="2" s="1"/>
  <c r="AO391" i="2"/>
  <c r="AP391" i="2" s="1"/>
  <c r="AO375" i="2"/>
  <c r="AP375" i="2" s="1"/>
  <c r="AO359" i="2"/>
  <c r="AP359" i="2" s="1"/>
  <c r="AO352" i="2"/>
  <c r="AP352" i="2" s="1"/>
  <c r="AO349" i="2"/>
  <c r="AP349" i="2" s="1"/>
  <c r="AO345" i="2"/>
  <c r="AP345" i="2" s="1"/>
  <c r="AO339" i="2"/>
  <c r="AP339" i="2" s="1"/>
  <c r="AO336" i="2"/>
  <c r="AP336" i="2" s="1"/>
  <c r="AO333" i="2"/>
  <c r="AP333" i="2" s="1"/>
  <c r="AO328" i="2"/>
  <c r="AP328" i="2" s="1"/>
  <c r="AO325" i="2"/>
  <c r="AP325" i="2" s="1"/>
  <c r="AO322" i="2"/>
  <c r="AP322" i="2" s="1"/>
  <c r="AO321" i="2"/>
  <c r="AP321" i="2" s="1"/>
  <c r="AO295" i="2"/>
  <c r="AP295" i="2" s="1"/>
  <c r="AO292" i="2"/>
  <c r="AP292" i="2" s="1"/>
  <c r="AO289" i="2"/>
  <c r="AP289" i="2" s="1"/>
  <c r="AO286" i="2"/>
  <c r="AP286" i="2" s="1"/>
  <c r="AO283" i="2"/>
  <c r="AP283" i="2" s="1"/>
  <c r="AO277" i="2"/>
  <c r="AP277" i="2" s="1"/>
  <c r="AO267" i="2"/>
  <c r="AP267" i="2" s="1"/>
  <c r="AO263" i="2"/>
  <c r="AP263" i="2" s="1"/>
  <c r="AO259" i="2"/>
  <c r="AP259" i="2" s="1"/>
  <c r="AO256" i="2"/>
  <c r="AP256" i="2" s="1"/>
  <c r="AO253" i="2"/>
  <c r="AP253" i="2" s="1"/>
  <c r="AO249" i="2"/>
  <c r="AP249" i="2" s="1"/>
  <c r="AO245" i="2"/>
  <c r="AP245" i="2" s="1"/>
  <c r="AO170" i="2"/>
  <c r="AQ170" i="2"/>
  <c r="AR170" i="2" s="1"/>
  <c r="AO244" i="2"/>
  <c r="AP244" i="2" s="1"/>
  <c r="AO241" i="2"/>
  <c r="AP241" i="2" s="1"/>
  <c r="AO233" i="2"/>
  <c r="AP233" i="2" s="1"/>
  <c r="AO225" i="2"/>
  <c r="AP225" i="2" s="1"/>
  <c r="AO219" i="2"/>
  <c r="AP219" i="2" s="1"/>
  <c r="AO214" i="2"/>
  <c r="AP214" i="2" s="1"/>
  <c r="AO213" i="2"/>
  <c r="AP213" i="2" s="1"/>
  <c r="AO209" i="2"/>
  <c r="AP209" i="2" s="1"/>
  <c r="AO205" i="2"/>
  <c r="AP205" i="2" s="1"/>
  <c r="AO201" i="2"/>
  <c r="AP201" i="2" s="1"/>
  <c r="AO196" i="2"/>
  <c r="AP196" i="2" s="1"/>
  <c r="AO192" i="2"/>
  <c r="AP192" i="2" s="1"/>
  <c r="AO188" i="2"/>
  <c r="AP188" i="2" s="1"/>
  <c r="AO183" i="2"/>
  <c r="AP183" i="2" s="1"/>
  <c r="AO179" i="2"/>
  <c r="AP179" i="2" s="1"/>
  <c r="AO175" i="2"/>
  <c r="AP175" i="2" s="1"/>
  <c r="AO171" i="2"/>
  <c r="AP171" i="2" s="1"/>
  <c r="AO166" i="2"/>
  <c r="AP166" i="2" s="1"/>
  <c r="AO165" i="2"/>
  <c r="AP165" i="2" s="1"/>
  <c r="AO161" i="2"/>
  <c r="AP161" i="2" s="1"/>
  <c r="AO158" i="2"/>
  <c r="AP158" i="2" s="1"/>
  <c r="AO152" i="2"/>
  <c r="AP152" i="2" s="1"/>
  <c r="AO150" i="2"/>
  <c r="AP150" i="2" s="1"/>
  <c r="AO146" i="2"/>
  <c r="AP146" i="2" s="1"/>
  <c r="AO142" i="2"/>
  <c r="AP142" i="2" s="1"/>
  <c r="AO138" i="2"/>
  <c r="AP138" i="2" s="1"/>
  <c r="AO134" i="2"/>
  <c r="AP134" i="2" s="1"/>
  <c r="AO128" i="2"/>
  <c r="AP128" i="2" s="1"/>
  <c r="AO124" i="2"/>
  <c r="AP124" i="2" s="1"/>
  <c r="AO116" i="2"/>
  <c r="AP116" i="2" s="1"/>
  <c r="AO96" i="2"/>
  <c r="AP96" i="2" s="1"/>
  <c r="AO92" i="2"/>
  <c r="AP92" i="2" s="1"/>
  <c r="AO84" i="2"/>
  <c r="AP84" i="2" s="1"/>
  <c r="AO68" i="2"/>
  <c r="AP68" i="2" s="1"/>
  <c r="AO62" i="2"/>
  <c r="AP62" i="2" s="1"/>
  <c r="AO42" i="2"/>
  <c r="AP42" i="2" s="1"/>
  <c r="AO38" i="2"/>
  <c r="AP38" i="2" s="1"/>
  <c r="AO28" i="2"/>
  <c r="AP28" i="2" s="1"/>
  <c r="AO16" i="2"/>
  <c r="AP16" i="2" s="1"/>
  <c r="AO229" i="2"/>
  <c r="AP229" i="2" s="1"/>
  <c r="AO220" i="2"/>
  <c r="AP220" i="2" s="1"/>
  <c r="AO216" i="2"/>
  <c r="AP216" i="2" s="1"/>
  <c r="AO211" i="2"/>
  <c r="AP211" i="2" s="1"/>
  <c r="AO207" i="2"/>
  <c r="AP207" i="2" s="1"/>
  <c r="AO203" i="2"/>
  <c r="AP203" i="2" s="1"/>
  <c r="AO199" i="2"/>
  <c r="AP199" i="2" s="1"/>
  <c r="AO194" i="2"/>
  <c r="AP194" i="2" s="1"/>
  <c r="AO190" i="2"/>
  <c r="AP190" i="2" s="1"/>
  <c r="AO185" i="2"/>
  <c r="AP185" i="2" s="1"/>
  <c r="AO181" i="2"/>
  <c r="AP181" i="2" s="1"/>
  <c r="AO177" i="2"/>
  <c r="AP177" i="2" s="1"/>
  <c r="AO173" i="2"/>
  <c r="AP173" i="2" s="1"/>
  <c r="AO168" i="2"/>
  <c r="AP168" i="2" s="1"/>
  <c r="AO163" i="2"/>
  <c r="AP163" i="2" s="1"/>
  <c r="AO156" i="2"/>
  <c r="AP156" i="2" s="1"/>
  <c r="AO154" i="2"/>
  <c r="AP154" i="2" s="1"/>
  <c r="AO148" i="2"/>
  <c r="AP148" i="2" s="1"/>
  <c r="AO144" i="2"/>
  <c r="AP144" i="2" s="1"/>
  <c r="AO140" i="2"/>
  <c r="AP140" i="2" s="1"/>
  <c r="AO136" i="2"/>
  <c r="AP136" i="2" s="1"/>
  <c r="AO132" i="2"/>
  <c r="AP132" i="2" s="1"/>
  <c r="AQ95" i="2"/>
  <c r="AR95" i="2" s="1"/>
  <c r="AQ83" i="2"/>
  <c r="AR83" i="2" s="1"/>
  <c r="AO130" i="2"/>
  <c r="AP130" i="2" s="1"/>
  <c r="AO118" i="2"/>
  <c r="AP118" i="2" s="1"/>
  <c r="AO110" i="2"/>
  <c r="AP110" i="2" s="1"/>
  <c r="AO104" i="2"/>
  <c r="AP104" i="2" s="1"/>
  <c r="AO98" i="2"/>
  <c r="AP98" i="2" s="1"/>
  <c r="AO75" i="2"/>
  <c r="AP75" i="2" s="1"/>
  <c r="AO67" i="2"/>
  <c r="AP67" i="2" s="1"/>
  <c r="AO64" i="2"/>
  <c r="AP64" i="2" s="1"/>
  <c r="AO234" i="2"/>
  <c r="AO231" i="2"/>
  <c r="AP231" i="2" s="1"/>
  <c r="AO282" i="2"/>
  <c r="AR176" i="2"/>
  <c r="AO473" i="2"/>
  <c r="AP473" i="2" s="1"/>
  <c r="AO394" i="2"/>
  <c r="AP394" i="2" s="1"/>
  <c r="AO388" i="2"/>
  <c r="AP388" i="2" s="1"/>
  <c r="AO250" i="2"/>
  <c r="AP250" i="2" s="1"/>
  <c r="AO227" i="2"/>
  <c r="AP227" i="2" s="1"/>
  <c r="AO57" i="2"/>
  <c r="AP57" i="2" s="1"/>
  <c r="AO362" i="2"/>
  <c r="AP362" i="2" s="1"/>
  <c r="AO65" i="2"/>
  <c r="AP65" i="2" s="1"/>
  <c r="AR168" i="2"/>
  <c r="AO410" i="2"/>
  <c r="AP410" i="2" s="1"/>
  <c r="AR62" i="2"/>
  <c r="AR215" i="2"/>
  <c r="AO384" i="2"/>
  <c r="AR200" i="2"/>
  <c r="AR183" i="2"/>
  <c r="AR199" i="2"/>
  <c r="AR167" i="2"/>
  <c r="AO93" i="2"/>
  <c r="AP93" i="2" s="1"/>
  <c r="AO81" i="2"/>
  <c r="AP81" i="2" s="1"/>
  <c r="AO404" i="2"/>
  <c r="AP404" i="2" s="1"/>
  <c r="AO400" i="2"/>
  <c r="AO364" i="2"/>
  <c r="AP364" i="2" s="1"/>
  <c r="AO378" i="2"/>
  <c r="AP378" i="2" s="1"/>
  <c r="AO372" i="2"/>
  <c r="AP372" i="2" s="1"/>
  <c r="AO368" i="2"/>
  <c r="AO320" i="2"/>
  <c r="AP320" i="2" s="1"/>
  <c r="AO316" i="2"/>
  <c r="AP316" i="2" s="1"/>
  <c r="AO312" i="2"/>
  <c r="AP312" i="2" s="1"/>
  <c r="AO270" i="2"/>
  <c r="AO246" i="2"/>
  <c r="AP246" i="2" s="1"/>
  <c r="AO238" i="2"/>
  <c r="AO396" i="2"/>
  <c r="AP396" i="2" s="1"/>
  <c r="AO380" i="2"/>
  <c r="AP380" i="2" s="1"/>
  <c r="AO474" i="2"/>
  <c r="AP474" i="2" s="1"/>
  <c r="AO470" i="2"/>
  <c r="AP470" i="2" s="1"/>
  <c r="AO475" i="2"/>
  <c r="AP475" i="2" s="1"/>
  <c r="AO471" i="2"/>
  <c r="AP471" i="2" s="1"/>
  <c r="AO408" i="2"/>
  <c r="AO402" i="2"/>
  <c r="AP402" i="2" s="1"/>
  <c r="AO392" i="2"/>
  <c r="AO386" i="2"/>
  <c r="AP386" i="2" s="1"/>
  <c r="AO376" i="2"/>
  <c r="AO370" i="2"/>
  <c r="AP370" i="2" s="1"/>
  <c r="AO360" i="2"/>
  <c r="AO354" i="2"/>
  <c r="AP354" i="2" s="1"/>
  <c r="AO472" i="2"/>
  <c r="AP472" i="2" s="1"/>
  <c r="AO356" i="2"/>
  <c r="AP356" i="2" s="1"/>
  <c r="AO317" i="2"/>
  <c r="AP317" i="2" s="1"/>
  <c r="AO313" i="2"/>
  <c r="AP313" i="2" s="1"/>
  <c r="AO290" i="2"/>
  <c r="AO266" i="2"/>
  <c r="AP266" i="2" s="1"/>
  <c r="AO235" i="2"/>
  <c r="AP235" i="2" s="1"/>
  <c r="AO226" i="2"/>
  <c r="AO131" i="2"/>
  <c r="AO125" i="2"/>
  <c r="AP125" i="2" s="1"/>
  <c r="AO77" i="2"/>
  <c r="AP77" i="2" s="1"/>
  <c r="AO318" i="2"/>
  <c r="AP318" i="2" s="1"/>
  <c r="AO314" i="2"/>
  <c r="AP314" i="2" s="1"/>
  <c r="AO298" i="2"/>
  <c r="AO262" i="2"/>
  <c r="AP262" i="2" s="1"/>
  <c r="AO254" i="2"/>
  <c r="AO239" i="2"/>
  <c r="AP239" i="2" s="1"/>
  <c r="AO230" i="2"/>
  <c r="AO223" i="2"/>
  <c r="AP223" i="2" s="1"/>
  <c r="AO159" i="2"/>
  <c r="AP159" i="2" s="1"/>
  <c r="AO155" i="2"/>
  <c r="AO127" i="2"/>
  <c r="AP127" i="2" s="1"/>
  <c r="AO89" i="2"/>
  <c r="AP89" i="2" s="1"/>
  <c r="AO73" i="2"/>
  <c r="AP73" i="2" s="1"/>
  <c r="AO61" i="2"/>
  <c r="AP61" i="2" s="1"/>
  <c r="AO319" i="2"/>
  <c r="AP319" i="2" s="1"/>
  <c r="AO315" i="2"/>
  <c r="AP315" i="2" s="1"/>
  <c r="AO311" i="2"/>
  <c r="AP311" i="2" s="1"/>
  <c r="AR217" i="2"/>
  <c r="AR209" i="2"/>
  <c r="AR201" i="2"/>
  <c r="AR193" i="2"/>
  <c r="AR185" i="2"/>
  <c r="AR177" i="2"/>
  <c r="AR169" i="2"/>
  <c r="AR161" i="2"/>
  <c r="AO133" i="2"/>
  <c r="AP133" i="2" s="1"/>
  <c r="AO123" i="2"/>
  <c r="AR114" i="2"/>
  <c r="AR106" i="2"/>
  <c r="AO85" i="2"/>
  <c r="AP85" i="2" s="1"/>
  <c r="AO69" i="2"/>
  <c r="AP69" i="2" s="1"/>
  <c r="AO63" i="2"/>
  <c r="AO55" i="2"/>
  <c r="AO53" i="2"/>
  <c r="AP53" i="2" s="1"/>
  <c r="AO51" i="2"/>
  <c r="AP51" i="2" s="1"/>
  <c r="AO49" i="2"/>
  <c r="AP49" i="2" s="1"/>
  <c r="AO47" i="2"/>
  <c r="AP47" i="2" s="1"/>
  <c r="AO45" i="2"/>
  <c r="AP45" i="2" s="1"/>
  <c r="AO43" i="2"/>
  <c r="AP43" i="2" s="1"/>
  <c r="AO41" i="2"/>
  <c r="AP41" i="2" s="1"/>
  <c r="AO39" i="2"/>
  <c r="AP39" i="2" s="1"/>
  <c r="AO37" i="2"/>
  <c r="AP37" i="2" s="1"/>
  <c r="AO35" i="2"/>
  <c r="AP35" i="2" s="1"/>
  <c r="AO33" i="2"/>
  <c r="AP33" i="2" s="1"/>
  <c r="AO31" i="2"/>
  <c r="AP31" i="2" s="1"/>
  <c r="AO29" i="2"/>
  <c r="AP29" i="2" s="1"/>
  <c r="AO27" i="2"/>
  <c r="AP27" i="2" s="1"/>
  <c r="AO25" i="2"/>
  <c r="AP25" i="2" s="1"/>
  <c r="AO23" i="2"/>
  <c r="AP23" i="2" s="1"/>
  <c r="AO21" i="2"/>
  <c r="AP21" i="2" s="1"/>
  <c r="AO19" i="2"/>
  <c r="AP19" i="2" s="1"/>
  <c r="AO17" i="2"/>
  <c r="AP17" i="2" s="1"/>
  <c r="AO15" i="2"/>
  <c r="AP15" i="2" s="1"/>
  <c r="AO13" i="2"/>
  <c r="AP13" i="2" s="1"/>
  <c r="AR578" i="2"/>
  <c r="AR570" i="2"/>
  <c r="AR564" i="2"/>
  <c r="AR558" i="2"/>
  <c r="AR552" i="2"/>
  <c r="AR548" i="2"/>
  <c r="AR544" i="2"/>
  <c r="AR538" i="2"/>
  <c r="AR532" i="2"/>
  <c r="AR524" i="2"/>
  <c r="AR520" i="2"/>
  <c r="AR516" i="2"/>
  <c r="AR510" i="2"/>
  <c r="AR504" i="2"/>
  <c r="AR498" i="2"/>
  <c r="AR494" i="2"/>
  <c r="AR488" i="2"/>
  <c r="AR480" i="2"/>
  <c r="AO406" i="2"/>
  <c r="AQ406" i="2"/>
  <c r="AR402" i="2"/>
  <c r="AO374" i="2"/>
  <c r="AQ374" i="2"/>
  <c r="AR354" i="2"/>
  <c r="AR352" i="2"/>
  <c r="AR328" i="2"/>
  <c r="AR313" i="2"/>
  <c r="AR294" i="2"/>
  <c r="AR284" i="2"/>
  <c r="AR576" i="2"/>
  <c r="AR572" i="2"/>
  <c r="AR566" i="2"/>
  <c r="AR560" i="2"/>
  <c r="AR556" i="2"/>
  <c r="AR546" i="2"/>
  <c r="AR542" i="2"/>
  <c r="AR536" i="2"/>
  <c r="AR530" i="2"/>
  <c r="AR526" i="2"/>
  <c r="AR518" i="2"/>
  <c r="AR514" i="2"/>
  <c r="AR508" i="2"/>
  <c r="AR502" i="2"/>
  <c r="AR496" i="2"/>
  <c r="AR490" i="2"/>
  <c r="AR486" i="2"/>
  <c r="AR482" i="2"/>
  <c r="AR471" i="2"/>
  <c r="AO390" i="2"/>
  <c r="AQ390" i="2"/>
  <c r="AO358" i="2"/>
  <c r="AQ358" i="2"/>
  <c r="AR336" i="2"/>
  <c r="AR317" i="2"/>
  <c r="AR293" i="2"/>
  <c r="AR235" i="2"/>
  <c r="AR580" i="2"/>
  <c r="AR574" i="2"/>
  <c r="AR568" i="2"/>
  <c r="AR562" i="2"/>
  <c r="AR554" i="2"/>
  <c r="AR550" i="2"/>
  <c r="AR540" i="2"/>
  <c r="AR534" i="2"/>
  <c r="AR528" i="2"/>
  <c r="AR522" i="2"/>
  <c r="AR512" i="2"/>
  <c r="AR506" i="2"/>
  <c r="AR500" i="2"/>
  <c r="AR492" i="2"/>
  <c r="AR484" i="2"/>
  <c r="AR478" i="2"/>
  <c r="AR386" i="2"/>
  <c r="AR370" i="2"/>
  <c r="AR342" i="2"/>
  <c r="AR338" i="2"/>
  <c r="AO296" i="2"/>
  <c r="AQ296" i="2"/>
  <c r="AR266" i="2"/>
  <c r="AO580" i="2"/>
  <c r="AP580" i="2" s="1"/>
  <c r="AO578" i="2"/>
  <c r="AP578" i="2" s="1"/>
  <c r="AO576" i="2"/>
  <c r="AP576" i="2" s="1"/>
  <c r="AO574" i="2"/>
  <c r="AP574" i="2" s="1"/>
  <c r="AO572" i="2"/>
  <c r="AP572" i="2" s="1"/>
  <c r="AO570" i="2"/>
  <c r="AP570" i="2" s="1"/>
  <c r="AO568" i="2"/>
  <c r="AP568" i="2" s="1"/>
  <c r="AO566" i="2"/>
  <c r="AP566" i="2" s="1"/>
  <c r="AO564" i="2"/>
  <c r="AP564" i="2" s="1"/>
  <c r="AO562" i="2"/>
  <c r="AP562" i="2" s="1"/>
  <c r="AO560" i="2"/>
  <c r="AP560" i="2" s="1"/>
  <c r="AO558" i="2"/>
  <c r="AP558" i="2" s="1"/>
  <c r="AO556" i="2"/>
  <c r="AP556" i="2" s="1"/>
  <c r="AO554" i="2"/>
  <c r="AP554" i="2" s="1"/>
  <c r="AO552" i="2"/>
  <c r="AP552" i="2" s="1"/>
  <c r="AO550" i="2"/>
  <c r="AP550" i="2" s="1"/>
  <c r="AO548" i="2"/>
  <c r="AP548" i="2" s="1"/>
  <c r="AO546" i="2"/>
  <c r="AP546" i="2" s="1"/>
  <c r="AO544" i="2"/>
  <c r="AP544" i="2" s="1"/>
  <c r="AO542" i="2"/>
  <c r="AP542" i="2" s="1"/>
  <c r="AO540" i="2"/>
  <c r="AP540" i="2" s="1"/>
  <c r="AO538" i="2"/>
  <c r="AP538" i="2" s="1"/>
  <c r="AO536" i="2"/>
  <c r="AP536" i="2" s="1"/>
  <c r="AO534" i="2"/>
  <c r="AP534" i="2" s="1"/>
  <c r="AO532" i="2"/>
  <c r="AP532" i="2" s="1"/>
  <c r="AO530" i="2"/>
  <c r="AP530" i="2" s="1"/>
  <c r="AO528" i="2"/>
  <c r="AP528" i="2" s="1"/>
  <c r="AO526" i="2"/>
  <c r="AP526" i="2" s="1"/>
  <c r="AO524" i="2"/>
  <c r="AP524" i="2" s="1"/>
  <c r="AO522" i="2"/>
  <c r="AP522" i="2" s="1"/>
  <c r="AO520" i="2"/>
  <c r="AP520" i="2" s="1"/>
  <c r="AO518" i="2"/>
  <c r="AP518" i="2" s="1"/>
  <c r="AO516" i="2"/>
  <c r="AP516" i="2" s="1"/>
  <c r="AO514" i="2"/>
  <c r="AP514" i="2" s="1"/>
  <c r="AO512" i="2"/>
  <c r="AP512" i="2" s="1"/>
  <c r="AO510" i="2"/>
  <c r="AP510" i="2" s="1"/>
  <c r="AO508" i="2"/>
  <c r="AP508" i="2" s="1"/>
  <c r="AO506" i="2"/>
  <c r="AP506" i="2" s="1"/>
  <c r="AO504" i="2"/>
  <c r="AP504" i="2" s="1"/>
  <c r="AO502" i="2"/>
  <c r="AP502" i="2" s="1"/>
  <c r="AO500" i="2"/>
  <c r="AP500" i="2" s="1"/>
  <c r="AO498" i="2"/>
  <c r="AP498" i="2" s="1"/>
  <c r="AO496" i="2"/>
  <c r="AP496" i="2" s="1"/>
  <c r="AO494" i="2"/>
  <c r="AP494" i="2" s="1"/>
  <c r="AO492" i="2"/>
  <c r="AP492" i="2" s="1"/>
  <c r="AO490" i="2"/>
  <c r="AP490" i="2" s="1"/>
  <c r="AO488" i="2"/>
  <c r="AP488" i="2" s="1"/>
  <c r="AO486" i="2"/>
  <c r="AP486" i="2" s="1"/>
  <c r="AO484" i="2"/>
  <c r="AP484" i="2" s="1"/>
  <c r="AO482" i="2"/>
  <c r="AP482" i="2" s="1"/>
  <c r="AO480" i="2"/>
  <c r="AP480" i="2" s="1"/>
  <c r="AO478" i="2"/>
  <c r="AP478" i="2" s="1"/>
  <c r="AR472" i="2"/>
  <c r="AR330" i="2"/>
  <c r="AR322" i="2"/>
  <c r="AR473" i="2"/>
  <c r="AR469" i="2"/>
  <c r="AR468" i="2"/>
  <c r="AR467" i="2"/>
  <c r="AR466" i="2"/>
  <c r="AR465" i="2"/>
  <c r="AR464" i="2"/>
  <c r="AR463" i="2"/>
  <c r="AR462" i="2"/>
  <c r="AR461" i="2"/>
  <c r="AR460" i="2"/>
  <c r="AR459" i="2"/>
  <c r="AR458" i="2"/>
  <c r="AR457" i="2"/>
  <c r="AR456" i="2"/>
  <c r="AR455" i="2"/>
  <c r="AR454" i="2"/>
  <c r="AR453" i="2"/>
  <c r="AR452" i="2"/>
  <c r="AR451" i="2"/>
  <c r="AR450" i="2"/>
  <c r="AR449" i="2"/>
  <c r="AR448" i="2"/>
  <c r="AR447" i="2"/>
  <c r="AR446" i="2"/>
  <c r="AR445" i="2"/>
  <c r="AR444" i="2"/>
  <c r="AR443" i="2"/>
  <c r="AR442" i="2"/>
  <c r="AR441" i="2"/>
  <c r="AR440" i="2"/>
  <c r="AR439" i="2"/>
  <c r="AR438" i="2"/>
  <c r="AR437" i="2"/>
  <c r="AR436" i="2"/>
  <c r="AR435" i="2"/>
  <c r="AR434" i="2"/>
  <c r="AR433" i="2"/>
  <c r="AR432" i="2"/>
  <c r="AR431" i="2"/>
  <c r="AR430" i="2"/>
  <c r="AR429" i="2"/>
  <c r="AR428" i="2"/>
  <c r="AR427" i="2"/>
  <c r="AR426" i="2"/>
  <c r="AR425" i="2"/>
  <c r="AR424" i="2"/>
  <c r="AR423" i="2"/>
  <c r="AR422" i="2"/>
  <c r="AR421" i="2"/>
  <c r="AR420" i="2"/>
  <c r="AR419" i="2"/>
  <c r="AR418" i="2"/>
  <c r="AR417" i="2"/>
  <c r="AR416" i="2"/>
  <c r="AR415" i="2"/>
  <c r="AR414" i="2"/>
  <c r="AR413" i="2"/>
  <c r="AR412" i="2"/>
  <c r="AR410" i="2"/>
  <c r="AO398" i="2"/>
  <c r="AQ398" i="2"/>
  <c r="AR394" i="2"/>
  <c r="AO382" i="2"/>
  <c r="AQ382" i="2"/>
  <c r="AR378" i="2"/>
  <c r="AO366" i="2"/>
  <c r="AQ366" i="2"/>
  <c r="AR362" i="2"/>
  <c r="AR350" i="2"/>
  <c r="AR346" i="2"/>
  <c r="AR344" i="2"/>
  <c r="AR332" i="2"/>
  <c r="AR324" i="2"/>
  <c r="AR474" i="2"/>
  <c r="AR470" i="2"/>
  <c r="AR334" i="2"/>
  <c r="AR326" i="2"/>
  <c r="AR404" i="2"/>
  <c r="AR396" i="2"/>
  <c r="AR388" i="2"/>
  <c r="AR380" i="2"/>
  <c r="AR372" i="2"/>
  <c r="AR364" i="2"/>
  <c r="AR356" i="2"/>
  <c r="AR348" i="2"/>
  <c r="AR340" i="2"/>
  <c r="AR318" i="2"/>
  <c r="AR314" i="2"/>
  <c r="AR310" i="2"/>
  <c r="AR309" i="2"/>
  <c r="AR308" i="2"/>
  <c r="AR307" i="2"/>
  <c r="AR306" i="2"/>
  <c r="AR305" i="2"/>
  <c r="AR304" i="2"/>
  <c r="AR303" i="2"/>
  <c r="AR302" i="2"/>
  <c r="AR301" i="2"/>
  <c r="AR292" i="2"/>
  <c r="AO274" i="2"/>
  <c r="AQ274" i="2"/>
  <c r="AR271" i="2"/>
  <c r="AO242" i="2"/>
  <c r="AQ242" i="2"/>
  <c r="AR239" i="2"/>
  <c r="AR223" i="2"/>
  <c r="AR221" i="2"/>
  <c r="AR159" i="2"/>
  <c r="AR158" i="2"/>
  <c r="AR319" i="2"/>
  <c r="AR315" i="2"/>
  <c r="AR311" i="2"/>
  <c r="AR300" i="2"/>
  <c r="AO280" i="2"/>
  <c r="AQ280" i="2"/>
  <c r="AR278" i="2"/>
  <c r="AR277" i="2"/>
  <c r="AR250" i="2"/>
  <c r="AR227" i="2"/>
  <c r="AQ408" i="2"/>
  <c r="AQ400" i="2"/>
  <c r="AQ392" i="2"/>
  <c r="AQ384" i="2"/>
  <c r="AQ376" i="2"/>
  <c r="AQ368" i="2"/>
  <c r="AQ360" i="2"/>
  <c r="AO350" i="2"/>
  <c r="AP350" i="2" s="1"/>
  <c r="AO342" i="2"/>
  <c r="AP342" i="2" s="1"/>
  <c r="AR320" i="2"/>
  <c r="AR316" i="2"/>
  <c r="AR312" i="2"/>
  <c r="AO288" i="2"/>
  <c r="AQ288" i="2"/>
  <c r="AR286" i="2"/>
  <c r="AR285" i="2"/>
  <c r="AO258" i="2"/>
  <c r="AQ258" i="2"/>
  <c r="AR255" i="2"/>
  <c r="AR231" i="2"/>
  <c r="AR411" i="2"/>
  <c r="AR409" i="2"/>
  <c r="AR407" i="2"/>
  <c r="AR405" i="2"/>
  <c r="AR403" i="2"/>
  <c r="AR401" i="2"/>
  <c r="AR399" i="2"/>
  <c r="AR397" i="2"/>
  <c r="AR395" i="2"/>
  <c r="AR393" i="2"/>
  <c r="AR391" i="2"/>
  <c r="AR389" i="2"/>
  <c r="AR387" i="2"/>
  <c r="AR385" i="2"/>
  <c r="AR383" i="2"/>
  <c r="AR381" i="2"/>
  <c r="AR379" i="2"/>
  <c r="AR377" i="2"/>
  <c r="AR375" i="2"/>
  <c r="AR373" i="2"/>
  <c r="AR371" i="2"/>
  <c r="AR369" i="2"/>
  <c r="AR367" i="2"/>
  <c r="AR365" i="2"/>
  <c r="AR363" i="2"/>
  <c r="AR361" i="2"/>
  <c r="AR359" i="2"/>
  <c r="AR357" i="2"/>
  <c r="AR353" i="2"/>
  <c r="AR351" i="2"/>
  <c r="AR295" i="2"/>
  <c r="AR287" i="2"/>
  <c r="AR279" i="2"/>
  <c r="AR267" i="2"/>
  <c r="AR262" i="2"/>
  <c r="AR251" i="2"/>
  <c r="AR246" i="2"/>
  <c r="AO82" i="2"/>
  <c r="AQ82" i="2"/>
  <c r="AR76" i="2"/>
  <c r="AQ298" i="2"/>
  <c r="AR297" i="2"/>
  <c r="AQ290" i="2"/>
  <c r="AR289" i="2"/>
  <c r="AQ282" i="2"/>
  <c r="AR281" i="2"/>
  <c r="AR263" i="2"/>
  <c r="AR247" i="2"/>
  <c r="AR219" i="2"/>
  <c r="AO151" i="2"/>
  <c r="AQ151" i="2"/>
  <c r="AO115" i="2"/>
  <c r="AQ115" i="2"/>
  <c r="AO107" i="2"/>
  <c r="AQ107" i="2"/>
  <c r="AR99" i="2"/>
  <c r="AR299" i="2"/>
  <c r="AR291" i="2"/>
  <c r="AR283" i="2"/>
  <c r="AR275" i="2"/>
  <c r="AQ270" i="2"/>
  <c r="AR259" i="2"/>
  <c r="AQ254" i="2"/>
  <c r="AR243" i="2"/>
  <c r="AQ238" i="2"/>
  <c r="AR237" i="2"/>
  <c r="AQ234" i="2"/>
  <c r="AR233" i="2"/>
  <c r="AQ230" i="2"/>
  <c r="AR229" i="2"/>
  <c r="AQ226" i="2"/>
  <c r="AR225" i="2"/>
  <c r="AR222" i="2"/>
  <c r="AR156" i="2"/>
  <c r="AQ155" i="2"/>
  <c r="AR154" i="2"/>
  <c r="AO129" i="2"/>
  <c r="AQ129" i="2"/>
  <c r="AR125" i="2"/>
  <c r="AO117" i="2"/>
  <c r="AQ117" i="2"/>
  <c r="AO109" i="2"/>
  <c r="AQ109" i="2"/>
  <c r="AR101" i="2"/>
  <c r="AO90" i="2"/>
  <c r="AQ90" i="2"/>
  <c r="AR84" i="2"/>
  <c r="AR61" i="2"/>
  <c r="AR152" i="2"/>
  <c r="AR150" i="2"/>
  <c r="AO119" i="2"/>
  <c r="AQ119" i="2"/>
  <c r="AO111" i="2"/>
  <c r="AQ111" i="2"/>
  <c r="AO103" i="2"/>
  <c r="AQ103" i="2"/>
  <c r="AO66" i="2"/>
  <c r="AQ66" i="2"/>
  <c r="AO221" i="2"/>
  <c r="AP221" i="2" s="1"/>
  <c r="AR148" i="2"/>
  <c r="AR147" i="2"/>
  <c r="AR146" i="2"/>
  <c r="AR145" i="2"/>
  <c r="AR144" i="2"/>
  <c r="AR143" i="2"/>
  <c r="AR142" i="2"/>
  <c r="AR141" i="2"/>
  <c r="AR140" i="2"/>
  <c r="AR139" i="2"/>
  <c r="AR138" i="2"/>
  <c r="AR137" i="2"/>
  <c r="AR136" i="2"/>
  <c r="AR135" i="2"/>
  <c r="AR133" i="2"/>
  <c r="AO121" i="2"/>
  <c r="AQ121" i="2"/>
  <c r="AO113" i="2"/>
  <c r="AQ113" i="2"/>
  <c r="AO105" i="2"/>
  <c r="AQ105" i="2"/>
  <c r="AR97" i="2"/>
  <c r="AO74" i="2"/>
  <c r="AQ74" i="2"/>
  <c r="AR68" i="2"/>
  <c r="AR127" i="2"/>
  <c r="AO59" i="2"/>
  <c r="AQ59" i="2"/>
  <c r="AR88" i="2"/>
  <c r="AO86" i="2"/>
  <c r="AQ86" i="2"/>
  <c r="AR80" i="2"/>
  <c r="AO78" i="2"/>
  <c r="AQ78" i="2"/>
  <c r="AR72" i="2"/>
  <c r="AO70" i="2"/>
  <c r="AQ70" i="2"/>
  <c r="AQ131" i="2"/>
  <c r="AQ123" i="2"/>
  <c r="AO101" i="2"/>
  <c r="AP101" i="2" s="1"/>
  <c r="AO99" i="2"/>
  <c r="AP99" i="2" s="1"/>
  <c r="AO97" i="2"/>
  <c r="AP97" i="2" s="1"/>
  <c r="AR94" i="2"/>
  <c r="AR134" i="2"/>
  <c r="AR132" i="2"/>
  <c r="AR130" i="2"/>
  <c r="AR128" i="2"/>
  <c r="AR126" i="2"/>
  <c r="AR124" i="2"/>
  <c r="AR122" i="2"/>
  <c r="AQ63" i="2"/>
  <c r="AQ55" i="2"/>
  <c r="AP579" i="2" l="1"/>
  <c r="AP541" i="2"/>
  <c r="AP485" i="2"/>
  <c r="AP218" i="2"/>
  <c r="AP355" i="2"/>
  <c r="AP547" i="2"/>
  <c r="AP83" i="2"/>
  <c r="AP170" i="2"/>
  <c r="AP95" i="2"/>
  <c r="AR55" i="2"/>
  <c r="AP55" i="2"/>
  <c r="AR119" i="2"/>
  <c r="AP119" i="2"/>
  <c r="AR155" i="2"/>
  <c r="AP155" i="2"/>
  <c r="AP82" i="2"/>
  <c r="AR82" i="2"/>
  <c r="AR392" i="2"/>
  <c r="AP392" i="2"/>
  <c r="AR274" i="2"/>
  <c r="AP274" i="2"/>
  <c r="AR398" i="2"/>
  <c r="AP398" i="2"/>
  <c r="AR390" i="2"/>
  <c r="AP390" i="2"/>
  <c r="AR123" i="2"/>
  <c r="AP123" i="2"/>
  <c r="AP74" i="2"/>
  <c r="AR74" i="2"/>
  <c r="AR105" i="2"/>
  <c r="AP105" i="2"/>
  <c r="AR121" i="2"/>
  <c r="AP121" i="2"/>
  <c r="AR234" i="2"/>
  <c r="AP234" i="2"/>
  <c r="AR107" i="2"/>
  <c r="AP107" i="2"/>
  <c r="AR151" i="2"/>
  <c r="AP151" i="2"/>
  <c r="AR298" i="2"/>
  <c r="AP298" i="2"/>
  <c r="AR288" i="2"/>
  <c r="AP288" i="2"/>
  <c r="AR296" i="2"/>
  <c r="AP296" i="2"/>
  <c r="AR129" i="2"/>
  <c r="AP129" i="2"/>
  <c r="AR376" i="2"/>
  <c r="AP376" i="2"/>
  <c r="AR382" i="2"/>
  <c r="AP382" i="2"/>
  <c r="AP70" i="2"/>
  <c r="AR70" i="2"/>
  <c r="AP86" i="2"/>
  <c r="AR86" i="2"/>
  <c r="AR59" i="2"/>
  <c r="AP59" i="2"/>
  <c r="AP66" i="2"/>
  <c r="AR66" i="2"/>
  <c r="AR111" i="2"/>
  <c r="AP111" i="2"/>
  <c r="AP90" i="2"/>
  <c r="AR90" i="2"/>
  <c r="AR109" i="2"/>
  <c r="AP109" i="2"/>
  <c r="AR230" i="2"/>
  <c r="AP230" i="2"/>
  <c r="AR270" i="2"/>
  <c r="AP270" i="2"/>
  <c r="AR290" i="2"/>
  <c r="AP290" i="2"/>
  <c r="AR368" i="2"/>
  <c r="AP368" i="2"/>
  <c r="AR384" i="2"/>
  <c r="AP384" i="2"/>
  <c r="AR400" i="2"/>
  <c r="AP400" i="2"/>
  <c r="AR358" i="2"/>
  <c r="AP358" i="2"/>
  <c r="AR374" i="2"/>
  <c r="AP374" i="2"/>
  <c r="AR406" i="2"/>
  <c r="AP406" i="2"/>
  <c r="AR103" i="2"/>
  <c r="AP103" i="2"/>
  <c r="AR117" i="2"/>
  <c r="AP117" i="2"/>
  <c r="AR238" i="2"/>
  <c r="AP238" i="2"/>
  <c r="AR360" i="2"/>
  <c r="AP360" i="2"/>
  <c r="AR408" i="2"/>
  <c r="AP408" i="2"/>
  <c r="AR242" i="2"/>
  <c r="AP242" i="2"/>
  <c r="AR366" i="2"/>
  <c r="AP366" i="2"/>
  <c r="AP78" i="2"/>
  <c r="AR78" i="2"/>
  <c r="AR63" i="2"/>
  <c r="AP63" i="2"/>
  <c r="AR131" i="2"/>
  <c r="AP131" i="2"/>
  <c r="AR113" i="2"/>
  <c r="AP113" i="2"/>
  <c r="AR226" i="2"/>
  <c r="AP226" i="2"/>
  <c r="AR254" i="2"/>
  <c r="AP254" i="2"/>
  <c r="AR115" i="2"/>
  <c r="AP115" i="2"/>
  <c r="AR282" i="2"/>
  <c r="AP282" i="2"/>
  <c r="AR258" i="2"/>
  <c r="AP258" i="2"/>
  <c r="AR280" i="2"/>
  <c r="AP280" i="2"/>
  <c r="B43" i="2" l="1"/>
  <c r="B24" i="2"/>
  <c r="BJ563" i="2" l="1"/>
  <c r="BJ562" i="2"/>
  <c r="BJ561" i="2"/>
  <c r="BJ560" i="2"/>
  <c r="BJ559" i="2"/>
  <c r="BJ558" i="2"/>
  <c r="BJ557" i="2"/>
  <c r="BJ556" i="2"/>
  <c r="BJ555" i="2"/>
  <c r="BJ554" i="2"/>
  <c r="BJ553" i="2"/>
  <c r="BJ552" i="2"/>
  <c r="BJ551" i="2"/>
  <c r="BJ550" i="2"/>
  <c r="BJ549" i="2"/>
  <c r="BJ548" i="2"/>
  <c r="BJ547" i="2"/>
  <c r="BJ546" i="2"/>
  <c r="BJ545" i="2"/>
  <c r="BJ544" i="2"/>
  <c r="BJ543" i="2"/>
  <c r="BJ542" i="2"/>
  <c r="BJ541" i="2"/>
  <c r="BJ540" i="2"/>
  <c r="BJ539" i="2"/>
  <c r="BJ538" i="2"/>
  <c r="BJ537" i="2"/>
  <c r="BJ536" i="2"/>
  <c r="BJ535" i="2"/>
  <c r="BJ534" i="2"/>
  <c r="BJ533" i="2"/>
  <c r="BJ532" i="2"/>
  <c r="BJ531" i="2"/>
  <c r="BJ530" i="2"/>
  <c r="BJ529" i="2"/>
  <c r="BJ528" i="2"/>
  <c r="BJ527" i="2"/>
  <c r="BJ526" i="2"/>
  <c r="BJ525" i="2"/>
  <c r="BJ524" i="2"/>
  <c r="BJ523" i="2"/>
  <c r="BJ522" i="2"/>
  <c r="BJ521" i="2"/>
  <c r="BJ520" i="2"/>
  <c r="BJ519" i="2"/>
  <c r="BJ518" i="2"/>
  <c r="BJ517" i="2"/>
  <c r="BJ516" i="2"/>
  <c r="BJ515" i="2"/>
  <c r="BJ514" i="2"/>
  <c r="BJ513" i="2"/>
  <c r="BJ512" i="2"/>
  <c r="BJ511" i="2"/>
  <c r="BJ510" i="2"/>
  <c r="BJ509" i="2"/>
  <c r="BJ508" i="2"/>
  <c r="BJ507" i="2"/>
  <c r="BJ506" i="2"/>
  <c r="BJ505" i="2"/>
  <c r="BJ504" i="2"/>
  <c r="BJ503" i="2"/>
  <c r="BJ502" i="2"/>
  <c r="BJ501" i="2"/>
  <c r="BJ500" i="2"/>
  <c r="BJ499" i="2"/>
  <c r="BJ498" i="2"/>
  <c r="BJ497" i="2"/>
  <c r="BJ496" i="2"/>
  <c r="BJ495" i="2"/>
  <c r="BJ494" i="2"/>
  <c r="BJ493" i="2"/>
  <c r="BJ492" i="2"/>
  <c r="BJ491" i="2"/>
  <c r="BJ490" i="2"/>
  <c r="BJ489" i="2"/>
  <c r="BJ488" i="2"/>
  <c r="BJ487" i="2"/>
  <c r="BJ486" i="2"/>
  <c r="BJ485" i="2"/>
  <c r="BJ484" i="2"/>
  <c r="BJ483" i="2"/>
  <c r="BJ482" i="2"/>
  <c r="BJ481" i="2"/>
  <c r="BJ480" i="2"/>
  <c r="BJ479" i="2"/>
  <c r="BJ478" i="2"/>
  <c r="BJ477" i="2"/>
  <c r="BJ476" i="2"/>
  <c r="BJ475" i="2"/>
  <c r="BJ474" i="2"/>
  <c r="BJ473" i="2"/>
  <c r="BJ472" i="2"/>
  <c r="BJ471" i="2"/>
  <c r="BJ470" i="2"/>
  <c r="BJ469" i="2"/>
  <c r="BJ468" i="2"/>
  <c r="BJ467" i="2"/>
  <c r="BJ466" i="2"/>
  <c r="BJ465" i="2"/>
  <c r="BJ464" i="2"/>
  <c r="BJ463" i="2"/>
  <c r="BJ462" i="2"/>
  <c r="BJ461" i="2"/>
  <c r="BJ460" i="2"/>
  <c r="BJ459" i="2"/>
  <c r="BJ458" i="2"/>
  <c r="BJ457" i="2"/>
  <c r="BJ456" i="2"/>
  <c r="BJ455" i="2"/>
  <c r="BJ454" i="2"/>
  <c r="BJ453" i="2"/>
  <c r="BJ452" i="2"/>
  <c r="BJ451" i="2"/>
  <c r="BJ450" i="2"/>
  <c r="BJ449" i="2"/>
  <c r="BJ448" i="2"/>
  <c r="BJ447" i="2"/>
  <c r="BJ446" i="2"/>
  <c r="BJ445" i="2"/>
  <c r="BJ444" i="2"/>
  <c r="BJ443" i="2"/>
  <c r="BJ442" i="2"/>
  <c r="BJ441" i="2"/>
  <c r="BJ440" i="2"/>
  <c r="BJ439" i="2"/>
  <c r="BJ438" i="2"/>
  <c r="BJ437" i="2"/>
  <c r="BJ436" i="2"/>
  <c r="BJ435" i="2"/>
  <c r="BJ434" i="2"/>
  <c r="BJ433" i="2"/>
  <c r="BJ432" i="2"/>
  <c r="BJ431" i="2"/>
  <c r="BJ430" i="2"/>
  <c r="BJ429" i="2"/>
  <c r="BJ428" i="2"/>
  <c r="BJ427" i="2"/>
  <c r="BJ426" i="2"/>
  <c r="BJ425" i="2"/>
  <c r="BJ424" i="2"/>
  <c r="BJ423" i="2"/>
  <c r="BJ422" i="2"/>
  <c r="BJ421" i="2"/>
  <c r="BJ420" i="2"/>
  <c r="BJ419" i="2"/>
  <c r="BJ418" i="2"/>
  <c r="BJ417" i="2"/>
  <c r="BJ416" i="2"/>
  <c r="BJ415" i="2"/>
  <c r="BJ414" i="2"/>
  <c r="BJ413" i="2"/>
  <c r="BJ412" i="2"/>
  <c r="BJ411" i="2"/>
  <c r="BJ410" i="2"/>
  <c r="BJ409" i="2"/>
  <c r="BJ408" i="2"/>
  <c r="BJ407" i="2"/>
  <c r="BJ406" i="2"/>
  <c r="BJ405" i="2"/>
  <c r="BJ404" i="2"/>
  <c r="BJ403" i="2"/>
  <c r="BJ402" i="2"/>
  <c r="BJ401" i="2"/>
  <c r="BJ400" i="2"/>
  <c r="BJ399" i="2"/>
  <c r="BJ398" i="2"/>
  <c r="BJ397" i="2"/>
  <c r="BJ396" i="2"/>
  <c r="BJ395" i="2"/>
  <c r="BJ394" i="2"/>
  <c r="BJ393" i="2"/>
  <c r="BJ392" i="2"/>
  <c r="BJ391" i="2"/>
  <c r="BJ390" i="2"/>
  <c r="BJ389" i="2"/>
  <c r="BJ388" i="2"/>
  <c r="BJ387" i="2"/>
  <c r="BJ386" i="2"/>
  <c r="BJ385" i="2"/>
  <c r="BJ384" i="2"/>
  <c r="BJ383" i="2"/>
  <c r="BJ382" i="2"/>
  <c r="BJ381" i="2"/>
  <c r="BJ380" i="2"/>
  <c r="BJ379" i="2"/>
  <c r="BJ378" i="2"/>
  <c r="BJ377" i="2"/>
  <c r="BJ376" i="2"/>
  <c r="BJ375" i="2"/>
  <c r="BJ374" i="2"/>
  <c r="BJ373" i="2"/>
  <c r="BJ372" i="2"/>
  <c r="BJ371" i="2"/>
  <c r="BJ370" i="2"/>
  <c r="BJ369" i="2"/>
  <c r="BJ368" i="2"/>
  <c r="BJ367" i="2"/>
  <c r="BJ366" i="2"/>
  <c r="BJ365" i="2"/>
  <c r="BJ364" i="2"/>
  <c r="BJ363" i="2"/>
  <c r="BJ362" i="2"/>
  <c r="BJ361" i="2"/>
  <c r="BJ360" i="2"/>
  <c r="BJ359" i="2"/>
  <c r="BJ358" i="2"/>
  <c r="BJ356" i="2"/>
  <c r="BJ355" i="2"/>
  <c r="BJ352" i="2"/>
  <c r="BJ351" i="2"/>
  <c r="BJ348" i="2"/>
  <c r="BJ347" i="2"/>
  <c r="BJ344" i="2"/>
  <c r="BJ343" i="2"/>
  <c r="BJ340" i="2"/>
  <c r="BJ339" i="2"/>
  <c r="BJ336" i="2"/>
  <c r="BJ335" i="2"/>
  <c r="BJ332" i="2"/>
  <c r="BJ331" i="2"/>
  <c r="BJ328" i="2"/>
  <c r="BJ327" i="2"/>
  <c r="BJ324" i="2"/>
  <c r="BJ323" i="2"/>
  <c r="BJ320" i="2"/>
  <c r="BJ319" i="2"/>
  <c r="BJ316" i="2"/>
  <c r="BJ315" i="2"/>
  <c r="BJ312" i="2"/>
  <c r="BJ311" i="2"/>
  <c r="BJ308" i="2"/>
  <c r="BJ307" i="2"/>
  <c r="BJ304" i="2"/>
  <c r="BJ303" i="2"/>
  <c r="BJ300" i="2"/>
  <c r="BJ299" i="2"/>
  <c r="BJ296" i="2"/>
  <c r="BJ295" i="2"/>
  <c r="BJ292" i="2"/>
  <c r="BJ291" i="2"/>
  <c r="BJ288" i="2"/>
  <c r="BJ287" i="2"/>
  <c r="BJ285" i="2"/>
  <c r="BJ284" i="2"/>
  <c r="BJ283" i="2"/>
  <c r="BJ282" i="2"/>
  <c r="BJ281" i="2"/>
  <c r="BJ280" i="2"/>
  <c r="BJ279" i="2"/>
  <c r="BJ278" i="2"/>
  <c r="BJ277" i="2"/>
  <c r="BJ276" i="2"/>
  <c r="BJ275" i="2"/>
  <c r="BJ274" i="2"/>
  <c r="BJ273" i="2"/>
  <c r="BJ272" i="2"/>
  <c r="BJ271" i="2"/>
  <c r="BJ270" i="2"/>
  <c r="BJ269" i="2"/>
  <c r="BJ268" i="2"/>
  <c r="BJ267" i="2"/>
  <c r="BJ266" i="2"/>
  <c r="BJ265" i="2"/>
  <c r="BJ264" i="2"/>
  <c r="BJ263" i="2"/>
  <c r="BJ262" i="2"/>
  <c r="BJ261" i="2"/>
  <c r="BJ260" i="2"/>
  <c r="BJ259" i="2"/>
  <c r="BJ258" i="2"/>
  <c r="BJ257" i="2"/>
  <c r="BJ256" i="2"/>
  <c r="BJ255" i="2"/>
  <c r="BJ254" i="2"/>
  <c r="BJ253" i="2"/>
  <c r="BJ252" i="2"/>
  <c r="BJ251" i="2"/>
  <c r="BJ250" i="2"/>
  <c r="BJ249" i="2"/>
  <c r="BJ248" i="2"/>
  <c r="BJ247" i="2"/>
  <c r="BJ246" i="2"/>
  <c r="BJ245" i="2"/>
  <c r="BJ244" i="2"/>
  <c r="BJ243" i="2"/>
  <c r="BJ242" i="2"/>
  <c r="BJ241" i="2"/>
  <c r="BJ240" i="2"/>
  <c r="BJ239" i="2"/>
  <c r="BJ238" i="2"/>
  <c r="BJ237" i="2"/>
  <c r="BJ236" i="2"/>
  <c r="BJ235" i="2"/>
  <c r="BJ234" i="2"/>
  <c r="BJ233" i="2"/>
  <c r="BJ232" i="2"/>
  <c r="BJ231" i="2"/>
  <c r="BJ230" i="2"/>
  <c r="BJ229" i="2"/>
  <c r="BJ228" i="2"/>
  <c r="BJ227" i="2"/>
  <c r="BJ226" i="2"/>
  <c r="BJ225" i="2"/>
  <c r="BJ224" i="2"/>
  <c r="BJ223" i="2"/>
  <c r="BJ222" i="2"/>
  <c r="BJ221" i="2"/>
  <c r="BJ220" i="2"/>
  <c r="BJ219" i="2"/>
  <c r="BJ218" i="2"/>
  <c r="BJ217" i="2"/>
  <c r="BJ216" i="2"/>
  <c r="BJ215" i="2"/>
  <c r="BJ214" i="2"/>
  <c r="BJ213" i="2"/>
  <c r="BJ212" i="2"/>
  <c r="BJ211" i="2"/>
  <c r="BJ210" i="2"/>
  <c r="BJ209" i="2"/>
  <c r="BJ208" i="2"/>
  <c r="BJ207" i="2"/>
  <c r="BJ206" i="2"/>
  <c r="BJ205" i="2"/>
  <c r="BJ204" i="2"/>
  <c r="BJ203" i="2"/>
  <c r="BJ202" i="2"/>
  <c r="BJ200" i="2"/>
  <c r="BJ199" i="2"/>
  <c r="BJ197" i="2"/>
  <c r="BJ195" i="2"/>
  <c r="BJ194" i="2"/>
  <c r="BJ193" i="2"/>
  <c r="BJ192" i="2"/>
  <c r="BJ191" i="2"/>
  <c r="BJ190" i="2"/>
  <c r="BJ189" i="2"/>
  <c r="BJ188" i="2"/>
  <c r="BJ187" i="2"/>
  <c r="BJ186" i="2"/>
  <c r="BJ184" i="2"/>
  <c r="BJ183" i="2"/>
  <c r="BJ181" i="2"/>
  <c r="BJ179" i="2"/>
  <c r="BJ178" i="2"/>
  <c r="BJ177" i="2"/>
  <c r="BJ176" i="2"/>
  <c r="BJ175" i="2"/>
  <c r="BJ174" i="2"/>
  <c r="BJ173" i="2"/>
  <c r="BJ172" i="2"/>
  <c r="BJ171" i="2"/>
  <c r="BJ170" i="2"/>
  <c r="BJ168" i="2"/>
  <c r="BJ167" i="2"/>
  <c r="BJ165" i="2"/>
  <c r="BJ163" i="2"/>
  <c r="BJ162" i="2"/>
  <c r="BJ161" i="2"/>
  <c r="BJ160" i="2"/>
  <c r="BJ159" i="2"/>
  <c r="BJ158" i="2"/>
  <c r="BJ157" i="2"/>
  <c r="BJ156" i="2"/>
  <c r="BJ155" i="2"/>
  <c r="BJ154" i="2"/>
  <c r="BJ153" i="2"/>
  <c r="BJ152" i="2"/>
  <c r="BJ151" i="2"/>
  <c r="BJ149" i="2"/>
  <c r="BJ148" i="2"/>
  <c r="BJ146" i="2"/>
  <c r="BJ144" i="2"/>
  <c r="BJ143" i="2"/>
  <c r="BJ142" i="2"/>
  <c r="BJ141" i="2"/>
  <c r="BJ140" i="2"/>
  <c r="BJ139" i="2"/>
  <c r="BJ138" i="2"/>
  <c r="BJ137" i="2"/>
  <c r="BJ136" i="2"/>
  <c r="BJ135" i="2"/>
  <c r="BJ133" i="2"/>
  <c r="BJ132" i="2"/>
  <c r="BJ131" i="2"/>
  <c r="BJ130" i="2"/>
  <c r="BJ129" i="2"/>
  <c r="BJ128" i="2"/>
  <c r="BJ127" i="2"/>
  <c r="BJ125" i="2"/>
  <c r="BJ124" i="2"/>
  <c r="BJ123" i="2"/>
  <c r="BJ122" i="2"/>
  <c r="BJ121" i="2"/>
  <c r="BJ120" i="2"/>
  <c r="BJ119" i="2"/>
  <c r="BJ117" i="2"/>
  <c r="BJ116" i="2"/>
  <c r="BJ115" i="2"/>
  <c r="BJ114" i="2"/>
  <c r="BJ113" i="2"/>
  <c r="BJ112" i="2"/>
  <c r="BJ111" i="2"/>
  <c r="BJ110" i="2"/>
  <c r="BJ109" i="2"/>
  <c r="BJ108" i="2"/>
  <c r="BJ107" i="2"/>
  <c r="BJ105" i="2"/>
  <c r="BJ104" i="2"/>
  <c r="BJ103" i="2"/>
  <c r="BJ102" i="2"/>
  <c r="BJ101" i="2"/>
  <c r="BJ100" i="2"/>
  <c r="BJ99" i="2"/>
  <c r="BJ98" i="2"/>
  <c r="BJ97" i="2"/>
  <c r="BJ96" i="2"/>
  <c r="BJ95" i="2"/>
  <c r="BJ94" i="2"/>
  <c r="BJ93" i="2"/>
  <c r="BJ92" i="2"/>
  <c r="BJ91" i="2"/>
  <c r="BJ90" i="2"/>
  <c r="BJ89" i="2"/>
  <c r="BJ88" i="2"/>
  <c r="BJ87" i="2"/>
  <c r="BJ86" i="2"/>
  <c r="BJ85" i="2"/>
  <c r="BJ84" i="2"/>
  <c r="BJ83" i="2"/>
  <c r="BJ82" i="2"/>
  <c r="BJ81" i="2"/>
  <c r="BJ80" i="2"/>
  <c r="BJ79" i="2"/>
  <c r="BJ77" i="2"/>
  <c r="BJ76" i="2"/>
  <c r="BJ75" i="2"/>
  <c r="BJ74" i="2"/>
  <c r="BJ73" i="2"/>
  <c r="BJ72" i="2"/>
  <c r="BJ71" i="2"/>
  <c r="BJ70" i="2"/>
  <c r="BJ69" i="2"/>
  <c r="BJ68" i="2"/>
  <c r="BJ67" i="2"/>
  <c r="BJ66" i="2"/>
  <c r="BJ65" i="2"/>
  <c r="BJ64" i="2"/>
  <c r="BJ63" i="2"/>
  <c r="BJ62" i="2"/>
  <c r="BJ61" i="2"/>
  <c r="BJ60" i="2"/>
  <c r="BJ59" i="2"/>
  <c r="BJ58" i="2"/>
  <c r="BJ57" i="2"/>
  <c r="BJ56" i="2"/>
  <c r="BJ55" i="2"/>
  <c r="BJ54" i="2"/>
  <c r="BJ53" i="2"/>
  <c r="BJ52" i="2"/>
  <c r="BJ51" i="2"/>
  <c r="BJ50" i="2"/>
  <c r="BJ49" i="2"/>
  <c r="BJ48" i="2"/>
  <c r="BJ47" i="2"/>
  <c r="BJ46" i="2"/>
  <c r="BJ45" i="2"/>
  <c r="BJ44" i="2"/>
  <c r="BJ42" i="2"/>
  <c r="BJ41" i="2"/>
  <c r="BJ40" i="2"/>
  <c r="BJ39" i="2"/>
  <c r="BJ38" i="2"/>
  <c r="BJ37" i="2"/>
  <c r="BJ36" i="2"/>
  <c r="BJ35" i="2"/>
  <c r="BJ33" i="2"/>
  <c r="BJ32" i="2"/>
  <c r="BJ31" i="2"/>
  <c r="BJ30" i="2"/>
  <c r="BJ28" i="2"/>
  <c r="BJ27" i="2"/>
  <c r="BJ25" i="2"/>
  <c r="BJ24" i="2"/>
  <c r="BJ23" i="2"/>
  <c r="BJ22" i="2"/>
  <c r="BJ21" i="2"/>
  <c r="BJ20" i="2"/>
  <c r="BJ19" i="2"/>
  <c r="BJ18" i="2"/>
  <c r="BJ17" i="2"/>
  <c r="BJ13" i="2"/>
  <c r="BJ12" i="2"/>
  <c r="BJ11" i="2"/>
  <c r="BJ10" i="2"/>
  <c r="BJ9" i="2"/>
  <c r="BJ8" i="2"/>
  <c r="BI563" i="2"/>
  <c r="BI562" i="2"/>
  <c r="BI561" i="2"/>
  <c r="BI560" i="2"/>
  <c r="BI559" i="2"/>
  <c r="BI558" i="2"/>
  <c r="BI557" i="2"/>
  <c r="BI556" i="2"/>
  <c r="BI555" i="2"/>
  <c r="BI554" i="2"/>
  <c r="BI553" i="2"/>
  <c r="BI552" i="2"/>
  <c r="BI551" i="2"/>
  <c r="BI550" i="2"/>
  <c r="BI549" i="2"/>
  <c r="BI548" i="2"/>
  <c r="BI547" i="2"/>
  <c r="BI546" i="2"/>
  <c r="BI545" i="2"/>
  <c r="BI544" i="2"/>
  <c r="BI543" i="2"/>
  <c r="BI542" i="2"/>
  <c r="BI541" i="2"/>
  <c r="BI540" i="2"/>
  <c r="BI539" i="2"/>
  <c r="BI538" i="2"/>
  <c r="BI537" i="2"/>
  <c r="BI536" i="2"/>
  <c r="BI535" i="2"/>
  <c r="BI534" i="2"/>
  <c r="BI533" i="2"/>
  <c r="BI532" i="2"/>
  <c r="BI531" i="2"/>
  <c r="BI530" i="2"/>
  <c r="BI529" i="2"/>
  <c r="BI528" i="2"/>
  <c r="BI527" i="2"/>
  <c r="BI526" i="2"/>
  <c r="BI525" i="2"/>
  <c r="BI524" i="2"/>
  <c r="BI523" i="2"/>
  <c r="BI522" i="2"/>
  <c r="BI521" i="2"/>
  <c r="BI520" i="2"/>
  <c r="BI519" i="2"/>
  <c r="BI518" i="2"/>
  <c r="BI517" i="2"/>
  <c r="BI516" i="2"/>
  <c r="BI515" i="2"/>
  <c r="BI514" i="2"/>
  <c r="BI513" i="2"/>
  <c r="BI512" i="2"/>
  <c r="BI511" i="2"/>
  <c r="BI510" i="2"/>
  <c r="BI509" i="2"/>
  <c r="BI508" i="2"/>
  <c r="BI507" i="2"/>
  <c r="BI506" i="2"/>
  <c r="BI505" i="2"/>
  <c r="BI504" i="2"/>
  <c r="BI503" i="2"/>
  <c r="BI502" i="2"/>
  <c r="BI501" i="2"/>
  <c r="BI500" i="2"/>
  <c r="BI499" i="2"/>
  <c r="BI498" i="2"/>
  <c r="BI497" i="2"/>
  <c r="BI496" i="2"/>
  <c r="BI495" i="2"/>
  <c r="BI494" i="2"/>
  <c r="BI493" i="2"/>
  <c r="BI492" i="2"/>
  <c r="BI491" i="2"/>
  <c r="BI490" i="2"/>
  <c r="BI489" i="2"/>
  <c r="BI488" i="2"/>
  <c r="BI487" i="2"/>
  <c r="BI486" i="2"/>
  <c r="BI485" i="2"/>
  <c r="BI484" i="2"/>
  <c r="BI483" i="2"/>
  <c r="BI482" i="2"/>
  <c r="BI481" i="2"/>
  <c r="BI480" i="2"/>
  <c r="BI479" i="2"/>
  <c r="BI478" i="2"/>
  <c r="BI477" i="2"/>
  <c r="BI476" i="2"/>
  <c r="BI475" i="2"/>
  <c r="BI474" i="2"/>
  <c r="BI473" i="2"/>
  <c r="BI472" i="2"/>
  <c r="BI471" i="2"/>
  <c r="BI470" i="2"/>
  <c r="BI469" i="2"/>
  <c r="BI468" i="2"/>
  <c r="BI467" i="2"/>
  <c r="BI466" i="2"/>
  <c r="BI465" i="2"/>
  <c r="BI464" i="2"/>
  <c r="BI463" i="2"/>
  <c r="BI462" i="2"/>
  <c r="BI461" i="2"/>
  <c r="BI460" i="2"/>
  <c r="BI459" i="2"/>
  <c r="BI458" i="2"/>
  <c r="BI457" i="2"/>
  <c r="BI456" i="2"/>
  <c r="BI455" i="2"/>
  <c r="BI454" i="2"/>
  <c r="BI453" i="2"/>
  <c r="BI452" i="2"/>
  <c r="BI451" i="2"/>
  <c r="BI450" i="2"/>
  <c r="BI449" i="2"/>
  <c r="BI448" i="2"/>
  <c r="BI447" i="2"/>
  <c r="BI446" i="2"/>
  <c r="BI445" i="2"/>
  <c r="BI444" i="2"/>
  <c r="BI443" i="2"/>
  <c r="BI442" i="2"/>
  <c r="BI441" i="2"/>
  <c r="BI440" i="2"/>
  <c r="BI439" i="2"/>
  <c r="BI438" i="2"/>
  <c r="BI437" i="2"/>
  <c r="BI436" i="2"/>
  <c r="BI435" i="2"/>
  <c r="BI434" i="2"/>
  <c r="BI433" i="2"/>
  <c r="BI432" i="2"/>
  <c r="BI431" i="2"/>
  <c r="BI430" i="2"/>
  <c r="BI429" i="2"/>
  <c r="BI428" i="2"/>
  <c r="BI427" i="2"/>
  <c r="BI426" i="2"/>
  <c r="BI425" i="2"/>
  <c r="BI424" i="2"/>
  <c r="BI423" i="2"/>
  <c r="BI422" i="2"/>
  <c r="BI421" i="2"/>
  <c r="BI420" i="2"/>
  <c r="BI419" i="2"/>
  <c r="BI418" i="2"/>
  <c r="BI417" i="2"/>
  <c r="BI416" i="2"/>
  <c r="BI415" i="2"/>
  <c r="BI414" i="2"/>
  <c r="BI413" i="2"/>
  <c r="BI412" i="2"/>
  <c r="BI411" i="2"/>
  <c r="BI410" i="2"/>
  <c r="BI409" i="2"/>
  <c r="BI408" i="2"/>
  <c r="BI407" i="2"/>
  <c r="BI406" i="2"/>
  <c r="BI405" i="2"/>
  <c r="BI404" i="2"/>
  <c r="BI403" i="2"/>
  <c r="BI402" i="2"/>
  <c r="BI401" i="2"/>
  <c r="BI400" i="2"/>
  <c r="BI399" i="2"/>
  <c r="BI398" i="2"/>
  <c r="BI397" i="2"/>
  <c r="BI396" i="2"/>
  <c r="BI395" i="2"/>
  <c r="BI394" i="2"/>
  <c r="BI393" i="2"/>
  <c r="BI392" i="2"/>
  <c r="BI391" i="2"/>
  <c r="BI390" i="2"/>
  <c r="BI389" i="2"/>
  <c r="BI388" i="2"/>
  <c r="BI387" i="2"/>
  <c r="BI386" i="2"/>
  <c r="BI385" i="2"/>
  <c r="BI384" i="2"/>
  <c r="BI383" i="2"/>
  <c r="BI382" i="2"/>
  <c r="BI381" i="2"/>
  <c r="BI380" i="2"/>
  <c r="BI379" i="2"/>
  <c r="BI378" i="2"/>
  <c r="BI377" i="2"/>
  <c r="BI376" i="2"/>
  <c r="BI375" i="2"/>
  <c r="BI374" i="2"/>
  <c r="BI373" i="2"/>
  <c r="BI372" i="2"/>
  <c r="BI371" i="2"/>
  <c r="BI370" i="2"/>
  <c r="BI369" i="2"/>
  <c r="BI368" i="2"/>
  <c r="BI367" i="2"/>
  <c r="BI366" i="2"/>
  <c r="BI365" i="2"/>
  <c r="BI364" i="2"/>
  <c r="BI363" i="2"/>
  <c r="BI362" i="2"/>
  <c r="BI361" i="2"/>
  <c r="BI360" i="2"/>
  <c r="BI359" i="2"/>
  <c r="BI358" i="2"/>
  <c r="BI356" i="2"/>
  <c r="BI355" i="2"/>
  <c r="BI352" i="2"/>
  <c r="BI351" i="2"/>
  <c r="BI348" i="2"/>
  <c r="BI347" i="2"/>
  <c r="BI344" i="2"/>
  <c r="BI343" i="2"/>
  <c r="BI340" i="2"/>
  <c r="BI339" i="2"/>
  <c r="BI336" i="2"/>
  <c r="BI335" i="2"/>
  <c r="BI332" i="2"/>
  <c r="BI331" i="2"/>
  <c r="BI328" i="2"/>
  <c r="BI327" i="2"/>
  <c r="BI324" i="2"/>
  <c r="BI323" i="2"/>
  <c r="BI320" i="2"/>
  <c r="BI319" i="2"/>
  <c r="BI316" i="2"/>
  <c r="BI315" i="2"/>
  <c r="BI312" i="2"/>
  <c r="BI311" i="2"/>
  <c r="BI308" i="2"/>
  <c r="BI307" i="2"/>
  <c r="BI304" i="2"/>
  <c r="BI303" i="2"/>
  <c r="BI300" i="2"/>
  <c r="BI299" i="2"/>
  <c r="BI296" i="2"/>
  <c r="BI295" i="2"/>
  <c r="BI292" i="2"/>
  <c r="BI291" i="2"/>
  <c r="BI288" i="2"/>
  <c r="BI287" i="2"/>
  <c r="BI285" i="2"/>
  <c r="BI284" i="2"/>
  <c r="BI283" i="2"/>
  <c r="BI282" i="2"/>
  <c r="BI281" i="2"/>
  <c r="BI280" i="2"/>
  <c r="BI279" i="2"/>
  <c r="BI278" i="2"/>
  <c r="BI277" i="2"/>
  <c r="BI276" i="2"/>
  <c r="BI275" i="2"/>
  <c r="BI274" i="2"/>
  <c r="BI273" i="2"/>
  <c r="BI272" i="2"/>
  <c r="BI271" i="2"/>
  <c r="BI270" i="2"/>
  <c r="BI269" i="2"/>
  <c r="BI268" i="2"/>
  <c r="BI267" i="2"/>
  <c r="BI266" i="2"/>
  <c r="BI265" i="2"/>
  <c r="BI264" i="2"/>
  <c r="BI263" i="2"/>
  <c r="BI262" i="2"/>
  <c r="BI261" i="2"/>
  <c r="BI260" i="2"/>
  <c r="BI259" i="2"/>
  <c r="BI258" i="2"/>
  <c r="BI257" i="2"/>
  <c r="BI256" i="2"/>
  <c r="BI255" i="2"/>
  <c r="BI254" i="2"/>
  <c r="BI253" i="2"/>
  <c r="BI252" i="2"/>
  <c r="BI251" i="2"/>
  <c r="BI250" i="2"/>
  <c r="BI249" i="2"/>
  <c r="BI248" i="2"/>
  <c r="BI247" i="2"/>
  <c r="BI246" i="2"/>
  <c r="BI245" i="2"/>
  <c r="BI244" i="2"/>
  <c r="BI243" i="2"/>
  <c r="BI242" i="2"/>
  <c r="BI241" i="2"/>
  <c r="BI240" i="2"/>
  <c r="BI239" i="2"/>
  <c r="BI238" i="2"/>
  <c r="BI237" i="2"/>
  <c r="BI236" i="2"/>
  <c r="BI235" i="2"/>
  <c r="BI234" i="2"/>
  <c r="BI233" i="2"/>
  <c r="BI232" i="2"/>
  <c r="BI231" i="2"/>
  <c r="BI230" i="2"/>
  <c r="BI229" i="2"/>
  <c r="BI228" i="2"/>
  <c r="BI227" i="2"/>
  <c r="BI226" i="2"/>
  <c r="BI225" i="2"/>
  <c r="BI224" i="2"/>
  <c r="BI223" i="2"/>
  <c r="BI222" i="2"/>
  <c r="BI221" i="2"/>
  <c r="BI220" i="2"/>
  <c r="BI219" i="2"/>
  <c r="BI218" i="2"/>
  <c r="BI217" i="2"/>
  <c r="BI216" i="2"/>
  <c r="BI215" i="2"/>
  <c r="BI214" i="2"/>
  <c r="BI213" i="2"/>
  <c r="BI212" i="2"/>
  <c r="BI211" i="2"/>
  <c r="BI210" i="2"/>
  <c r="BI209" i="2"/>
  <c r="BI208" i="2"/>
  <c r="BI207" i="2"/>
  <c r="BI206" i="2"/>
  <c r="BI205" i="2"/>
  <c r="BI204" i="2"/>
  <c r="BI203" i="2"/>
  <c r="BI202" i="2"/>
  <c r="BI200" i="2"/>
  <c r="BI199" i="2"/>
  <c r="BI197" i="2"/>
  <c r="BI195" i="2"/>
  <c r="BI194" i="2"/>
  <c r="BI193" i="2"/>
  <c r="BI192" i="2"/>
  <c r="BI191" i="2"/>
  <c r="BI190" i="2"/>
  <c r="BI189" i="2"/>
  <c r="BI188" i="2"/>
  <c r="BI187" i="2"/>
  <c r="BI186" i="2"/>
  <c r="BI184" i="2"/>
  <c r="BI183" i="2"/>
  <c r="BI181" i="2"/>
  <c r="BI179" i="2"/>
  <c r="BI178" i="2"/>
  <c r="BI177" i="2"/>
  <c r="BI176" i="2"/>
  <c r="BI175" i="2"/>
  <c r="BI174" i="2"/>
  <c r="BI173" i="2"/>
  <c r="BI172" i="2"/>
  <c r="BI171" i="2"/>
  <c r="BI170" i="2"/>
  <c r="BI168" i="2"/>
  <c r="BI167" i="2"/>
  <c r="BI165" i="2"/>
  <c r="BI163" i="2"/>
  <c r="BI162" i="2"/>
  <c r="BI161" i="2"/>
  <c r="BI160" i="2"/>
  <c r="BI159" i="2"/>
  <c r="BI158" i="2"/>
  <c r="BI157" i="2"/>
  <c r="BI156" i="2"/>
  <c r="BI155" i="2"/>
  <c r="BI154" i="2"/>
  <c r="BI153" i="2"/>
  <c r="BI152" i="2"/>
  <c r="BI151" i="2"/>
  <c r="BI149" i="2"/>
  <c r="BI148" i="2"/>
  <c r="BI146" i="2"/>
  <c r="BI144" i="2"/>
  <c r="BI143" i="2"/>
  <c r="BI142" i="2"/>
  <c r="BI141" i="2"/>
  <c r="BI140" i="2"/>
  <c r="BI139" i="2"/>
  <c r="BI138" i="2"/>
  <c r="BI137" i="2"/>
  <c r="BI136" i="2"/>
  <c r="BI135" i="2"/>
  <c r="BI133" i="2"/>
  <c r="BI132" i="2"/>
  <c r="BI131" i="2"/>
  <c r="BI130" i="2"/>
  <c r="BI129" i="2"/>
  <c r="BI128" i="2"/>
  <c r="BI127" i="2"/>
  <c r="BI125" i="2"/>
  <c r="BI124" i="2"/>
  <c r="BI123" i="2"/>
  <c r="BI122" i="2"/>
  <c r="BI121" i="2"/>
  <c r="BI120" i="2"/>
  <c r="BI119" i="2"/>
  <c r="BI117" i="2"/>
  <c r="BI116" i="2"/>
  <c r="BI115" i="2"/>
  <c r="BI114" i="2"/>
  <c r="BI113" i="2"/>
  <c r="BI112" i="2"/>
  <c r="BI111" i="2"/>
  <c r="BI110" i="2"/>
  <c r="BI109" i="2"/>
  <c r="BI108" i="2"/>
  <c r="BI107" i="2"/>
  <c r="BI105" i="2"/>
  <c r="BI104" i="2"/>
  <c r="BI103" i="2"/>
  <c r="BI102" i="2"/>
  <c r="BI101" i="2"/>
  <c r="BI100" i="2"/>
  <c r="BI99" i="2"/>
  <c r="BI98" i="2"/>
  <c r="BI97" i="2"/>
  <c r="BI96" i="2"/>
  <c r="BI95" i="2"/>
  <c r="BI94" i="2"/>
  <c r="BI93" i="2"/>
  <c r="BI92" i="2"/>
  <c r="BI91" i="2"/>
  <c r="BI90" i="2"/>
  <c r="BI89" i="2"/>
  <c r="BI88" i="2"/>
  <c r="BI87" i="2"/>
  <c r="BI86" i="2"/>
  <c r="BI85" i="2"/>
  <c r="BI84" i="2"/>
  <c r="BI83" i="2"/>
  <c r="BI82" i="2"/>
  <c r="BI81" i="2"/>
  <c r="BI80" i="2"/>
  <c r="BI79" i="2"/>
  <c r="BI77" i="2"/>
  <c r="BI76" i="2"/>
  <c r="BI75" i="2"/>
  <c r="BI74" i="2"/>
  <c r="BI73" i="2"/>
  <c r="BI72" i="2"/>
  <c r="BI71" i="2"/>
  <c r="BI70" i="2"/>
  <c r="BI69" i="2"/>
  <c r="BI68" i="2"/>
  <c r="BI67" i="2"/>
  <c r="BI66" i="2"/>
  <c r="BI65" i="2"/>
  <c r="BI64" i="2"/>
  <c r="BI63" i="2"/>
  <c r="BI62" i="2"/>
  <c r="BI61" i="2"/>
  <c r="BI60" i="2"/>
  <c r="BI59" i="2"/>
  <c r="BI58" i="2"/>
  <c r="BI57" i="2"/>
  <c r="BI56" i="2"/>
  <c r="BI55" i="2"/>
  <c r="BI54" i="2"/>
  <c r="BI53" i="2"/>
  <c r="BI52" i="2"/>
  <c r="BI51" i="2"/>
  <c r="BI50" i="2"/>
  <c r="BI49" i="2"/>
  <c r="BI48" i="2"/>
  <c r="BI47" i="2"/>
  <c r="BI46" i="2"/>
  <c r="BI45" i="2"/>
  <c r="BI44" i="2"/>
  <c r="BI42" i="2"/>
  <c r="BI41" i="2"/>
  <c r="BI40" i="2"/>
  <c r="BI39" i="2"/>
  <c r="BI38" i="2"/>
  <c r="BI37" i="2"/>
  <c r="BI36" i="2"/>
  <c r="BI35" i="2"/>
  <c r="BI33" i="2"/>
  <c r="BI32" i="2"/>
  <c r="BI31" i="2"/>
  <c r="BI30" i="2"/>
  <c r="BI28" i="2"/>
  <c r="BI27" i="2"/>
  <c r="BI25" i="2"/>
  <c r="BI24" i="2"/>
  <c r="BI23" i="2"/>
  <c r="BI22" i="2"/>
  <c r="BI21" i="2"/>
  <c r="BI20" i="2"/>
  <c r="BI19" i="2"/>
  <c r="BI18" i="2"/>
  <c r="BI17" i="2"/>
  <c r="BI13" i="2"/>
  <c r="BI12" i="2"/>
  <c r="BI11" i="2"/>
  <c r="BI10" i="2"/>
  <c r="BI9" i="2"/>
  <c r="BI8" i="2"/>
  <c r="BI354" i="2" l="1"/>
  <c r="BJ34" i="2"/>
  <c r="BI34" i="2"/>
  <c r="BJ185" i="2"/>
  <c r="BI185" i="2"/>
  <c r="BJ326" i="2"/>
  <c r="BI326" i="2"/>
  <c r="BJ306" i="2"/>
  <c r="BI306" i="2"/>
  <c r="BJ318" i="2"/>
  <c r="BI318" i="2"/>
  <c r="BJ26" i="2"/>
  <c r="BI26" i="2"/>
  <c r="BJ302" i="2"/>
  <c r="BI43" i="2"/>
  <c r="BJ43" i="2"/>
  <c r="BI338" i="2"/>
  <c r="BI290" i="2"/>
  <c r="BJ201" i="2"/>
  <c r="BI201" i="2"/>
  <c r="BJ78" i="2"/>
  <c r="BI78" i="2"/>
  <c r="BJ314" i="2"/>
  <c r="BI147" i="2"/>
  <c r="BJ147" i="2"/>
  <c r="BJ14" i="2"/>
  <c r="BI14" i="2"/>
  <c r="BJ286" i="2" l="1"/>
  <c r="BI314" i="2"/>
  <c r="BJ290" i="2"/>
  <c r="BJ338" i="2"/>
  <c r="BJ354" i="2"/>
  <c r="BI322" i="2"/>
  <c r="BI334" i="2"/>
  <c r="BI330" i="2"/>
  <c r="BI294" i="2"/>
  <c r="BJ322" i="2"/>
  <c r="BJ334" i="2"/>
  <c r="BJ330" i="2"/>
  <c r="BJ294" i="2"/>
  <c r="BI309" i="2"/>
  <c r="BI342" i="2"/>
  <c r="BI325" i="2"/>
  <c r="BI357" i="2"/>
  <c r="BI298" i="2"/>
  <c r="BI350" i="2"/>
  <c r="BI310" i="2"/>
  <c r="BJ353" i="2"/>
  <c r="BI346" i="2"/>
  <c r="BJ329" i="2"/>
  <c r="BJ341" i="2"/>
  <c r="BJ289" i="2"/>
  <c r="BI302" i="2"/>
  <c r="BJ309" i="2"/>
  <c r="BI286" i="2"/>
  <c r="BJ342" i="2"/>
  <c r="BJ325" i="2"/>
  <c r="BJ357" i="2"/>
  <c r="BJ298" i="2"/>
  <c r="BJ350" i="2"/>
  <c r="BJ310" i="2"/>
  <c r="BJ346" i="2"/>
  <c r="BI321" i="2"/>
  <c r="BI317" i="2" l="1"/>
  <c r="BI349" i="2"/>
  <c r="BI337" i="2"/>
  <c r="BJ345" i="2"/>
  <c r="BI345" i="2"/>
  <c r="BJ305" i="2"/>
  <c r="BI305" i="2"/>
  <c r="BJ313" i="2"/>
  <c r="BI313" i="2"/>
  <c r="BJ169" i="2"/>
  <c r="BI169" i="2"/>
  <c r="BJ337" i="2"/>
  <c r="BJ293" i="2"/>
  <c r="BJ166" i="2"/>
  <c r="BI134" i="2"/>
  <c r="BI150" i="2"/>
  <c r="BI16" i="2"/>
  <c r="BJ16" i="2"/>
  <c r="BJ297" i="2"/>
  <c r="BI297" i="2"/>
  <c r="BI166" i="2"/>
  <c r="BI289" i="2"/>
  <c r="BI333" i="2"/>
  <c r="BI353" i="2"/>
  <c r="BI126" i="2"/>
  <c r="BI293" i="2"/>
  <c r="BJ180" i="2"/>
  <c r="BJ134" i="2"/>
  <c r="BJ301" i="2"/>
  <c r="BI341" i="2"/>
  <c r="BI329" i="2"/>
  <c r="BI301" i="2"/>
  <c r="BJ349" i="2"/>
  <c r="BJ317" i="2"/>
  <c r="BJ150" i="2"/>
  <c r="BJ321" i="2"/>
  <c r="BI182" i="2"/>
  <c r="BJ333" i="2"/>
  <c r="BI180" i="2" l="1"/>
  <c r="BJ106" i="2"/>
  <c r="BI106" i="2"/>
  <c r="BI196" i="2"/>
  <c r="BJ196" i="2"/>
  <c r="BI29" i="2"/>
  <c r="BJ29" i="2"/>
  <c r="BJ118" i="2"/>
  <c r="BI164" i="2"/>
  <c r="BJ126" i="2"/>
  <c r="BJ182" i="2"/>
  <c r="BJ164" i="2"/>
  <c r="BI145" i="2"/>
  <c r="BI118" i="2"/>
  <c r="BI198" i="2"/>
  <c r="BJ198" i="2"/>
  <c r="BJ145" i="2"/>
  <c r="AL6" i="2" l="1"/>
  <c r="AK6" i="2"/>
  <c r="AB8" i="2"/>
  <c r="AN10" i="2"/>
  <c r="AN8" i="2"/>
  <c r="AO8" i="2" s="1"/>
  <c r="AN9" i="2"/>
  <c r="AB10" i="2"/>
  <c r="AB12" i="2"/>
  <c r="AB25" i="2"/>
  <c r="AB27" i="2"/>
  <c r="AB31" i="2"/>
  <c r="AB32" i="2"/>
  <c r="AB41" i="2"/>
  <c r="AB43" i="2"/>
  <c r="AB46" i="2"/>
  <c r="AB48" i="2"/>
  <c r="AB57" i="2"/>
  <c r="AB21" i="2"/>
  <c r="AB23" i="2"/>
  <c r="AB26" i="2"/>
  <c r="AB28" i="2"/>
  <c r="AB37" i="2"/>
  <c r="AB39" i="2"/>
  <c r="AB42" i="2"/>
  <c r="AB44" i="2"/>
  <c r="AB53" i="2"/>
  <c r="AB55" i="2"/>
  <c r="AB13" i="2"/>
  <c r="AB15" i="2"/>
  <c r="AB17" i="2"/>
  <c r="AB19" i="2"/>
  <c r="AB22" i="2"/>
  <c r="AB24" i="2"/>
  <c r="AB33" i="2"/>
  <c r="AB35" i="2"/>
  <c r="AB38" i="2"/>
  <c r="AB40" i="2"/>
  <c r="AB49" i="2"/>
  <c r="AB51" i="2"/>
  <c r="AB54" i="2"/>
  <c r="AB56" i="2"/>
  <c r="AB9" i="2"/>
  <c r="AB16" i="2"/>
  <c r="AB34" i="2"/>
  <c r="AB52" i="2"/>
  <c r="AB11" i="2"/>
  <c r="AB18" i="2"/>
  <c r="AB36" i="2"/>
  <c r="AB45" i="2"/>
  <c r="AB20" i="2"/>
  <c r="AB29" i="2"/>
  <c r="AB47" i="2"/>
  <c r="AB14" i="2"/>
  <c r="AB30" i="2"/>
  <c r="AB50" i="2"/>
  <c r="I57" i="5" l="1"/>
  <c r="F57" i="5"/>
  <c r="J56" i="2"/>
  <c r="AC8" i="2"/>
  <c r="AC57" i="2"/>
  <c r="AC13" i="2"/>
  <c r="AC16" i="2"/>
  <c r="AC56" i="2"/>
  <c r="AC55" i="2"/>
  <c r="AC54" i="2"/>
  <c r="AC53" i="2"/>
  <c r="AC52" i="2"/>
  <c r="AC51" i="2"/>
  <c r="G47" i="2"/>
  <c r="G54" i="2"/>
  <c r="AO10" i="2"/>
  <c r="AQ10" i="2" s="1"/>
  <c r="AO9" i="2"/>
  <c r="AC15" i="2"/>
  <c r="AC25" i="2"/>
  <c r="AC30" i="2"/>
  <c r="AC29" i="2"/>
  <c r="AC45" i="2"/>
  <c r="AC11" i="2"/>
  <c r="AC38" i="2"/>
  <c r="AC22" i="2"/>
  <c r="AC37" i="2"/>
  <c r="AC21" i="2"/>
  <c r="AC48" i="2"/>
  <c r="AC18" i="2"/>
  <c r="AC23" i="2"/>
  <c r="AC35" i="2"/>
  <c r="AC19" i="2"/>
  <c r="AC28" i="2"/>
  <c r="AC12" i="2"/>
  <c r="AC24" i="2"/>
  <c r="AC14" i="2"/>
  <c r="AC36" i="2"/>
  <c r="AC50" i="2"/>
  <c r="AC47" i="2"/>
  <c r="AC9" i="2"/>
  <c r="AC49" i="2"/>
  <c r="AC42" i="2"/>
  <c r="AC26" i="2"/>
  <c r="AC43" i="2"/>
  <c r="AC27" i="2"/>
  <c r="AC10" i="2"/>
  <c r="AC46" i="2"/>
  <c r="AC44" i="2"/>
  <c r="AC41" i="2"/>
  <c r="AC40" i="2"/>
  <c r="AC39" i="2"/>
  <c r="AC34" i="2"/>
  <c r="AC33" i="2"/>
  <c r="AC32" i="2"/>
  <c r="AC31" i="2"/>
  <c r="AC20" i="2"/>
  <c r="AC17" i="2"/>
  <c r="D15" i="12"/>
  <c r="AC6" i="2" l="1"/>
  <c r="G48" i="2"/>
  <c r="AQ6" i="2"/>
  <c r="G55" i="2" s="1"/>
  <c r="AO6" i="2"/>
  <c r="AP10" i="2"/>
  <c r="AR10" i="2"/>
  <c r="AR6" i="2"/>
  <c r="G62" i="2" l="1"/>
  <c r="B27" i="25"/>
  <c r="D27" i="25" s="1"/>
  <c r="J37" i="2" s="1"/>
  <c r="J43" i="2" s="1"/>
  <c r="G56" i="2"/>
  <c r="J57" i="2"/>
  <c r="I58" i="5"/>
  <c r="F58" i="5"/>
  <c r="C58" i="5" l="1"/>
  <c r="J58" i="2"/>
  <c r="E61" i="2"/>
  <c r="E63" i="2" s="1"/>
  <c r="F58" i="2"/>
  <c r="G61" i="2" l="1"/>
  <c r="G63" i="2" s="1"/>
  <c r="F65" i="2" s="1"/>
  <c r="AR2" i="2" l="1"/>
  <c r="AU5" i="2" l="1"/>
  <c r="D14" i="12" l="1"/>
  <c r="N58" i="2" l="1"/>
  <c r="K58" i="2"/>
  <c r="D10" i="12" l="1"/>
  <c r="B43" i="5" l="1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4" i="5"/>
  <c r="B13" i="5"/>
  <c r="B12" i="5"/>
  <c r="B11" i="5"/>
  <c r="B10" i="5"/>
  <c r="B9" i="5"/>
  <c r="D17" i="12" l="1"/>
  <c r="D16" i="12"/>
  <c r="F16" i="12" s="1"/>
  <c r="D19" i="12" l="1"/>
  <c r="D18" i="12"/>
  <c r="G25" i="2" l="1"/>
  <c r="J55" i="2"/>
  <c r="C55" i="5"/>
  <c r="F55" i="5" s="1"/>
  <c r="I55" i="5" s="1"/>
  <c r="E36" i="2"/>
  <c r="E22" i="2"/>
  <c r="G36" i="2"/>
  <c r="G18" i="2"/>
  <c r="F18" i="12"/>
  <c r="G27" i="2" l="1"/>
  <c r="G38" i="2" s="1"/>
  <c r="E38" i="2"/>
  <c r="F43" i="2" l="1"/>
  <c r="D40" i="2"/>
  <c r="C62" i="5" l="1"/>
  <c r="F62" i="5" s="1"/>
  <c r="C39" i="5" l="1"/>
  <c r="F39" i="5" s="1"/>
  <c r="S6" i="2"/>
  <c r="C10" i="5"/>
  <c r="C11" i="5"/>
  <c r="C12" i="5"/>
  <c r="C18" i="5"/>
  <c r="F19" i="12" l="1"/>
  <c r="I74" i="5"/>
  <c r="C41" i="5"/>
  <c r="C40" i="5"/>
  <c r="C33" i="5"/>
  <c r="C28" i="5"/>
  <c r="E28" i="5" s="1"/>
  <c r="C26" i="5"/>
  <c r="C25" i="5"/>
  <c r="C19" i="5"/>
  <c r="C47" i="5"/>
  <c r="E58" i="5"/>
  <c r="C57" i="5"/>
  <c r="E57" i="5" s="1"/>
  <c r="C65" i="5" l="1"/>
  <c r="C54" i="5"/>
  <c r="N43" i="2"/>
  <c r="N14" i="2"/>
  <c r="K14" i="2"/>
  <c r="C43" i="5"/>
  <c r="C42" i="5"/>
  <c r="C38" i="5"/>
  <c r="F38" i="5" s="1"/>
  <c r="H38" i="5" s="1"/>
  <c r="C37" i="5"/>
  <c r="C36" i="5"/>
  <c r="E36" i="5" s="1"/>
  <c r="C35" i="5"/>
  <c r="C34" i="5"/>
  <c r="C31" i="5"/>
  <c r="C30" i="5"/>
  <c r="C29" i="5"/>
  <c r="C27" i="5"/>
  <c r="C24" i="5"/>
  <c r="C23" i="5"/>
  <c r="C22" i="5"/>
  <c r="C21" i="5"/>
  <c r="C20" i="5"/>
  <c r="C14" i="5"/>
  <c r="C13" i="5"/>
  <c r="E13" i="5" s="1"/>
  <c r="C59" i="5" l="1"/>
  <c r="F10" i="12" s="1"/>
  <c r="C64" i="5"/>
  <c r="C66" i="5" s="1"/>
  <c r="A10" i="12" l="1"/>
  <c r="A8" i="5" l="1"/>
  <c r="A9" i="5" s="1"/>
  <c r="A10" i="5" s="1"/>
  <c r="A11" i="5" l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E44" i="13" l="1"/>
  <c r="F17" i="12" l="1"/>
  <c r="F15" i="12"/>
  <c r="B28" i="13" l="1"/>
  <c r="B29" i="13" s="1"/>
  <c r="B30" i="13" s="1"/>
  <c r="B31" i="13" s="1"/>
  <c r="B32" i="13" s="1"/>
  <c r="B33" i="13" s="1"/>
  <c r="B34" i="13" s="1"/>
  <c r="B35" i="13" s="1"/>
  <c r="B36" i="13" s="1"/>
  <c r="F65" i="5"/>
  <c r="B41" i="13" l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I65" i="5"/>
  <c r="L58" i="5"/>
  <c r="L57" i="5" l="1"/>
  <c r="L65" i="5" s="1"/>
  <c r="F43" i="5" l="1"/>
  <c r="F42" i="5"/>
  <c r="F40" i="5"/>
  <c r="F37" i="5"/>
  <c r="F35" i="5"/>
  <c r="F34" i="5"/>
  <c r="F33" i="5"/>
  <c r="F31" i="5"/>
  <c r="F30" i="5"/>
  <c r="F29" i="5"/>
  <c r="F23" i="5"/>
  <c r="F22" i="5"/>
  <c r="F14" i="5"/>
  <c r="F13" i="5"/>
  <c r="F12" i="5"/>
  <c r="F11" i="5"/>
  <c r="I34" i="5" l="1"/>
  <c r="L34" i="5" s="1"/>
  <c r="I22" i="5"/>
  <c r="L22" i="5" s="1"/>
  <c r="I23" i="5"/>
  <c r="L23" i="5" s="1"/>
  <c r="I29" i="5"/>
  <c r="L29" i="5" s="1"/>
  <c r="I33" i="5"/>
  <c r="L33" i="5" s="1"/>
  <c r="I35" i="5"/>
  <c r="L35" i="5" s="1"/>
  <c r="I12" i="5"/>
  <c r="I13" i="5"/>
  <c r="N13" i="5" s="1"/>
  <c r="I40" i="5"/>
  <c r="L40" i="5" s="1"/>
  <c r="I42" i="5"/>
  <c r="L42" i="5" s="1"/>
  <c r="I43" i="5"/>
  <c r="L43" i="5" s="1"/>
  <c r="I30" i="5"/>
  <c r="L30" i="5" s="1"/>
  <c r="I37" i="5"/>
  <c r="L37" i="5" s="1"/>
  <c r="I14" i="5"/>
  <c r="N14" i="5" s="1"/>
  <c r="I11" i="5"/>
  <c r="F10" i="5"/>
  <c r="I31" i="5" l="1"/>
  <c r="L31" i="5" s="1"/>
  <c r="F26" i="5"/>
  <c r="E15" i="5"/>
  <c r="I10" i="5"/>
  <c r="F25" i="5" l="1"/>
  <c r="F24" i="5"/>
  <c r="F27" i="5"/>
  <c r="F28" i="5"/>
  <c r="I28" i="5" s="1"/>
  <c r="L28" i="5" s="1"/>
  <c r="F19" i="5" l="1"/>
  <c r="L54" i="5" l="1"/>
  <c r="H15" i="5" l="1"/>
  <c r="L14" i="5" l="1"/>
  <c r="L13" i="5" l="1"/>
  <c r="F18" i="5" l="1"/>
  <c r="F20" i="5" l="1"/>
  <c r="F41" i="5" l="1"/>
  <c r="L12" i="5" l="1"/>
  <c r="N12" i="5"/>
  <c r="I24" i="5" l="1"/>
  <c r="L24" i="5" s="1"/>
  <c r="I25" i="5"/>
  <c r="L25" i="5" s="1"/>
  <c r="I26" i="5"/>
  <c r="L26" i="5" s="1"/>
  <c r="I27" i="5"/>
  <c r="L27" i="5" s="1"/>
  <c r="I19" i="5" l="1"/>
  <c r="L19" i="5" s="1"/>
  <c r="I18" i="5" l="1"/>
  <c r="L18" i="5" l="1"/>
  <c r="I20" i="5" l="1"/>
  <c r="L20" i="5" l="1"/>
  <c r="I41" i="5" l="1"/>
  <c r="L41" i="5" l="1"/>
  <c r="I62" i="5" l="1"/>
  <c r="L62" i="5" s="1"/>
  <c r="J14" i="2" l="1"/>
  <c r="C9" i="5"/>
  <c r="C15" i="5" l="1"/>
  <c r="D61" i="13" s="1"/>
  <c r="F9" i="5"/>
  <c r="C32" i="5"/>
  <c r="C44" i="5" s="1"/>
  <c r="C49" i="5" s="1"/>
  <c r="C50" i="5" l="1"/>
  <c r="J45" i="2"/>
  <c r="K47" i="2" s="1"/>
  <c r="J48" i="2"/>
  <c r="J49" i="2" s="1"/>
  <c r="I9" i="5"/>
  <c r="H39" i="5" s="1"/>
  <c r="F15" i="5"/>
  <c r="C46" i="5"/>
  <c r="C51" i="5" l="1"/>
  <c r="C61" i="5" s="1"/>
  <c r="N47" i="2"/>
  <c r="E48" i="5"/>
  <c r="F48" i="5" s="1"/>
  <c r="F36" i="5"/>
  <c r="H36" i="5" s="1"/>
  <c r="I15" i="5"/>
  <c r="D21" i="12"/>
  <c r="D22" i="13" l="1"/>
  <c r="D20" i="13"/>
  <c r="I36" i="5"/>
  <c r="F32" i="5" l="1"/>
  <c r="H32" i="5" s="1"/>
  <c r="I32" i="5" l="1"/>
  <c r="F59" i="5" l="1"/>
  <c r="G49" i="2"/>
  <c r="I59" i="5"/>
  <c r="E59" i="5" l="1"/>
  <c r="D9" i="13"/>
  <c r="D72" i="13" s="1"/>
  <c r="D27" i="13"/>
  <c r="F51" i="2"/>
  <c r="L55" i="5"/>
  <c r="F64" i="5"/>
  <c r="F66" i="5" s="1"/>
  <c r="I64" i="5"/>
  <c r="I66" i="5" s="1"/>
  <c r="H59" i="5"/>
  <c r="F11" i="12" l="1"/>
  <c r="F14" i="12" s="1"/>
  <c r="L64" i="5"/>
  <c r="L66" i="5" s="1"/>
  <c r="K38" i="5"/>
  <c r="F24" i="12" l="1"/>
  <c r="I10" i="12"/>
  <c r="L38" i="5"/>
  <c r="G11" i="12" l="1"/>
  <c r="I11" i="12"/>
  <c r="H24" i="12" s="1"/>
  <c r="H44" i="5" l="1"/>
  <c r="H46" i="5" s="1"/>
  <c r="I39" i="5" l="1"/>
  <c r="F47" i="5" l="1"/>
  <c r="D12" i="13" s="1"/>
  <c r="G15" i="12" l="1"/>
  <c r="I15" i="12" s="1"/>
  <c r="G14" i="12"/>
  <c r="G17" i="12"/>
  <c r="I17" i="12" s="1"/>
  <c r="G16" i="12"/>
  <c r="I16" i="12" s="1"/>
  <c r="G19" i="12"/>
  <c r="I19" i="12" s="1"/>
  <c r="G18" i="12"/>
  <c r="I18" i="12" s="1"/>
  <c r="F26" i="12"/>
  <c r="F28" i="12" s="1"/>
  <c r="G20" i="12"/>
  <c r="I20" i="12" s="1"/>
  <c r="I24" i="12" l="1"/>
  <c r="I34" i="12" s="1"/>
  <c r="D10" i="13" s="1"/>
  <c r="G28" i="12"/>
  <c r="I14" i="12"/>
  <c r="I21" i="12" s="1"/>
  <c r="G21" i="12"/>
  <c r="I26" i="12" l="1"/>
  <c r="I30" i="12" s="1"/>
  <c r="I33" i="12" s="1"/>
  <c r="D11" i="13"/>
  <c r="D13" i="13" l="1"/>
  <c r="H47" i="5" s="1"/>
  <c r="D16" i="13"/>
  <c r="D28" i="13"/>
  <c r="D29" i="13" s="1"/>
  <c r="D65" i="13" l="1"/>
  <c r="I47" i="5"/>
  <c r="L47" i="5" l="1"/>
  <c r="E45" i="13" l="1"/>
  <c r="E47" i="13" s="1"/>
  <c r="E56" i="13" s="1"/>
  <c r="D35" i="13" s="1"/>
  <c r="E54" i="13"/>
  <c r="N11" i="5" l="1"/>
  <c r="L11" i="5"/>
  <c r="L10" i="5" l="1"/>
  <c r="N10" i="5"/>
  <c r="F21" i="12" l="1"/>
  <c r="J71" i="2"/>
  <c r="K20" i="2"/>
  <c r="E21" i="5" s="1"/>
  <c r="F21" i="5" l="1"/>
  <c r="E44" i="5"/>
  <c r="E46" i="5" s="1"/>
  <c r="E50" i="5" s="1"/>
  <c r="K43" i="2"/>
  <c r="I21" i="5" l="1"/>
  <c r="F44" i="5"/>
  <c r="F49" i="5" l="1"/>
  <c r="F50" i="5" s="1"/>
  <c r="F46" i="5"/>
  <c r="F51" i="5" s="1"/>
  <c r="F61" i="5" s="1"/>
  <c r="I44" i="5"/>
  <c r="L21" i="5"/>
  <c r="I46" i="5" l="1"/>
  <c r="D63" i="13"/>
  <c r="D15" i="13" l="1"/>
  <c r="D17" i="13" s="1"/>
  <c r="H48" i="5"/>
  <c r="I48" i="5" l="1"/>
  <c r="H50" i="5"/>
  <c r="D19" i="13"/>
  <c r="D21" i="13" s="1"/>
  <c r="D23" i="13" s="1"/>
  <c r="I49" i="5" l="1"/>
  <c r="I50" i="5" s="1"/>
  <c r="I51" i="5"/>
  <c r="I61" i="5" l="1"/>
  <c r="D31" i="13"/>
  <c r="D33" i="13" s="1"/>
  <c r="D36" i="13" s="1"/>
  <c r="D62" i="13" l="1"/>
  <c r="G40" i="13"/>
  <c r="G43" i="13" l="1"/>
  <c r="K36" i="5" s="1"/>
  <c r="L36" i="5" s="1"/>
  <c r="G44" i="13"/>
  <c r="G42" i="13"/>
  <c r="G50" i="13"/>
  <c r="K48" i="5" s="1"/>
  <c r="K9" i="5"/>
  <c r="G41" i="13"/>
  <c r="K50" i="5" l="1"/>
  <c r="L48" i="5"/>
  <c r="G45" i="13"/>
  <c r="D64" i="13" s="1"/>
  <c r="D66" i="13" s="1"/>
  <c r="K32" i="5"/>
  <c r="K39" i="5"/>
  <c r="L9" i="5"/>
  <c r="L15" i="5" s="1"/>
  <c r="K15" i="5"/>
  <c r="N9" i="5"/>
  <c r="CD36" i="2" s="1"/>
  <c r="D68" i="13" l="1"/>
  <c r="D70" i="13" s="1"/>
  <c r="D74" i="13" s="1"/>
  <c r="K44" i="5"/>
  <c r="L32" i="5"/>
  <c r="CD15" i="2"/>
  <c r="L39" i="5"/>
  <c r="N39" i="5"/>
  <c r="L44" i="5" l="1"/>
  <c r="L49" i="5" s="1"/>
  <c r="CD34" i="2"/>
  <c r="CD39" i="2" s="1"/>
  <c r="CD16" i="2"/>
  <c r="CD18" i="2" s="1"/>
  <c r="L50" i="5" l="1"/>
  <c r="L46" i="5"/>
  <c r="L51" i="5" s="1"/>
  <c r="L6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J17" authorId="0" shapeId="0" xr:uid="{49ED9267-E9D0-4840-A225-F846E1F1BFC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Informal case Staff Removed $2,627 for bonuses from acct 601.4</t>
        </r>
      </text>
    </comment>
    <comment ref="K17" authorId="0" shapeId="0" xr:uid="{12DE1789-31CA-49E4-B05F-5D5EDC47AAE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Staff Removed $2,627 for bonuses from acct 601.4</t>
        </r>
      </text>
    </comment>
    <comment ref="N17" authorId="0" shapeId="0" xr:uid="{C0C259A6-EA43-4F23-AD3A-6E90428B1F2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Company added 2025 payroll expense
</t>
        </r>
      </text>
    </comment>
    <comment ref="K20" authorId="0" shapeId="0" xr:uid="{7EA4A16B-DE8C-4433-8B4A-2469F706A10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Company accepted Staff adjustment in Informal Case
See DR 54 REMOVED $2,638.85 ($1,519.14 and $1,119.51). Moved to expense under Acct.  - Purchased Water.
The company's response stated these entries on 5/31/2023 were miscoded as utility plant and should have been expensed under Purchased Water.</t>
        </r>
      </text>
    </comment>
    <comment ref="K26" authorId="0" shapeId="0" xr:uid="{C1BCD664-C2EC-400F-9E2B-E8A7698ACB5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Company accepted staff's adjustment in informal case.
Acct 636.1 Professional &amp; Contract Fees - 
See DR 36
Remove $55 from direct costs for a bounced check charge on 4/6/23.
Verified via invoice.
Remove $22,003
The company over allocated costs. See DR attachment for verification.
Total Removed: $22,058</t>
        </r>
      </text>
    </comment>
    <comment ref="K28" authorId="0" shapeId="0" xr:uid="{52D27E51-5A9C-4633-A6A0-37B6E344919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Company accepted staff's adjustment in informal case.
Accts
641.1 - Rents
641.4 - Utilities
645.1 - Lease Rent Expense - Interest
646 - Lease Rent Expense - Depreciation
641 - Rent or Lease of Buildings
See DR 37
Total to be allocated: $26,041
3.6% allocated amount of $26,041 is $9,354
Remove $94 because of over allocated amount of $9448.</t>
        </r>
      </text>
    </comment>
    <comment ref="K29" authorId="0" shapeId="0" xr:uid="{F7BABDE7-F71A-4467-9E45-A3CD4D3579A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Company accepted staff's adjustment in informal case. 
636.10 - Vehicle Expenses
637 - Gas and Fuel
650.1 - Mileage Reimbursement
Verified with GL
See DR 38
Remove $446 because the company over allocated.</t>
        </r>
      </text>
    </comment>
    <comment ref="N32" authorId="0" shapeId="0" xr:uid="{6BB79005-B7CA-474B-9F0B-534CDC63E94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Company added and staff agreed rate case expense $24,325
Amortized over 2 years</t>
        </r>
      </text>
    </comment>
    <comment ref="K33" authorId="0" shapeId="0" xr:uid="{9180E5E9-9138-4B24-A9D1-224764ECD8B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Company accepted staff's adjustments in informal case.
Removed $17 from Acct 650.3 for Travel - Meals and Entertainment</t>
        </r>
      </text>
    </comment>
    <comment ref="K34" authorId="0" shapeId="0" xr:uid="{F673FCA2-A55C-4BBE-B6EC-1D1C23E5450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Company accepted staff's adjustment in informal case.
See DR 39
Removed $6,758 for over allocation
Acct. 620.1: $1,453
Acct. 620.2: $350
Acct. 620.5: $146
Acct. 620.82: $4,809</t>
        </r>
      </text>
    </comment>
    <comment ref="Y35" authorId="0" shapeId="0" xr:uid="{A0F5A0B9-59A3-447E-8A73-F1EC75E475A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Informal Case Staff removed $135.81 capitalized labor.</t>
        </r>
      </text>
    </comment>
    <comment ref="N37" authorId="0" shapeId="0" xr:uid="{EE19914E-2798-44A5-BF76-926363305B2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Company added annual depreciation Assets - Post Year
2024 Q1 - Capital Labor Well
2024 Q1 - Capital Labor - Resevoir </t>
        </r>
      </text>
    </comment>
    <comment ref="K42" authorId="0" shapeId="0" xr:uid="{A0D270AB-B26D-43EC-A2B8-EF657CD0D3F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Company accepted staff's adjustment in informal case.
See DR 52. The company mis-coded 2 - expenses of $623.40 into assets. Moved both (Total $1246.80) from assets to expenses under Miscellaneous Expense.</t>
        </r>
      </text>
    </comment>
    <comment ref="G47" authorId="0" shapeId="0" xr:uid="{D9D91BE7-339B-4A38-B6F8-EBCFBD0654C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Additional $330,989 original costs from $911,629</t>
        </r>
      </text>
    </comment>
    <comment ref="Y47" authorId="0" shapeId="0" xr:uid="{DA34F59F-5DA5-4CCD-B4F1-8C0D00DE5C7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Informal Case REMOVED $623.40
The company mis-coded 2 - expenses of $623.40 into assets. Moved both (Total $1246.80) from assets to expenses under Miscellaneous Expense.</t>
        </r>
      </text>
    </comment>
    <comment ref="G48" authorId="0" shapeId="0" xr:uid="{78360183-0C70-4F58-B556-9712DB8081F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Difference for Accum Depreciation (Ending) ($9,613) from ($397,194)</t>
        </r>
      </text>
    </comment>
    <comment ref="Y48" authorId="0" shapeId="0" xr:uid="{0C591CBF-EBD6-4231-AAC0-673AC4036D3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Informal Case REMOVED $623.40
The company mis-coded 2 - expenses of $623.40 into assets. Moved both (Total $1246.80) from assets to expenses under Miscellaneous Expense.</t>
        </r>
      </text>
    </comment>
    <comment ref="N53" authorId="0" shapeId="0" xr:uid="{8E0233E5-848F-47DF-A3ED-2A472BD295A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Company added original cost
Assets - Post Year
2024 Q1 - Capital Labor Well
2024 Q1 - Capital Labor - Resevoir </t>
        </r>
      </text>
    </comment>
    <comment ref="N54" authorId="0" shapeId="0" xr:uid="{A71B2A3B-FADB-4574-A59E-D15223F02F2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Company added Accum depreciation (ending)
Assets - Post Year
2024 Q1 - Capital Labor Well
2024 Q1 - Capital Labor - Resevoir </t>
        </r>
      </text>
    </comment>
    <comment ref="Y54" authorId="0" shapeId="0" xr:uid="{A306B1C4-73A6-498A-BFE9-DCCDB773DD6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Informal Case
REMOVED $1,519.34
The company's response stated these entries were miscoded as utility plant and should have been expensed under Purchased Water.</t>
        </r>
      </text>
    </comment>
    <comment ref="Y55" authorId="0" shapeId="0" xr:uid="{D2F2AD68-B9C6-4902-AB46-0A86086C3DE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Informal Case
REMOVED $1,119.51
The company's response stated these entries were miscoded as utility plant and should have been expensed under Purchased Water.</t>
        </r>
      </text>
    </comment>
    <comment ref="Y60" authorId="0" shapeId="0" xr:uid="{2B46C328-E9F5-4065-B0D2-06C3D173FD3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Staff removed $1,689 for capitalized labor</t>
        </r>
      </text>
    </comment>
    <comment ref="G61" authorId="0" shapeId="0" xr:uid="{EBCFC633-E0E6-4519-9067-543A2F5ED43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Additional $19,695 from $33,189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K9" authorId="0" shapeId="0" xr:uid="{3D8BA15A-FF3A-4CD5-A72A-9D9D57F964E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Informal case $220,242
Prior to depreciation calculation error $274,423</t>
        </r>
      </text>
    </comment>
    <comment ref="L9" authorId="0" shapeId="0" xr:uid="{A5037FD7-E787-4738-AAD6-CDFE091B2A9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Prior to depreciation calculation error $568,721</t>
        </r>
      </text>
    </comment>
    <comment ref="K15" authorId="0" shapeId="0" xr:uid="{96CDF1B4-56FE-4BDC-91D7-432E1628FCC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Prior to depreciation calculation error $274,423</t>
        </r>
      </text>
    </comment>
    <comment ref="L15" authorId="0" shapeId="0" xr:uid="{C94BD42B-4B21-4125-8DDE-43000CE7633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Prior to depreciation calculation error $568,721</t>
        </r>
      </text>
    </comment>
    <comment ref="E18" authorId="0" shapeId="0" xr:uid="{D02808D7-C085-4635-9ECB-84069A5FDC3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Staff Removed $2,627 for bonuses in acct 601.4
This was removed in informal case. Company added it back in formal case.</t>
        </r>
      </text>
    </comment>
    <comment ref="H18" authorId="0" shapeId="0" xr:uid="{E618B2F9-7101-4D9E-B649-9B5FCB5B456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See DR 25
This is a 4% merit employee increase for 2025</t>
        </r>
      </text>
    </comment>
    <comment ref="E21" authorId="0" shapeId="0" xr:uid="{9CF4D90D-6A41-4C5D-94A2-43262507747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Informal Case added to purchased power acct.</t>
        </r>
      </text>
    </comment>
    <comment ref="H33" authorId="0" shapeId="0" xr:uid="{67771A74-A246-4D9F-9F01-F87EB412C26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Company added and staff agreed rate case expense $24,325
Amortized over 2 years</t>
        </r>
      </text>
    </comment>
    <comment ref="I38" authorId="0" shapeId="0" xr:uid="{399F3253-7426-413A-A931-3487FE1E0CC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Prior to depreciation calculation error $67,573</t>
        </r>
      </text>
    </comment>
    <comment ref="L38" authorId="0" shapeId="0" xr:uid="{ECC6005E-AAC5-4CE7-9BE1-BE67DB8ECE2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Prior to depreciation calculation error $67,573</t>
        </r>
      </text>
    </comment>
    <comment ref="I44" authorId="0" shapeId="0" xr:uid="{09E75976-E524-41ED-9A50-38AC80547A3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Prior to depreciation calculation error $490,331</t>
        </r>
      </text>
    </comment>
    <comment ref="L44" authorId="0" shapeId="0" xr:uid="{1B8F9CEB-94F8-484E-A7AC-097EC9A258E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Prior to depreciation calculation error $506,602</t>
        </r>
      </text>
    </comment>
    <comment ref="I46" authorId="0" shapeId="0" xr:uid="{48800C82-3D12-4310-BA35-5721906B3A3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Prior to depreciation calculation error ($196,032)</t>
        </r>
      </text>
    </comment>
    <comment ref="L46" authorId="0" shapeId="0" xr:uid="{5B213B6B-09F2-4A4B-8B04-1180389D9DF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Prior to depreciation calculation error $62,120</t>
        </r>
      </text>
    </comment>
    <comment ref="I49" authorId="0" shapeId="0" xr:uid="{C19B9C72-3CF4-4925-B70D-D7756611AD8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Prior to depreciation calculation error $459,830</t>
        </r>
      </text>
    </comment>
    <comment ref="L49" authorId="0" shapeId="0" xr:uid="{00E8E673-4E81-4F1E-AF53-C7504C36FA6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Prior to depreciation calculation error $530,312</t>
        </r>
      </text>
    </comment>
    <comment ref="I50" authorId="0" shapeId="0" xr:uid="{8AC25622-7E3E-4904-8AF3-B2B7A04AE51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Prior to depreciation calculation error ($165,531)</t>
        </r>
      </text>
    </comment>
    <comment ref="L50" authorId="0" shapeId="0" xr:uid="{020B85F3-B510-4510-A5DD-7242EC0FE71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Prior to depreciation calculation error $38,409</t>
        </r>
      </text>
    </comment>
    <comment ref="I51" authorId="0" shapeId="0" xr:uid="{C36DC419-CFBD-4F20-BEEF-88793B4B3F4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Prior to depreciation calculation error ($152,030)</t>
        </r>
      </text>
    </comment>
    <comment ref="L51" authorId="0" shapeId="0" xr:uid="{F17AAF53-530F-453B-915C-F7E4E3894D4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Prior to depreciation calculation error $51,910</t>
        </r>
      </text>
    </comment>
    <comment ref="C54" authorId="0" shapeId="0" xr:uid="{90F2B3BC-DA84-4E2D-9E8D-38205350388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Informal case $911.629</t>
        </r>
      </text>
    </comment>
    <comment ref="C55" authorId="0" shapeId="0" xr:uid="{231E4574-8EB1-4EFA-B7FB-554BE0E3A74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Informal Case ($397,194)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H10" authorId="0" shapeId="0" xr:uid="{1AD3F47E-D58E-430F-90EA-2174B3364F7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Changed from 5.22% to 3.17%
Came from Exh. SS-3 Sch. 3.0</t>
        </r>
      </text>
    </comment>
    <comment ref="B24" authorId="0" shapeId="0" xr:uid="{D1F835E8-1188-4806-B7E2-A6FEFB42DBD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Changed from 34% to 53%
Came from Exh. SS-3 Sch. 3.1</t>
        </r>
      </text>
    </comment>
    <comment ref="B26" authorId="0" shapeId="0" xr:uid="{90536A6A-15FB-42CD-80A4-14E3021966A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Changed from 66% to 47%
Came from Exh. SS-3 Sch. 3.1</t>
        </r>
      </text>
    </comment>
    <comment ref="H26" authorId="0" shapeId="0" xr:uid="{4491536F-1E12-4230-9AE9-4615D91CFD7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Changed from 10.90% to 10.18%
This number came from Exh. SS-2 Sch. 2.0</t>
        </r>
      </text>
    </comment>
  </commentList>
</comments>
</file>

<file path=xl/sharedStrings.xml><?xml version="1.0" encoding="utf-8"?>
<sst xmlns="http://schemas.openxmlformats.org/spreadsheetml/2006/main" count="1912" uniqueCount="1109">
  <si>
    <t>5 - A</t>
  </si>
  <si>
    <t>5 - B</t>
  </si>
  <si>
    <t>Information</t>
  </si>
  <si>
    <t>Balance Sheet</t>
  </si>
  <si>
    <t>Income Statement</t>
  </si>
  <si>
    <t>Debt Structure</t>
  </si>
  <si>
    <t>Assets, and Depreciation Schedules</t>
  </si>
  <si>
    <t>End of Test Year</t>
  </si>
  <si>
    <t>CIAC and Amortization Schedules</t>
  </si>
  <si>
    <t>Federal Income Tax Rate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</si>
  <si>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</si>
  <si>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</si>
  <si>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</si>
  <si>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</si>
  <si>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</si>
  <si>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</si>
  <si>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</si>
  <si>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</si>
  <si>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</si>
  <si>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</si>
  <si>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</si>
  <si>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</si>
  <si>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</si>
  <si>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</si>
  <si>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</si>
  <si>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</si>
  <si>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</si>
  <si>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</si>
  <si>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</si>
  <si>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</si>
  <si>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</si>
  <si>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</si>
  <si>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</si>
  <si>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</si>
  <si>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</si>
  <si>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</si>
  <si>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</si>
  <si>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</si>
  <si>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</si>
  <si>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</si>
  <si>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</si>
  <si>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</si>
  <si>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</si>
  <si>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</si>
  <si>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</si>
  <si>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</si>
  <si>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</si>
  <si>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</t>
  </si>
  <si>
    <t>(am)</t>
  </si>
  <si>
    <t>(an)</t>
  </si>
  <si>
    <t>(ao)</t>
  </si>
  <si>
    <t>(ap)</t>
  </si>
  <si>
    <t>Description</t>
  </si>
  <si>
    <t>Company Information</t>
  </si>
  <si>
    <t>Values</t>
  </si>
  <si>
    <t>Company End of Year</t>
  </si>
  <si>
    <t>Restating Adjustments</t>
  </si>
  <si>
    <t>Explanation</t>
  </si>
  <si>
    <t>Pro Forma Adjustments</t>
  </si>
  <si>
    <t>(Check)</t>
  </si>
  <si>
    <t>Year</t>
  </si>
  <si>
    <t>Note Category</t>
  </si>
  <si>
    <t>Principal Balance</t>
  </si>
  <si>
    <t>Interest Rate</t>
  </si>
  <si>
    <t>Asset Category</t>
  </si>
  <si>
    <t>Asset Description</t>
  </si>
  <si>
    <t>Date in Service</t>
  </si>
  <si>
    <t>Original Cost</t>
  </si>
  <si>
    <t>Salvage Value</t>
  </si>
  <si>
    <t>Service Life</t>
  </si>
  <si>
    <t>Service Time</t>
  </si>
  <si>
    <t>Depreciation</t>
  </si>
  <si>
    <t>Acc. Depn (Beg)</t>
  </si>
  <si>
    <t>Acc. Depn (End)</t>
  </si>
  <si>
    <t>Rate Base</t>
  </si>
  <si>
    <t>Amortization</t>
  </si>
  <si>
    <t>Acc. Amort.</t>
  </si>
  <si>
    <t>Net CIAC</t>
  </si>
  <si>
    <t>Meter Size</t>
  </si>
  <si>
    <t>Meter ID</t>
  </si>
  <si>
    <t>Jan</t>
  </si>
  <si>
    <t>Federal Income Tax (FIT)</t>
  </si>
  <si>
    <t>Suggested FIT Rate</t>
  </si>
  <si>
    <t>List</t>
  </si>
  <si>
    <t>Mixed</t>
  </si>
  <si>
    <t>$</t>
  </si>
  <si>
    <t>#</t>
  </si>
  <si>
    <t>####</t>
  </si>
  <si>
    <t>List Loans and Notes</t>
  </si>
  <si>
    <t>Drop-Down List</t>
  </si>
  <si>
    <t>%</t>
  </si>
  <si>
    <t>Drop-Down</t>
  </si>
  <si>
    <t>mm/dd/yy</t>
  </si>
  <si>
    <t>Yrs</t>
  </si>
  <si>
    <t>Annual</t>
  </si>
  <si>
    <t>Beginning</t>
  </si>
  <si>
    <t>Ending</t>
  </si>
  <si>
    <t>Input</t>
  </si>
  <si>
    <t>Company's Full Legal Name</t>
  </si>
  <si>
    <t>ASSETS</t>
  </si>
  <si>
    <t>LIABILITIES</t>
  </si>
  <si>
    <t>REVENUES</t>
  </si>
  <si>
    <t>UTC Docket Number                   UW-</t>
  </si>
  <si>
    <t>Average</t>
  </si>
  <si>
    <t>Sum</t>
  </si>
  <si>
    <t>Cash</t>
  </si>
  <si>
    <t>Customer Deposits</t>
  </si>
  <si>
    <t>Metered Sales</t>
  </si>
  <si>
    <t>Dec</t>
  </si>
  <si>
    <t>Billing Cycle</t>
  </si>
  <si>
    <t>Monthly</t>
  </si>
  <si>
    <t>Special Funds (Facility Charges, Surcharges)</t>
  </si>
  <si>
    <t>Accounts Payable</t>
  </si>
  <si>
    <t>Un-Metered Sales</t>
  </si>
  <si>
    <t>Feb</t>
  </si>
  <si>
    <t>Most Common Meter Size</t>
  </si>
  <si>
    <t>Investments</t>
  </si>
  <si>
    <t>Notes Payable</t>
  </si>
  <si>
    <t>Ready-to-Serve</t>
  </si>
  <si>
    <t>Mar</t>
  </si>
  <si>
    <t>Customer Count - Un-metered</t>
  </si>
  <si>
    <t>Accounts Receivable</t>
  </si>
  <si>
    <t>Accrued Taxes</t>
  </si>
  <si>
    <t>Fire Protection / Irrigation</t>
  </si>
  <si>
    <t>Apr</t>
  </si>
  <si>
    <t>Customer Count - Ready To Serve</t>
  </si>
  <si>
    <t>Notes Receivable</t>
  </si>
  <si>
    <t>Accrued Interest</t>
  </si>
  <si>
    <t>Jobbing / Service Connections</t>
  </si>
  <si>
    <t>May</t>
  </si>
  <si>
    <t>Customer Count - Metered</t>
  </si>
  <si>
    <t>Rents Receivable</t>
  </si>
  <si>
    <t>Accrued Dividends</t>
  </si>
  <si>
    <t>Other Income, Ancillary Charges</t>
  </si>
  <si>
    <t>Jun</t>
  </si>
  <si>
    <t>Customer Count - Total (calculated)</t>
  </si>
  <si>
    <t>Uncollectable Accounts</t>
  </si>
  <si>
    <t>Unearned Revenues</t>
  </si>
  <si>
    <t>OPERATING REVENUE</t>
  </si>
  <si>
    <t>Jul</t>
  </si>
  <si>
    <t>Current Monthly Rate Design (Most Common Meter Size)</t>
  </si>
  <si>
    <t>Plant Materials and Supplies</t>
  </si>
  <si>
    <t>Operating Reserves</t>
  </si>
  <si>
    <t>Aug</t>
  </si>
  <si>
    <t>Base</t>
  </si>
  <si>
    <t>Prepayments</t>
  </si>
  <si>
    <t>Other Deferred Credits</t>
  </si>
  <si>
    <t>EXPENSES</t>
  </si>
  <si>
    <t>Sep</t>
  </si>
  <si>
    <t>Rate 1</t>
  </si>
  <si>
    <t>Salary and Wages - Employees</t>
  </si>
  <si>
    <t>Oct</t>
  </si>
  <si>
    <t>Rate 2</t>
  </si>
  <si>
    <t>Total Current Liabilities</t>
  </si>
  <si>
    <t>Salary and Wages - Officers</t>
  </si>
  <si>
    <t>Nov</t>
  </si>
  <si>
    <t>Rate 3</t>
  </si>
  <si>
    <t>Accrued Revenues</t>
  </si>
  <si>
    <t>Employee Pensions and Benefits</t>
  </si>
  <si>
    <t>Usage Per</t>
  </si>
  <si>
    <t>Other Deferred Debits (Income Taxes)</t>
  </si>
  <si>
    <t>Bonds</t>
  </si>
  <si>
    <t>Purchased Power/Water</t>
  </si>
  <si>
    <t>Allowance</t>
  </si>
  <si>
    <t>Current Assets (other)</t>
  </si>
  <si>
    <t>Advances</t>
  </si>
  <si>
    <t>Chemicals &amp; Testing</t>
  </si>
  <si>
    <t>Block 1</t>
  </si>
  <si>
    <t>Total Current Assets</t>
  </si>
  <si>
    <t>Contributions In Aid of Construction (CIAC)</t>
  </si>
  <si>
    <t>Material &amp; Supplies</t>
  </si>
  <si>
    <t>Block 2</t>
  </si>
  <si>
    <t xml:space="preserve">    Accumulated Amortization (CIAC)</t>
  </si>
  <si>
    <t>Contractual Engineer</t>
  </si>
  <si>
    <t>Block 3 (Over)</t>
  </si>
  <si>
    <t>Utility Plant</t>
  </si>
  <si>
    <t>Long-Term Debt (other)</t>
  </si>
  <si>
    <t>Contractual Accounting</t>
  </si>
  <si>
    <t>Current Other Monthly Rates</t>
  </si>
  <si>
    <t>Utility Plant Sold</t>
  </si>
  <si>
    <t>Total Long-Term Liabilities</t>
  </si>
  <si>
    <t>Contractual Legal</t>
  </si>
  <si>
    <t>Un-Metered</t>
  </si>
  <si>
    <t xml:space="preserve">    Accumulated Depreciation</t>
  </si>
  <si>
    <t>Contractual Operations</t>
  </si>
  <si>
    <t>Ready To Serve</t>
  </si>
  <si>
    <t>Construction Work in Process</t>
  </si>
  <si>
    <t>Total Liabilities</t>
  </si>
  <si>
    <t>Jobbing</t>
  </si>
  <si>
    <t>Surcharge</t>
  </si>
  <si>
    <t>Rental of Building, Property, and Equipment</t>
  </si>
  <si>
    <t>Net Rate Base</t>
  </si>
  <si>
    <t>Utility Plant Leased to Others</t>
  </si>
  <si>
    <t>EQUITY</t>
  </si>
  <si>
    <t>Transportation</t>
  </si>
  <si>
    <t>Service Connection Charge</t>
  </si>
  <si>
    <t>Common Stock</t>
  </si>
  <si>
    <t>Insurance - Vehicle, General Liability</t>
  </si>
  <si>
    <t>Facilities Charge</t>
  </si>
  <si>
    <t>Utility Plant Acquisition Adjustment</t>
  </si>
  <si>
    <t>Preferred Stock</t>
  </si>
  <si>
    <t>Regulatory Commission Expenses - Fees</t>
  </si>
  <si>
    <t>Other</t>
  </si>
  <si>
    <t xml:space="preserve">     Accumulated Amortization</t>
  </si>
  <si>
    <t>Capital Stock</t>
  </si>
  <si>
    <t>Regulatory Commission Expenses - Amort. Rate Case</t>
  </si>
  <si>
    <t>Non-Utility Plant</t>
  </si>
  <si>
    <t>Proprietary Capital</t>
  </si>
  <si>
    <t>Travel, Education, CCR, and Public Relations</t>
  </si>
  <si>
    <t>PROPOSED - Monthly Rate Design (Most Common Meter Size)</t>
  </si>
  <si>
    <t>Other Paid In Capital</t>
  </si>
  <si>
    <t>Office, Postage, Phone, and Bank Charges</t>
  </si>
  <si>
    <t>Retained Earnings</t>
  </si>
  <si>
    <t>Bad Debt</t>
  </si>
  <si>
    <t>Net Utility Plant</t>
  </si>
  <si>
    <t>Total Equity</t>
  </si>
  <si>
    <t>Repairs</t>
  </si>
  <si>
    <t>Net Depreciation/Amortization</t>
  </si>
  <si>
    <t>TOTAL ASSETS</t>
  </si>
  <si>
    <t>TOTAL LIABILITIES &amp; EQUITY</t>
  </si>
  <si>
    <t>Utility Excise Tax</t>
  </si>
  <si>
    <t>Property Tax</t>
  </si>
  <si>
    <t>Payroll Tax (ESD, L&amp;I, Workman's Comp)</t>
  </si>
  <si>
    <t>Other Licenses (DOH, DOE, County or City)</t>
  </si>
  <si>
    <t>Balance Sheet out of Balance</t>
  </si>
  <si>
    <t>OPERATING EXPENSES</t>
  </si>
  <si>
    <t>PROPOSED - Other Monthly Rates</t>
  </si>
  <si>
    <t>Operating Income before Interest &amp;Taxes</t>
  </si>
  <si>
    <t>Balance Sheet - Section 2</t>
  </si>
  <si>
    <t>Asset Listing - Section 5 - A</t>
  </si>
  <si>
    <t>Interest Expense</t>
  </si>
  <si>
    <t>TOTAL OPERATING EXPENSE</t>
  </si>
  <si>
    <t>Net Utility Plant EOTY</t>
  </si>
  <si>
    <t>NET INCOME (LOSS)</t>
  </si>
  <si>
    <t>Difference = Balance Sheet to Asset Listing</t>
  </si>
  <si>
    <t>RATE BASE</t>
  </si>
  <si>
    <t>Contact Name</t>
  </si>
  <si>
    <t>CIAC Listing Section 5 - B</t>
  </si>
  <si>
    <t>Utility Plant in Service (UPIS)</t>
  </si>
  <si>
    <t>Contact Email</t>
  </si>
  <si>
    <t>Contact Phone</t>
  </si>
  <si>
    <t>Net Acquisition Adjustment</t>
  </si>
  <si>
    <t>Net CIAC EOTY</t>
  </si>
  <si>
    <t>Contributions In Aid of Construction (CIAC) Plant in Service</t>
  </si>
  <si>
    <t>Difference = Balance Sheet to CIAC Listing</t>
  </si>
  <si>
    <t xml:space="preserve">    Accumulated Amortization</t>
  </si>
  <si>
    <t>NET RATE BASE</t>
  </si>
  <si>
    <t>Income Statement - Section 3</t>
  </si>
  <si>
    <t>Difference = Asset Listing to CIAC Listing</t>
  </si>
  <si>
    <t>Annual Depreciation</t>
  </si>
  <si>
    <t xml:space="preserve">Annual Amortization </t>
  </si>
  <si>
    <t>Net</t>
  </si>
  <si>
    <t>Revenue Requirement</t>
  </si>
  <si>
    <t>Pro Forma Income Statement (Results of Operations)</t>
  </si>
  <si>
    <t>Line No.</t>
  </si>
  <si>
    <t>Total Restating Adjustment</t>
  </si>
  <si>
    <t>Restated Results</t>
  </si>
  <si>
    <t>Total Pro Forma Adjustment</t>
  </si>
  <si>
    <t>Pro Forma Results</t>
  </si>
  <si>
    <t>Revised Revenue (Staff)</t>
  </si>
  <si>
    <t>Results of Revised Rates</t>
  </si>
  <si>
    <t>Source</t>
  </si>
  <si>
    <t>Schedule 1</t>
  </si>
  <si>
    <t>(b) + (c)</t>
  </si>
  <si>
    <t>(d) + (e)</t>
  </si>
  <si>
    <t>Schedule 5</t>
  </si>
  <si>
    <t>(f) + (g)</t>
  </si>
  <si>
    <t>Operating Income Before Interest &amp; Taxes</t>
  </si>
  <si>
    <t>Fed Income Tax - 21%</t>
  </si>
  <si>
    <t>NET OPERATING INCOME</t>
  </si>
  <si>
    <t>Rate of Return</t>
  </si>
  <si>
    <t>Customer Count</t>
  </si>
  <si>
    <t>Net Plant</t>
  </si>
  <si>
    <t>Capital Structure</t>
  </si>
  <si>
    <t>Company Principal</t>
  </si>
  <si>
    <t>Company Interest Rate</t>
  </si>
  <si>
    <t>Rate Case Principal</t>
  </si>
  <si>
    <t>Percent of Total</t>
  </si>
  <si>
    <t>Regulated Case Interest Rate</t>
  </si>
  <si>
    <t>Weighted Cost Rate</t>
  </si>
  <si>
    <t>Debt</t>
  </si>
  <si>
    <t>Weighted Cost of Debt</t>
  </si>
  <si>
    <t>Equity</t>
  </si>
  <si>
    <t>Retained Earning</t>
  </si>
  <si>
    <t>Net Income</t>
  </si>
  <si>
    <t>Weighted Cost of Equity</t>
  </si>
  <si>
    <t>Regulatory Capital Structure</t>
  </si>
  <si>
    <t>Amounts</t>
  </si>
  <si>
    <t>Percentage</t>
  </si>
  <si>
    <t>Weight</t>
  </si>
  <si>
    <t>Actual</t>
  </si>
  <si>
    <t xml:space="preserve">Weighted Average Cost of Capital  </t>
  </si>
  <si>
    <t>Rate Case Overall Cost of Capital</t>
  </si>
  <si>
    <t>Rate Case Overall Cost of Debt</t>
  </si>
  <si>
    <t>Interest Synchronization</t>
  </si>
  <si>
    <t>Description
(a)</t>
  </si>
  <si>
    <t>Interest Results
(b)</t>
  </si>
  <si>
    <t>Company Net Proforma Rate Base</t>
  </si>
  <si>
    <t>Company Net Rate Base</t>
  </si>
  <si>
    <t>Total Proforma Interest Expense</t>
  </si>
  <si>
    <t>Restated Interest Expense from PFIS</t>
  </si>
  <si>
    <t>Company Test Period Restated</t>
  </si>
  <si>
    <t>Proforma Adjustment to Interest Expense</t>
  </si>
  <si>
    <t>Proforma Adjustment to Interst Expense</t>
  </si>
  <si>
    <t>Tax Effect</t>
  </si>
  <si>
    <t>Proforma Operating Income before Interest and Taxes</t>
  </si>
  <si>
    <t>Pro Forma Interest Expense</t>
  </si>
  <si>
    <t>Proforma Operating Income before Income Taxes</t>
  </si>
  <si>
    <t>Income Tax Rate</t>
  </si>
  <si>
    <t>Income Tax on Proforma Operating Income</t>
  </si>
  <si>
    <t>Income tax liability if Income before Taxes is possitive</t>
  </si>
  <si>
    <t>Restated Federal Income Tax from PFIS</t>
  </si>
  <si>
    <t>Proforma Income Tax Effect</t>
  </si>
  <si>
    <t>Net Income after Interest and Federal Tax</t>
  </si>
  <si>
    <t>Proforma Results
(b)</t>
  </si>
  <si>
    <t>Net Pro Forma Average Rate Base</t>
  </si>
  <si>
    <t>Weighted Cost of Capital</t>
  </si>
  <si>
    <t>Operating Income Return</t>
  </si>
  <si>
    <t>Pro Forma Net Operating Income (Loss)</t>
  </si>
  <si>
    <t>Operating Income Deficiency (Excess)</t>
  </si>
  <si>
    <t>Revenue Conversion Factor</t>
  </si>
  <si>
    <t>Additional Revenue Requirement (Reduction)</t>
  </si>
  <si>
    <t>Net-to-Gross Conversion Factor</t>
  </si>
  <si>
    <t>Rate
(b)</t>
  </si>
  <si>
    <t>Factor
(c)</t>
  </si>
  <si>
    <t>UTC Regulatory Fee</t>
  </si>
  <si>
    <t>City B&amp;O Tax</t>
  </si>
  <si>
    <t xml:space="preserve">            Uncollectible</t>
  </si>
  <si>
    <t xml:space="preserve">            Utility B&amp;O Tax</t>
  </si>
  <si>
    <t>Total Revenue Sensitive Expenses</t>
  </si>
  <si>
    <t>Revenue Adjusted for Revenue Sensitive Items</t>
  </si>
  <si>
    <t xml:space="preserve">Taxable Income after Interest </t>
  </si>
  <si>
    <t xml:space="preserve">  Less:  Federal Income Tax (FIT)</t>
  </si>
  <si>
    <t xml:space="preserve">Proforma Results Federal Tax </t>
  </si>
  <si>
    <t xml:space="preserve">Federal Tax Adjustment </t>
  </si>
  <si>
    <t>Total adjustments</t>
  </si>
  <si>
    <t>Total</t>
  </si>
  <si>
    <t>Average Bill</t>
  </si>
  <si>
    <t>Meters</t>
  </si>
  <si>
    <t>Miscellaneous (Shared Services, Lab, and Tech)</t>
  </si>
  <si>
    <t>Utility Plant (other) - Goodwill, Prepay</t>
  </si>
  <si>
    <t>Current Liabilities (other) Interco - payables</t>
  </si>
  <si>
    <t>000000PP7979</t>
  </si>
  <si>
    <t>00000PP00171</t>
  </si>
  <si>
    <t>00000PP00438</t>
  </si>
  <si>
    <t>00000PP00455</t>
  </si>
  <si>
    <t>00000PP00136</t>
  </si>
  <si>
    <t>00000PP00137</t>
  </si>
  <si>
    <t>00000PP00169</t>
  </si>
  <si>
    <t>00000PP00185</t>
  </si>
  <si>
    <t>0000000PP481</t>
  </si>
  <si>
    <t>0000000PP629</t>
  </si>
  <si>
    <t>0000000PP632</t>
  </si>
  <si>
    <t>0000000PP633</t>
  </si>
  <si>
    <t>0000000PP634</t>
  </si>
  <si>
    <t>0000000PP635</t>
  </si>
  <si>
    <t>0000000PP636</t>
  </si>
  <si>
    <t>0000000PP638</t>
  </si>
  <si>
    <t>0000000PP639</t>
  </si>
  <si>
    <t>0000000PP641</t>
  </si>
  <si>
    <t>0000000PP642</t>
  </si>
  <si>
    <t>0000000PP643</t>
  </si>
  <si>
    <t>0000000PP644</t>
  </si>
  <si>
    <t>0000000PP645</t>
  </si>
  <si>
    <t>0000000PP646</t>
  </si>
  <si>
    <t>0000000PP647</t>
  </si>
  <si>
    <t>0000000PP648</t>
  </si>
  <si>
    <t>000000PP0640</t>
  </si>
  <si>
    <t>000000PP7935</t>
  </si>
  <si>
    <t>000000PP7978</t>
  </si>
  <si>
    <t>000000PP8153</t>
  </si>
  <si>
    <t>000000PP8296</t>
  </si>
  <si>
    <t>00000PP00002</t>
  </si>
  <si>
    <t>00000PP00003</t>
  </si>
  <si>
    <t>00000PP00004</t>
  </si>
  <si>
    <t>00000PP00005</t>
  </si>
  <si>
    <t>00000PP00006</t>
  </si>
  <si>
    <t>00000PP00007</t>
  </si>
  <si>
    <t>00000PP00009</t>
  </si>
  <si>
    <t>00000PP00010</t>
  </si>
  <si>
    <t>00000PP00011</t>
  </si>
  <si>
    <t>00000PP00012</t>
  </si>
  <si>
    <t>00000PP00013</t>
  </si>
  <si>
    <t>00000PP00014</t>
  </si>
  <si>
    <t>00000PP00015</t>
  </si>
  <si>
    <t>00000PP00016</t>
  </si>
  <si>
    <t>00000PP00017</t>
  </si>
  <si>
    <t>00000PP00018</t>
  </si>
  <si>
    <t>00000PP00019</t>
  </si>
  <si>
    <t>00000PP00020</t>
  </si>
  <si>
    <t>00000PP00021</t>
  </si>
  <si>
    <t>00000PP00022</t>
  </si>
  <si>
    <t>00000PP00023</t>
  </si>
  <si>
    <t>00000PP00024</t>
  </si>
  <si>
    <t>00000PP00026</t>
  </si>
  <si>
    <t>00000PP00028</t>
  </si>
  <si>
    <t>00000PP00030</t>
  </si>
  <si>
    <t>00000PP00031</t>
  </si>
  <si>
    <t>00000PP00033</t>
  </si>
  <si>
    <t>00000PP00035</t>
  </si>
  <si>
    <t>00000PP00036</t>
  </si>
  <si>
    <t>00000PP00037</t>
  </si>
  <si>
    <t>00000PP00038</t>
  </si>
  <si>
    <t>00000PP00039</t>
  </si>
  <si>
    <t>00000PP00040</t>
  </si>
  <si>
    <t>00000PP00042</t>
  </si>
  <si>
    <t>00000PP00043</t>
  </si>
  <si>
    <t>00000PP00044</t>
  </si>
  <si>
    <t>00000PP00045</t>
  </si>
  <si>
    <t>00000PP00047</t>
  </si>
  <si>
    <t>00000PP00049</t>
  </si>
  <si>
    <t>00000PP00050</t>
  </si>
  <si>
    <t>00000PP00051</t>
  </si>
  <si>
    <t>00000PP00052</t>
  </si>
  <si>
    <t>00000PP00053</t>
  </si>
  <si>
    <t>00000PP00054</t>
  </si>
  <si>
    <t>00000PP00055</t>
  </si>
  <si>
    <t>00000PP00056</t>
  </si>
  <si>
    <t>00000PP00057</t>
  </si>
  <si>
    <t>00000PP00058</t>
  </si>
  <si>
    <t>00000PP00059</t>
  </si>
  <si>
    <t>00000PP00060</t>
  </si>
  <si>
    <t>00000PP00062</t>
  </si>
  <si>
    <t>00000PP00065</t>
  </si>
  <si>
    <t>00000PP00066</t>
  </si>
  <si>
    <t>00000PP00067</t>
  </si>
  <si>
    <t>00000PP00068</t>
  </si>
  <si>
    <t>00000PP00069</t>
  </si>
  <si>
    <t>00000PP00070</t>
  </si>
  <si>
    <t>00000PP00071</t>
  </si>
  <si>
    <t>00000PP00072</t>
  </si>
  <si>
    <t>00000PP00073</t>
  </si>
  <si>
    <t>00000PP00074</t>
  </si>
  <si>
    <t>00000PP00075</t>
  </si>
  <si>
    <t>00000PP00076</t>
  </si>
  <si>
    <t>00000PP00077</t>
  </si>
  <si>
    <t>00000PP00078</t>
  </si>
  <si>
    <t>00000PP00080</t>
  </si>
  <si>
    <t>00000PP00081</t>
  </si>
  <si>
    <t>00000PP00083</t>
  </si>
  <si>
    <t>00000PP00084</t>
  </si>
  <si>
    <t>00000PP00085</t>
  </si>
  <si>
    <t>00000PP00086</t>
  </si>
  <si>
    <t>00000PP00087</t>
  </si>
  <si>
    <t>00000PP00088</t>
  </si>
  <si>
    <t>00000PP00089</t>
  </si>
  <si>
    <t>00000PP00091</t>
  </si>
  <si>
    <t>00000PP00092</t>
  </si>
  <si>
    <t>00000PP00093</t>
  </si>
  <si>
    <t>00000PP00095</t>
  </si>
  <si>
    <t>00000PP00096</t>
  </si>
  <si>
    <t>00000PP00097</t>
  </si>
  <si>
    <t>00000PP00098</t>
  </si>
  <si>
    <t>00000PP00099</t>
  </si>
  <si>
    <t>00000PP00100</t>
  </si>
  <si>
    <t>00000PP00101</t>
  </si>
  <si>
    <t>00000PP00102</t>
  </si>
  <si>
    <t>00000PP00103</t>
  </si>
  <si>
    <t>00000PP00104</t>
  </si>
  <si>
    <t>00000PP00105</t>
  </si>
  <si>
    <t>00000PP00106</t>
  </si>
  <si>
    <t>00000PP00107</t>
  </si>
  <si>
    <t>00000PP00110</t>
  </si>
  <si>
    <t>00000PP00111</t>
  </si>
  <si>
    <t>00000PP00112</t>
  </si>
  <si>
    <t>00000PP00113</t>
  </si>
  <si>
    <t>00000PP00114</t>
  </si>
  <si>
    <t>00000PP00116</t>
  </si>
  <si>
    <t>00000PP00117</t>
  </si>
  <si>
    <t>00000PP00118</t>
  </si>
  <si>
    <t>00000PP00119</t>
  </si>
  <si>
    <t>00000PP00120</t>
  </si>
  <si>
    <t>00000PP00121</t>
  </si>
  <si>
    <t>00000PP00122</t>
  </si>
  <si>
    <t>00000PP00123</t>
  </si>
  <si>
    <t>00000PP00124</t>
  </si>
  <si>
    <t>00000PP00125</t>
  </si>
  <si>
    <t>00000PP00127</t>
  </si>
  <si>
    <t>00000PP00128</t>
  </si>
  <si>
    <t>00000PP00129</t>
  </si>
  <si>
    <t>00000PP00130</t>
  </si>
  <si>
    <t>00000PP00131</t>
  </si>
  <si>
    <t>00000PP00132</t>
  </si>
  <si>
    <t>00000PP00133</t>
  </si>
  <si>
    <t>00000PP00134</t>
  </si>
  <si>
    <t>00000PP00138</t>
  </si>
  <si>
    <t>00000PP00139</t>
  </si>
  <si>
    <t>00000PP00140</t>
  </si>
  <si>
    <t>00000PP00141</t>
  </si>
  <si>
    <t>00000PP00142</t>
  </si>
  <si>
    <t>00000PP00146</t>
  </si>
  <si>
    <t>00000PP00147</t>
  </si>
  <si>
    <t>00000PP00148</t>
  </si>
  <si>
    <t>00000PP00149</t>
  </si>
  <si>
    <t>00000PP00150</t>
  </si>
  <si>
    <t>00000PP00151</t>
  </si>
  <si>
    <t>00000PP00152</t>
  </si>
  <si>
    <t>00000PP00153</t>
  </si>
  <si>
    <t>00000PP00154</t>
  </si>
  <si>
    <t>00000PP00155</t>
  </si>
  <si>
    <t>00000PP00157</t>
  </si>
  <si>
    <t>00000PP00158</t>
  </si>
  <si>
    <t>00000PP00159</t>
  </si>
  <si>
    <t>00000PP00160</t>
  </si>
  <si>
    <t>00000PP00161</t>
  </si>
  <si>
    <t>00000PP00162</t>
  </si>
  <si>
    <t>00000PP00163</t>
  </si>
  <si>
    <t>00000PP00164</t>
  </si>
  <si>
    <t>00000PP00165</t>
  </si>
  <si>
    <t>00000PP00166</t>
  </si>
  <si>
    <t>00000PP00168</t>
  </si>
  <si>
    <t>00000PP00172</t>
  </si>
  <si>
    <t>00000PP00174</t>
  </si>
  <si>
    <t>00000PP00176</t>
  </si>
  <si>
    <t>00000PP00177</t>
  </si>
  <si>
    <t>00000PP00178</t>
  </si>
  <si>
    <t>00000PP00179</t>
  </si>
  <si>
    <t>00000PP00180</t>
  </si>
  <si>
    <t>00000PP00181</t>
  </si>
  <si>
    <t>00000PP00183</t>
  </si>
  <si>
    <t>00000PP00184</t>
  </si>
  <si>
    <t>00000PP00186</t>
  </si>
  <si>
    <t>00000PP00187</t>
  </si>
  <si>
    <t>00000PP00188</t>
  </si>
  <si>
    <t>00000PP00191</t>
  </si>
  <si>
    <t>00000PP00193</t>
  </si>
  <si>
    <t>00000PP00195</t>
  </si>
  <si>
    <t>00000PP00196</t>
  </si>
  <si>
    <t>00000PP00198</t>
  </si>
  <si>
    <t>00000PP00199</t>
  </si>
  <si>
    <t>00000PP00200</t>
  </si>
  <si>
    <t>00000PP00201</t>
  </si>
  <si>
    <t>00000PP00202</t>
  </si>
  <si>
    <t>00000PP00203</t>
  </si>
  <si>
    <t>00000PP00205</t>
  </si>
  <si>
    <t>00000PP00207</t>
  </si>
  <si>
    <t>00000PP00208</t>
  </si>
  <si>
    <t>00000PP00209</t>
  </si>
  <si>
    <t>00000PP00210</t>
  </si>
  <si>
    <t>00000PP00211</t>
  </si>
  <si>
    <t>00000PP00213</t>
  </si>
  <si>
    <t>00000PP00214</t>
  </si>
  <si>
    <t>00000PP00215</t>
  </si>
  <si>
    <t>00000PP00216</t>
  </si>
  <si>
    <t>00000PP00217</t>
  </si>
  <si>
    <t>00000PP00218</t>
  </si>
  <si>
    <t>00000PP00219</t>
  </si>
  <si>
    <t>00000PP00220</t>
  </si>
  <si>
    <t>00000PP00221</t>
  </si>
  <si>
    <t>00000PP00222</t>
  </si>
  <si>
    <t>00000PP00223</t>
  </si>
  <si>
    <t>00000PP00225</t>
  </si>
  <si>
    <t>00000PP00226</t>
  </si>
  <si>
    <t>00000PP00227</t>
  </si>
  <si>
    <t>00000PP00228</t>
  </si>
  <si>
    <t>00000PP00229</t>
  </si>
  <si>
    <t>00000PP00230</t>
  </si>
  <si>
    <t>00000PP00231</t>
  </si>
  <si>
    <t>00000PP00232</t>
  </si>
  <si>
    <t>00000PP00233</t>
  </si>
  <si>
    <t>00000PP00235</t>
  </si>
  <si>
    <t>00000PP00236</t>
  </si>
  <si>
    <t>00000PP00237</t>
  </si>
  <si>
    <t>00000PP00238</t>
  </si>
  <si>
    <t>00000PP00239</t>
  </si>
  <si>
    <t>00000PP00240</t>
  </si>
  <si>
    <t>00000PP00241</t>
  </si>
  <si>
    <t>00000PP00242</t>
  </si>
  <si>
    <t>00000PP00243</t>
  </si>
  <si>
    <t>00000PP00244</t>
  </si>
  <si>
    <t>00000PP00246</t>
  </si>
  <si>
    <t>00000PP00247</t>
  </si>
  <si>
    <t>00000PP00248</t>
  </si>
  <si>
    <t>00000PP00250</t>
  </si>
  <si>
    <t>00000PP00253</t>
  </si>
  <si>
    <t>00000PP00254</t>
  </si>
  <si>
    <t>00000PP00255</t>
  </si>
  <si>
    <t>00000PP00256</t>
  </si>
  <si>
    <t>00000PP00257</t>
  </si>
  <si>
    <t>00000PP00258</t>
  </si>
  <si>
    <t>00000PP00259</t>
  </si>
  <si>
    <t>00000PP00260</t>
  </si>
  <si>
    <t>00000PP00261</t>
  </si>
  <si>
    <t>00000PP00262</t>
  </si>
  <si>
    <t>00000PP00263</t>
  </si>
  <si>
    <t>00000PP00264</t>
  </si>
  <si>
    <t>00000PP00265</t>
  </si>
  <si>
    <t>00000PP00266</t>
  </si>
  <si>
    <t>00000PP00268</t>
  </si>
  <si>
    <t>00000PP00269</t>
  </si>
  <si>
    <t>00000PP00270</t>
  </si>
  <si>
    <t>00000PP00272</t>
  </si>
  <si>
    <t>00000PP00273</t>
  </si>
  <si>
    <t>00000PP00274</t>
  </si>
  <si>
    <t>00000PP00275</t>
  </si>
  <si>
    <t>00000PP00276</t>
  </si>
  <si>
    <t>00000PP00277</t>
  </si>
  <si>
    <t>00000PP00279</t>
  </si>
  <si>
    <t>00000PP00281</t>
  </si>
  <si>
    <t>00000PP00282</t>
  </si>
  <si>
    <t>00000PP00283</t>
  </si>
  <si>
    <t>00000PP00284</t>
  </si>
  <si>
    <t>00000PP00285</t>
  </si>
  <si>
    <t>00000PP00286</t>
  </si>
  <si>
    <t>00000PP00287</t>
  </si>
  <si>
    <t>00000PP00288</t>
  </si>
  <si>
    <t>00000PP00289</t>
  </si>
  <si>
    <t>00000PP00290</t>
  </si>
  <si>
    <t>00000PP00292</t>
  </si>
  <si>
    <t>00000PP00293</t>
  </si>
  <si>
    <t>00000PP00295</t>
  </si>
  <si>
    <t>00000PP00296</t>
  </si>
  <si>
    <t>00000PP00297</t>
  </si>
  <si>
    <t>00000PP00299</t>
  </si>
  <si>
    <t>00000PP00301</t>
  </si>
  <si>
    <t>00000PP00302</t>
  </si>
  <si>
    <t>00000PP00303</t>
  </si>
  <si>
    <t>00000PP00304</t>
  </si>
  <si>
    <t>00000PP00305</t>
  </si>
  <si>
    <t>00000PP00306</t>
  </si>
  <si>
    <t>00000PP00307</t>
  </si>
  <si>
    <t>00000PP00308</t>
  </si>
  <si>
    <t>00000PP00309</t>
  </si>
  <si>
    <t>00000PP00312</t>
  </si>
  <si>
    <t>00000PP00314</t>
  </si>
  <si>
    <t>00000PP00315</t>
  </si>
  <si>
    <t>00000PP00316</t>
  </si>
  <si>
    <t>00000PP00317</t>
  </si>
  <si>
    <t>00000PP00318</t>
  </si>
  <si>
    <t>00000PP00320</t>
  </si>
  <si>
    <t>00000PP00321</t>
  </si>
  <si>
    <t>00000PP00322</t>
  </si>
  <si>
    <t>00000PP00323</t>
  </si>
  <si>
    <t>00000PP00325</t>
  </si>
  <si>
    <t>00000PP00326</t>
  </si>
  <si>
    <t>00000PP00327</t>
  </si>
  <si>
    <t>00000PP00328</t>
  </si>
  <si>
    <t>00000PP00329</t>
  </si>
  <si>
    <t>00000PP00330</t>
  </si>
  <si>
    <t>00000PP00331</t>
  </si>
  <si>
    <t>00000PP00332</t>
  </si>
  <si>
    <t>00000PP00333</t>
  </si>
  <si>
    <t>00000PP00336</t>
  </si>
  <si>
    <t>00000PP00337</t>
  </si>
  <si>
    <t>00000PP00338</t>
  </si>
  <si>
    <t>00000PP00339</t>
  </si>
  <si>
    <t>00000PP00341</t>
  </si>
  <si>
    <t>00000PP00342</t>
  </si>
  <si>
    <t>00000PP00344</t>
  </si>
  <si>
    <t>00000PP00345</t>
  </si>
  <si>
    <t>00000PP00346</t>
  </si>
  <si>
    <t>00000PP00347</t>
  </si>
  <si>
    <t>00000PP00348</t>
  </si>
  <si>
    <t>00000PP00349</t>
  </si>
  <si>
    <t>00000PP00351</t>
  </si>
  <si>
    <t>00000PP00353</t>
  </si>
  <si>
    <t>00000PP00354</t>
  </si>
  <si>
    <t>00000PP00355</t>
  </si>
  <si>
    <t>00000PP00356</t>
  </si>
  <si>
    <t>00000PP00357</t>
  </si>
  <si>
    <t>00000PP00358</t>
  </si>
  <si>
    <t>00000PP00359</t>
  </si>
  <si>
    <t>00000PP00361</t>
  </si>
  <si>
    <t>00000PP00362</t>
  </si>
  <si>
    <t>00000PP00363</t>
  </si>
  <si>
    <t>00000PP00364</t>
  </si>
  <si>
    <t>00000PP00365</t>
  </si>
  <si>
    <t>00000PP00368</t>
  </si>
  <si>
    <t>00000PP00371</t>
  </si>
  <si>
    <t>00000PP00372</t>
  </si>
  <si>
    <t>00000PP00373</t>
  </si>
  <si>
    <t>00000PP00374</t>
  </si>
  <si>
    <t>00000PP00375</t>
  </si>
  <si>
    <t>00000PP00376</t>
  </si>
  <si>
    <t>00000PP00378</t>
  </si>
  <si>
    <t>00000PP00381</t>
  </si>
  <si>
    <t>00000PP00382</t>
  </si>
  <si>
    <t>00000PP00383</t>
  </si>
  <si>
    <t>00000PP00384</t>
  </si>
  <si>
    <t>00000PP00386</t>
  </si>
  <si>
    <t>00000PP00387</t>
  </si>
  <si>
    <t>00000PP00388</t>
  </si>
  <si>
    <t>00000PP00389</t>
  </si>
  <si>
    <t>00000PP00390</t>
  </si>
  <si>
    <t>00000PP00391</t>
  </si>
  <si>
    <t>00000PP00392</t>
  </si>
  <si>
    <t>00000PP00393</t>
  </si>
  <si>
    <t>00000PP00395</t>
  </si>
  <si>
    <t>00000PP00397</t>
  </si>
  <si>
    <t>00000PP00398</t>
  </si>
  <si>
    <t>00000PP00399</t>
  </si>
  <si>
    <t>00000PP00402</t>
  </si>
  <si>
    <t>00000PP00404</t>
  </si>
  <si>
    <t>00000PP00405</t>
  </si>
  <si>
    <t>00000PP00406</t>
  </si>
  <si>
    <t>00000PP00407</t>
  </si>
  <si>
    <t>00000PP00408</t>
  </si>
  <si>
    <t>00000PP00410</t>
  </si>
  <si>
    <t>00000PP00412</t>
  </si>
  <si>
    <t>00000PP00413</t>
  </si>
  <si>
    <t>00000PP00414</t>
  </si>
  <si>
    <t>00000PP00415</t>
  </si>
  <si>
    <t>00000PP00416</t>
  </si>
  <si>
    <t>00000PP00418</t>
  </si>
  <si>
    <t>00000PP00419</t>
  </si>
  <si>
    <t>00000PP00420</t>
  </si>
  <si>
    <t>00000PP00421</t>
  </si>
  <si>
    <t>00000PP00422</t>
  </si>
  <si>
    <t>00000PP00423</t>
  </si>
  <si>
    <t>00000PP00425</t>
  </si>
  <si>
    <t>00000PP00426</t>
  </si>
  <si>
    <t>00000PP00427</t>
  </si>
  <si>
    <t>00000PP00428</t>
  </si>
  <si>
    <t>00000PP00430</t>
  </si>
  <si>
    <t>00000PP00431</t>
  </si>
  <si>
    <t>00000PP00432</t>
  </si>
  <si>
    <t>00000PP00434</t>
  </si>
  <si>
    <t>00000PP00435</t>
  </si>
  <si>
    <t>00000PP00436</t>
  </si>
  <si>
    <t>00000PP00437</t>
  </si>
  <si>
    <t>00000PP00439</t>
  </si>
  <si>
    <t>00000PP00440</t>
  </si>
  <si>
    <t>00000PP00441</t>
  </si>
  <si>
    <t>00000PP00442</t>
  </si>
  <si>
    <t>00000PP00443</t>
  </si>
  <si>
    <t>00000PP00444</t>
  </si>
  <si>
    <t>00000PP00445</t>
  </si>
  <si>
    <t>00000PP00446</t>
  </si>
  <si>
    <t>00000PP00447</t>
  </si>
  <si>
    <t>00000PP00448</t>
  </si>
  <si>
    <t>00000PP00449</t>
  </si>
  <si>
    <t>00000PP00450</t>
  </si>
  <si>
    <t>00000PP00452</t>
  </si>
  <si>
    <t>00000PP00453</t>
  </si>
  <si>
    <t>00000PP00456</t>
  </si>
  <si>
    <t>00000PP00457</t>
  </si>
  <si>
    <t>00000PP00458</t>
  </si>
  <si>
    <t>00000PP00460</t>
  </si>
  <si>
    <t>00000PP00462</t>
  </si>
  <si>
    <t>00000PP00463</t>
  </si>
  <si>
    <t>00000PP00464</t>
  </si>
  <si>
    <t>00000PP00465</t>
  </si>
  <si>
    <t>00000PP00467</t>
  </si>
  <si>
    <t>00000PP00468</t>
  </si>
  <si>
    <t>00000PP00469</t>
  </si>
  <si>
    <t>00000PP00471</t>
  </si>
  <si>
    <t>00000PP00473</t>
  </si>
  <si>
    <t>00000PP00474</t>
  </si>
  <si>
    <t>00000PP00475</t>
  </si>
  <si>
    <t>00000PP00479</t>
  </si>
  <si>
    <t>00000PP00480</t>
  </si>
  <si>
    <t>00000PP00481</t>
  </si>
  <si>
    <t>00000PP00484</t>
  </si>
  <si>
    <t>00000PP00485</t>
  </si>
  <si>
    <t>00000PP00486</t>
  </si>
  <si>
    <t>00000PP00487</t>
  </si>
  <si>
    <t>00000PP00489</t>
  </si>
  <si>
    <t>00000PP00491</t>
  </si>
  <si>
    <t>00000PP00492</t>
  </si>
  <si>
    <t>00000PP00493</t>
  </si>
  <si>
    <t>00000PP00494</t>
  </si>
  <si>
    <t>00000PP00495</t>
  </si>
  <si>
    <t>00000PP00496</t>
  </si>
  <si>
    <t>00000PP00497</t>
  </si>
  <si>
    <t>00000PP00498</t>
  </si>
  <si>
    <t>00000PP00499</t>
  </si>
  <si>
    <t>00000PP00501</t>
  </si>
  <si>
    <t>00000PP00502</t>
  </si>
  <si>
    <t>00000PP00503</t>
  </si>
  <si>
    <t>00000PP00505</t>
  </si>
  <si>
    <t>00000PP00507</t>
  </si>
  <si>
    <t>00000PP00509</t>
  </si>
  <si>
    <t>00000PP00512</t>
  </si>
  <si>
    <t>00000PP00514</t>
  </si>
  <si>
    <t>00000PP00516</t>
  </si>
  <si>
    <t>00000PP00518</t>
  </si>
  <si>
    <t>00000PP00519</t>
  </si>
  <si>
    <t>00000PP00520</t>
  </si>
  <si>
    <t>00000PP00521</t>
  </si>
  <si>
    <t>00000PP00522</t>
  </si>
  <si>
    <t>00000PP00523</t>
  </si>
  <si>
    <t>00000PP00524</t>
  </si>
  <si>
    <t>00000PP00525</t>
  </si>
  <si>
    <t>00000PP00526</t>
  </si>
  <si>
    <t>00000PP00527</t>
  </si>
  <si>
    <t>00000PP00528</t>
  </si>
  <si>
    <t>00000PP00529</t>
  </si>
  <si>
    <t>00000PP00530</t>
  </si>
  <si>
    <t>00000PP00531</t>
  </si>
  <si>
    <t>00000PP00532</t>
  </si>
  <si>
    <t>00000PP00533</t>
  </si>
  <si>
    <t>00000PP00534</t>
  </si>
  <si>
    <t>00000PP00535</t>
  </si>
  <si>
    <t>00000PP00536</t>
  </si>
  <si>
    <t>00000PP00537</t>
  </si>
  <si>
    <t>00000PP00538</t>
  </si>
  <si>
    <t>00000PP00540</t>
  </si>
  <si>
    <t>00000PP00542</t>
  </si>
  <si>
    <t>00000PP00543</t>
  </si>
  <si>
    <t>00000PP00544</t>
  </si>
  <si>
    <t>00000PP00546</t>
  </si>
  <si>
    <t>00000PP00547</t>
  </si>
  <si>
    <t>00000PP00548</t>
  </si>
  <si>
    <t>00000PP00549</t>
  </si>
  <si>
    <t>00000PP00550</t>
  </si>
  <si>
    <t>00000PP00551</t>
  </si>
  <si>
    <t>00000PP00552</t>
  </si>
  <si>
    <t>00000PP00553</t>
  </si>
  <si>
    <t>00000PP00554</t>
  </si>
  <si>
    <t>00000PP00555</t>
  </si>
  <si>
    <t>00000PP00556</t>
  </si>
  <si>
    <t>00000PP00558</t>
  </si>
  <si>
    <t>00000PP00560</t>
  </si>
  <si>
    <t>00000PP00562</t>
  </si>
  <si>
    <t>00000PP00563</t>
  </si>
  <si>
    <t>00000PP00564</t>
  </si>
  <si>
    <t>00000PP00565</t>
  </si>
  <si>
    <t>00000PP00566</t>
  </si>
  <si>
    <t>00000PP00567</t>
  </si>
  <si>
    <t>00000PP00569</t>
  </si>
  <si>
    <t>00000PP00570</t>
  </si>
  <si>
    <t>00000PP00572</t>
  </si>
  <si>
    <t>00000PP00573</t>
  </si>
  <si>
    <t>00000PP00574</t>
  </si>
  <si>
    <t>00000PP00575</t>
  </si>
  <si>
    <t>00000PP00577</t>
  </si>
  <si>
    <t>00000PP00578</t>
  </si>
  <si>
    <t>00000PP00580</t>
  </si>
  <si>
    <t>00000PP00581</t>
  </si>
  <si>
    <t>00000PP00582</t>
  </si>
  <si>
    <t>00000PP00584</t>
  </si>
  <si>
    <t>00000PP00585</t>
  </si>
  <si>
    <t>00000PP00586</t>
  </si>
  <si>
    <t>00000PP00587</t>
  </si>
  <si>
    <t>00000PP00588</t>
  </si>
  <si>
    <t>00000PP00589</t>
  </si>
  <si>
    <t>00000PP00591</t>
  </si>
  <si>
    <t>00000PP00593</t>
  </si>
  <si>
    <t>00000PP00594</t>
  </si>
  <si>
    <t>00000PP00595</t>
  </si>
  <si>
    <t>00000PP00596</t>
  </si>
  <si>
    <t>00000PP00598</t>
  </si>
  <si>
    <t>00000PP00599</t>
  </si>
  <si>
    <t>00000PP00600</t>
  </si>
  <si>
    <t>00000PP00601</t>
  </si>
  <si>
    <t>00000PP00602</t>
  </si>
  <si>
    <t>00000PP00603</t>
  </si>
  <si>
    <t>00000PP00604</t>
  </si>
  <si>
    <t>00000PP00605</t>
  </si>
  <si>
    <t>00000PP00607</t>
  </si>
  <si>
    <t>00000PP00608</t>
  </si>
  <si>
    <t>00000PP00609</t>
  </si>
  <si>
    <t>00000PP00611</t>
  </si>
  <si>
    <t>00000PP00612</t>
  </si>
  <si>
    <t>00000PP00613</t>
  </si>
  <si>
    <t>00000PP00616</t>
  </si>
  <si>
    <t>00000PP00618</t>
  </si>
  <si>
    <t>00000PP00621</t>
  </si>
  <si>
    <t>00000PP00623</t>
  </si>
  <si>
    <t>00000PP00624</t>
  </si>
  <si>
    <t>00000PP00625</t>
  </si>
  <si>
    <t>00000PP00626</t>
  </si>
  <si>
    <t>00000PP00627</t>
  </si>
  <si>
    <t>00000PP00631</t>
  </si>
  <si>
    <t>00000PP00637</t>
  </si>
  <si>
    <t>00000PP00641</t>
  </si>
  <si>
    <t>00000PP00643</t>
  </si>
  <si>
    <t>00000PP00644</t>
  </si>
  <si>
    <t>00000PP00670</t>
  </si>
  <si>
    <t>00000PP149.1</t>
  </si>
  <si>
    <t>00000PP334.1</t>
  </si>
  <si>
    <t>0000PP000630</t>
  </si>
  <si>
    <t>000PP00001.1</t>
  </si>
  <si>
    <t>000PP00027.1</t>
  </si>
  <si>
    <t>000PP00029.1</t>
  </si>
  <si>
    <t>000PP00064.1</t>
  </si>
  <si>
    <t>000PP00108.1</t>
  </si>
  <si>
    <t>000PP00143.1</t>
  </si>
  <si>
    <t>000PP00264.1</t>
  </si>
  <si>
    <t>000PP00271.1</t>
  </si>
  <si>
    <t>000PP00324.1</t>
  </si>
  <si>
    <t>000PP00369.1</t>
  </si>
  <si>
    <t>000PP00380.1</t>
  </si>
  <si>
    <t>000PP00385.1</t>
  </si>
  <si>
    <t>000PP00401.1</t>
  </si>
  <si>
    <t>000PP00417.1</t>
  </si>
  <si>
    <t>000PP00453.1</t>
  </si>
  <si>
    <t>000PP00472.1</t>
  </si>
  <si>
    <t>000PP00477.1</t>
  </si>
  <si>
    <t>000PP00482.1</t>
  </si>
  <si>
    <t>000PP00504.1</t>
  </si>
  <si>
    <t>000PP00511.1</t>
  </si>
  <si>
    <t>000PP00541.1</t>
  </si>
  <si>
    <t>000PP00579.1</t>
  </si>
  <si>
    <t>000PP00597.1</t>
  </si>
  <si>
    <t>00PPP00063.2</t>
  </si>
  <si>
    <t>Water System Improvements</t>
  </si>
  <si>
    <t>System Additions</t>
  </si>
  <si>
    <t>Pump/Generator</t>
  </si>
  <si>
    <t>Water Meters</t>
  </si>
  <si>
    <t>Coll NW Eng-New Metering</t>
  </si>
  <si>
    <t>2009 Control Valves</t>
  </si>
  <si>
    <t>2009 Water Wells</t>
  </si>
  <si>
    <t>Connection for 11 Lots-Cit</t>
  </si>
  <si>
    <t>Col NW Eng-New Meters</t>
  </si>
  <si>
    <t>Modern Concrete-New Meter</t>
  </si>
  <si>
    <t>Tebow Pump-Install Meters</t>
  </si>
  <si>
    <t>Live Tap Meter Setter</t>
  </si>
  <si>
    <t>Layne of WA-Meter</t>
  </si>
  <si>
    <t>2M Co-Water Meter Well #2</t>
  </si>
  <si>
    <t>2 New Shutoff Valves</t>
  </si>
  <si>
    <t>Well lot at NNA Vernal Ave., Moses Lake, WA 98837 (Parcel #120877000)</t>
  </si>
  <si>
    <t>Well lot at 9593 Baseline Rd SE, Moses Lake, WA 98837 (Parcel #120747002)</t>
  </si>
  <si>
    <t>Well lot at NNA Pelican Place, Moses Lake, WA 98837 (Parcel #120168154)</t>
  </si>
  <si>
    <t>10.21 GSW labor capitalization_Proj Manage (Scada)</t>
  </si>
  <si>
    <t>SCADA  - Mission and CL2 analyzer</t>
  </si>
  <si>
    <t>Check scanner</t>
  </si>
  <si>
    <t>New headworks materials</t>
  </si>
  <si>
    <t>SCADA  - Flow Meter Well #2</t>
  </si>
  <si>
    <t>Chlorine analyzer</t>
  </si>
  <si>
    <t>Resetting parameter on wells and boosters SO2</t>
  </si>
  <si>
    <t>New Soft Start and Install SO3</t>
  </si>
  <si>
    <t>15 hp pump work ran new fill line.</t>
  </si>
  <si>
    <t>water meter covers</t>
  </si>
  <si>
    <t>Chlorination Equipment</t>
  </si>
  <si>
    <t>Service Package - MyDro M850
Series With Option Board - 1 year,
NON-SHIP, Renewal</t>
  </si>
  <si>
    <t>Well head cl2 controls material</t>
  </si>
  <si>
    <t>Viewpoint Rd ABB Drive  -  NEW</t>
  </si>
  <si>
    <t>--</t>
  </si>
  <si>
    <t>Shared IT</t>
  </si>
  <si>
    <t>Meter box installations</t>
  </si>
  <si>
    <t>Booster pump install</t>
  </si>
  <si>
    <t>Scada system work</t>
  </si>
  <si>
    <t>R.C Worst</t>
  </si>
  <si>
    <t xml:space="preserve">Capitalized Labor - 2022 </t>
  </si>
  <si>
    <t>Engineering</t>
  </si>
  <si>
    <t>Vehicle</t>
  </si>
  <si>
    <t>12 Meters</t>
  </si>
  <si>
    <t>Plant</t>
  </si>
  <si>
    <t>Shop Building</t>
  </si>
  <si>
    <t>Storage Tank</t>
  </si>
  <si>
    <t>Water Main Extension</t>
  </si>
  <si>
    <t>334 Utility Plant - Meters</t>
  </si>
  <si>
    <t>304 Utility Plant - Structures</t>
  </si>
  <si>
    <t>301 Utility Plant - Distribution</t>
  </si>
  <si>
    <t>101 Property, Plant and Equipment</t>
  </si>
  <si>
    <t>307 Utility Plant - Wells</t>
  </si>
  <si>
    <t>303 Utility Plant - Land &amp; Land Rights</t>
  </si>
  <si>
    <t>305 Utility Plant - Controls</t>
  </si>
  <si>
    <t>340 Utility Plant - Office Furniture &amp; Fixtures</t>
  </si>
  <si>
    <t>309 Utility Plant - Pumps &amp; Booster Systems</t>
  </si>
  <si>
    <t>340.1 Utility Plant - Computers &amp; Hardware</t>
  </si>
  <si>
    <t>348 Water System Plan</t>
  </si>
  <si>
    <t>341 Transportation Equipment</t>
  </si>
  <si>
    <t>10/31/2021</t>
  </si>
  <si>
    <t>12/01/2021</t>
  </si>
  <si>
    <t>04/20/2022</t>
  </si>
  <si>
    <t>05/10/2022</t>
  </si>
  <si>
    <t>05/17/2022</t>
  </si>
  <si>
    <t>06/03/2022</t>
  </si>
  <si>
    <t>09/07/2022</t>
  </si>
  <si>
    <t>09/14/2022</t>
  </si>
  <si>
    <t>10/10/2022</t>
  </si>
  <si>
    <t>12/07/2022</t>
  </si>
  <si>
    <t>01/13/2023</t>
  </si>
  <si>
    <t>02/10/2023</t>
  </si>
  <si>
    <t>03/31/2023</t>
  </si>
  <si>
    <t>05/31/2023</t>
  </si>
  <si>
    <t>07/20/2023</t>
  </si>
  <si>
    <t>5/8"</t>
  </si>
  <si>
    <t>1"</t>
  </si>
  <si>
    <t>2"</t>
  </si>
  <si>
    <t>base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</si>
  <si>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</si>
  <si>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</si>
  <si>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</si>
  <si>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</si>
  <si>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</si>
  <si>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</si>
  <si>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</si>
  <si>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</si>
  <si>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</si>
  <si>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</si>
  <si>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</si>
  <si>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00000PP00369</t>
  </si>
  <si>
    <t>00000PP00504</t>
  </si>
  <si>
    <t>September 22 used as proxy for September 23</t>
  </si>
  <si>
    <t>Proposed Rates</t>
  </si>
  <si>
    <t>Current Rates</t>
  </si>
  <si>
    <t>Collected at Proposed Rates</t>
  </si>
  <si>
    <t>Revenue at Proposed Rates</t>
  </si>
  <si>
    <t>Revenue at Current Rates</t>
  </si>
  <si>
    <t>Revenue Requirement Proof</t>
  </si>
  <si>
    <t>Existing Revenues</t>
  </si>
  <si>
    <t>Added Revenues</t>
  </si>
  <si>
    <t>Existing Operating Expenses</t>
  </si>
  <si>
    <t>Added Rev Sens Expenses</t>
  </si>
  <si>
    <t>Interest</t>
  </si>
  <si>
    <t>Net before tax</t>
  </si>
  <si>
    <t>Tx @ 21 %</t>
  </si>
  <si>
    <t>Net Income to Equity</t>
  </si>
  <si>
    <t>Equity Rate Base</t>
  </si>
  <si>
    <t>Equity Return</t>
  </si>
  <si>
    <t>Proposed ROE</t>
  </si>
  <si>
    <t>Row Labels</t>
  </si>
  <si>
    <t>Total to Pelican Pt.</t>
  </si>
  <si>
    <t>05_O&amp;M Cost</t>
  </si>
  <si>
    <t xml:space="preserve">   601.2 Labor - Salary</t>
  </si>
  <si>
    <t xml:space="preserve">   601.3 Labor - Hourly</t>
  </si>
  <si>
    <t xml:space="preserve">   601.4 Labor - Bonus</t>
  </si>
  <si>
    <t xml:space="preserve">   6010 Benefits</t>
  </si>
  <si>
    <t xml:space="preserve">   6015 Benefits_</t>
  </si>
  <si>
    <t xml:space="preserve">   620.1 Office Expenses / Supplies</t>
  </si>
  <si>
    <t xml:space="preserve">   620.2 Dues / fees / publications</t>
  </si>
  <si>
    <t xml:space="preserve">   620.21 QuickBooks Payments Fees</t>
  </si>
  <si>
    <t xml:space="preserve">   620.3 Postage - freight</t>
  </si>
  <si>
    <t xml:space="preserve">   620.5 Meals and Entertainment</t>
  </si>
  <si>
    <t xml:space="preserve">   620.8 Stationery &amp; Printing</t>
  </si>
  <si>
    <t xml:space="preserve">   620.82 Bank or Vendor Fees</t>
  </si>
  <si>
    <t xml:space="preserve">   636.1 Professional &amp; Contract Fees</t>
  </si>
  <si>
    <t xml:space="preserve">   636.10 Vehicle Expenses</t>
  </si>
  <si>
    <t xml:space="preserve">   636.11 Locate Service</t>
  </si>
  <si>
    <t xml:space="preserve">   636.12 Training - Employees</t>
  </si>
  <si>
    <t xml:space="preserve">   636.2 Laboratory Fees</t>
  </si>
  <si>
    <t xml:space="preserve">   636.4 Vendor</t>
  </si>
  <si>
    <t xml:space="preserve">   636.5 Technology</t>
  </si>
  <si>
    <t xml:space="preserve">   636.6 Equipment Rental</t>
  </si>
  <si>
    <t xml:space="preserve">   636.7 Parts and materials</t>
  </si>
  <si>
    <t xml:space="preserve">   636.9 PPE</t>
  </si>
  <si>
    <t xml:space="preserve">   641.1 Rents</t>
  </si>
  <si>
    <t xml:space="preserve">   641.3 Repairs &amp; Maintenance</t>
  </si>
  <si>
    <t xml:space="preserve">   641.4 Utilities</t>
  </si>
  <si>
    <t xml:space="preserve">   641.5 Phones / communications</t>
  </si>
  <si>
    <t xml:space="preserve">   645.1 Lease Rent Expense  - Interest</t>
  </si>
  <si>
    <t xml:space="preserve">   646 Lease Rent Expense - Depreciation</t>
  </si>
  <si>
    <t>408.10 IPUC Fees</t>
  </si>
  <si>
    <t>426 Uncategorized Expense</t>
  </si>
  <si>
    <t>615 Purchased power</t>
  </si>
  <si>
    <t>620 Supplies</t>
  </si>
  <si>
    <t>636 Other Business Expenses</t>
  </si>
  <si>
    <t>637 Gas And Fuel</t>
  </si>
  <si>
    <t>641 Rent or Lease of Buildings</t>
  </si>
  <si>
    <t>650.1 Mileage Reimbursement</t>
  </si>
  <si>
    <t>650.2 Travel - non-meals</t>
  </si>
  <si>
    <t>650.3 Travel - meals and entertainment</t>
  </si>
  <si>
    <t>657 Insurance - general</t>
  </si>
  <si>
    <t>675.2 Drinking Water Fees (IDEQ)</t>
  </si>
  <si>
    <t>Shared Services NWN</t>
  </si>
  <si>
    <t>06_Other Taxes</t>
  </si>
  <si>
    <t xml:space="preserve">   408.12 Payroll taxes</t>
  </si>
  <si>
    <t xml:space="preserve">   641.6 Taxes - property</t>
  </si>
  <si>
    <t>408.14 Sales Tax</t>
  </si>
  <si>
    <t>07_Depreciation</t>
  </si>
  <si>
    <t>403 Depreciation</t>
  </si>
  <si>
    <t>Proposed Revenue
(d)</t>
  </si>
  <si>
    <t>Gem State Allocation to Pelican Point</t>
  </si>
  <si>
    <t>Direct</t>
  </si>
  <si>
    <t>Allocated</t>
  </si>
  <si>
    <t>Usage Data (All Metered Customers)</t>
  </si>
  <si>
    <t>% Increase</t>
  </si>
  <si>
    <t>Deferred Tax Asset</t>
  </si>
  <si>
    <t>Deferred Taxes</t>
  </si>
  <si>
    <t>Winter Use</t>
  </si>
  <si>
    <t>Summer Use</t>
  </si>
  <si>
    <t>this has summer/winter metrics for blocks and 3rd block conservation</t>
  </si>
  <si>
    <t>WUTC Format for PFIS</t>
  </si>
  <si>
    <t>Fixed Charge % of Revenue</t>
  </si>
  <si>
    <t>Customers</t>
  </si>
  <si>
    <t>Indicated Monthly Customer Charge</t>
  </si>
  <si>
    <t>1-inch</t>
  </si>
  <si>
    <t>2-inch</t>
  </si>
  <si>
    <t>Billing Impact</t>
  </si>
  <si>
    <t>Ave Bill @ Curr</t>
  </si>
  <si>
    <t>Ave Bill @ Prop</t>
  </si>
  <si>
    <t>$ Increase</t>
  </si>
  <si>
    <t>Test: Revenue Recovered less Requirement</t>
  </si>
  <si>
    <t>5/8-inch</t>
  </si>
  <si>
    <t>Plant Included through</t>
  </si>
  <si>
    <t>Adjustments per Staff review</t>
  </si>
  <si>
    <t>Purchased Power</t>
  </si>
  <si>
    <t>Contractual Obligations</t>
  </si>
  <si>
    <t>Other Adjustments</t>
  </si>
  <si>
    <t>Payroll Increase - 2025 @ 4%</t>
  </si>
  <si>
    <t>Rate Case Expense</t>
  </si>
  <si>
    <t>2024 Q1 Capital Labor - Well</t>
  </si>
  <si>
    <t>2024 Q1 Capital Labor - Reservoir</t>
  </si>
  <si>
    <t>Wiring in new vfd drive and well controls</t>
  </si>
  <si>
    <t>Reconnect signlas fro VFD</t>
  </si>
  <si>
    <t>Wiring inputs for new well pump</t>
  </si>
  <si>
    <t>Door sensor SO2 and SO3</t>
  </si>
  <si>
    <t>Start up on rehabilitated well</t>
  </si>
  <si>
    <t>ARDURRA Reports for new well to WDOH</t>
  </si>
  <si>
    <t>Wired in VFD for booster pumps</t>
  </si>
  <si>
    <t>Meters -correct equipment</t>
  </si>
  <si>
    <t>CORRECT SERVING WATER &amp; WASTEWATER UTILITIES</t>
  </si>
  <si>
    <t xml:space="preserve">ARDURRA  - engineering for well </t>
  </si>
  <si>
    <t>R.C. Worst &amp; Company Inc.</t>
  </si>
  <si>
    <t>305 Collecting &amp; Impounding Reservoirs</t>
  </si>
  <si>
    <t>Post TY</t>
  </si>
  <si>
    <t>Pelican Point</t>
  </si>
  <si>
    <t>Original Rev Req</t>
  </si>
  <si>
    <t>Revenue Requirement 1/</t>
  </si>
  <si>
    <t>1/ Revenue Requirement limited to original filing amount</t>
  </si>
  <si>
    <t>Additional Assets since informal case</t>
  </si>
  <si>
    <t xml:space="preserve">Rate Case Expense </t>
  </si>
  <si>
    <t>Attorneys</t>
  </si>
  <si>
    <t>Years between cases</t>
  </si>
  <si>
    <t>Annual Expense</t>
  </si>
  <si>
    <t>Pelican Point Allocation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</si>
</sst>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#,##0.0000"/>
    <numFmt numFmtId="167" formatCode="#,##0.00000"/>
    <numFmt numFmtId="168" formatCode="[$-409]mmm\-yy;@"/>
    <numFmt numFmtId="169" formatCode="_(* #,##0_);_(* \(#,##0\);_(* &quot;-&quot;??_);_(@_)"/>
    <numFmt numFmtId="170" formatCode="_(&quot;$&quot;* #,##0_);_(&quot;$&quot;* \(#,##0\);_(&quot;$&quot;* &quot;-&quot;??_);_(@_)"/>
    <numFmt numFmtId="171" formatCode="0.000%"/>
    <numFmt numFmtId="172" formatCode="[$-409]mmmm\ d\,\ yyyy;@"/>
    <numFmt numFmtId="173" formatCode="_(* #,##0.0000_);_(* \(#,##0.0000\);_(* &quot;-&quot;??_);_(@_)"/>
    <numFmt numFmtId="174" formatCode="0.0%"/>
  </numFmts>
  <fonts count="32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"/>
      <family val="2"/>
    </font>
    <font>
      <sz val="10"/>
      <name val="Times New Roman"/>
      <family val="1"/>
    </font>
    <font>
      <sz val="12"/>
      <color theme="1"/>
      <name val="Times New Roman"/>
      <family val="2"/>
    </font>
    <font>
      <sz val="10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b/>
      <sz val="10"/>
      <color theme="9" tint="-0.499984740745262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i/>
      <sz val="10"/>
      <color rgb="FFFF0000"/>
      <name val="Arial"/>
      <family val="2"/>
    </font>
    <font>
      <sz val="10"/>
      <color rgb="FF92D050"/>
      <name val="Arial"/>
      <family val="2"/>
    </font>
    <font>
      <b/>
      <sz val="10"/>
      <color theme="8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9" fontId="5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4" fillId="0" borderId="0"/>
    <xf numFmtId="0" fontId="11" fillId="0" borderId="0"/>
    <xf numFmtId="0" fontId="7" fillId="0" borderId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3" fillId="0" borderId="0"/>
    <xf numFmtId="0" fontId="7" fillId="0" borderId="0"/>
    <xf numFmtId="44" fontId="7" fillId="0" borderId="0" applyFont="0" applyFill="0" applyBorder="0" applyAlignment="0" applyProtection="0"/>
    <xf numFmtId="0" fontId="12" fillId="0" borderId="0"/>
    <xf numFmtId="9" fontId="5" fillId="0" borderId="0" applyFont="0" applyFill="0" applyBorder="0" applyAlignment="0" applyProtection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/>
    <xf numFmtId="0" fontId="15" fillId="0" borderId="0"/>
    <xf numFmtId="44" fontId="12" fillId="0" borderId="0" applyFont="0" applyFill="0" applyBorder="0" applyAlignment="0" applyProtection="0"/>
    <xf numFmtId="38" fontId="16" fillId="0" borderId="0" applyNumberFormat="0" applyFont="0" applyFill="0" applyBorder="0">
      <alignment horizontal="left" indent="4"/>
      <protection locked="0"/>
    </xf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18" fillId="0" borderId="20">
      <alignment horizontal="center"/>
    </xf>
    <xf numFmtId="3" fontId="17" fillId="0" borderId="0" applyFont="0" applyFill="0" applyBorder="0" applyAlignment="0" applyProtection="0"/>
    <xf numFmtId="0" fontId="17" fillId="3" borderId="0" applyNumberFormat="0" applyFont="0" applyBorder="0" applyAlignment="0" applyProtection="0"/>
    <xf numFmtId="169" fontId="8" fillId="2" borderId="0" applyFont="0" applyFill="0" applyBorder="0" applyAlignment="0" applyProtection="0">
      <alignment wrapText="1"/>
    </xf>
    <xf numFmtId="0" fontId="12" fillId="4" borderId="0" applyNumberFormat="0" applyFont="0" applyFill="0" applyBorder="0" applyAlignment="0" applyProtection="0"/>
    <xf numFmtId="0" fontId="12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12" fillId="0" borderId="0"/>
    <xf numFmtId="0" fontId="1" fillId="0" borderId="0"/>
    <xf numFmtId="44" fontId="1" fillId="0" borderId="0" applyFont="0" applyFill="0" applyBorder="0" applyAlignment="0" applyProtection="0"/>
  </cellStyleXfs>
  <cellXfs count="520">
    <xf numFmtId="0" fontId="0" fillId="0" borderId="0" xfId="0" applyProtection="1">
      <protection locked="0"/>
    </xf>
    <xf numFmtId="12" fontId="20" fillId="0" borderId="19" xfId="3" applyNumberFormat="1" applyFont="1" applyFill="1" applyBorder="1" applyAlignment="1" applyProtection="1">
      <alignment horizontal="center" vertical="center" wrapText="1"/>
    </xf>
    <xf numFmtId="169" fontId="12" fillId="0" borderId="5" xfId="3" applyNumberFormat="1" applyFont="1" applyFill="1" applyBorder="1" applyAlignment="1" applyProtection="1">
      <alignment horizontal="center" vertical="center"/>
    </xf>
    <xf numFmtId="12" fontId="12" fillId="0" borderId="7" xfId="3" applyNumberFormat="1" applyFont="1" applyFill="1" applyBorder="1" applyAlignment="1" applyProtection="1">
      <alignment horizontal="center" vertical="center" wrapText="1"/>
    </xf>
    <xf numFmtId="169" fontId="23" fillId="0" borderId="7" xfId="3" applyNumberFormat="1" applyFont="1" applyFill="1" applyBorder="1" applyAlignment="1" applyProtection="1">
      <alignment vertical="center"/>
    </xf>
    <xf numFmtId="170" fontId="23" fillId="0" borderId="0" xfId="8" applyNumberFormat="1" applyFont="1" applyFill="1" applyBorder="1" applyAlignment="1" applyProtection="1">
      <alignment vertical="center"/>
    </xf>
    <xf numFmtId="169" fontId="12" fillId="0" borderId="0" xfId="3" applyNumberFormat="1" applyFont="1" applyFill="1" applyAlignment="1" applyProtection="1">
      <alignment vertical="center"/>
    </xf>
    <xf numFmtId="169" fontId="12" fillId="0" borderId="12" xfId="3" applyNumberFormat="1" applyFont="1" applyFill="1" applyBorder="1" applyAlignment="1" applyProtection="1">
      <alignment horizontal="center" vertical="center"/>
    </xf>
    <xf numFmtId="9" fontId="12" fillId="0" borderId="12" xfId="3" applyNumberFormat="1" applyFont="1" applyFill="1" applyBorder="1" applyAlignment="1" applyProtection="1">
      <alignment horizontal="center" vertical="center"/>
    </xf>
    <xf numFmtId="169" fontId="12" fillId="0" borderId="13" xfId="3" applyNumberFormat="1" applyFont="1" applyFill="1" applyBorder="1" applyAlignment="1" applyProtection="1">
      <alignment horizontal="center" vertical="center"/>
    </xf>
    <xf numFmtId="169" fontId="12" fillId="0" borderId="19" xfId="3" applyNumberFormat="1" applyFont="1" applyFill="1" applyBorder="1" applyAlignment="1" applyProtection="1">
      <alignment horizontal="center" vertical="center" wrapText="1"/>
    </xf>
    <xf numFmtId="9" fontId="12" fillId="0" borderId="19" xfId="3" applyNumberFormat="1" applyFont="1" applyFill="1" applyBorder="1" applyAlignment="1" applyProtection="1">
      <alignment horizontal="center" vertical="center" wrapText="1"/>
    </xf>
    <xf numFmtId="169" fontId="20" fillId="0" borderId="19" xfId="9" applyNumberFormat="1" applyFont="1" applyFill="1" applyBorder="1" applyAlignment="1" applyProtection="1">
      <alignment horizontal="center" vertical="center" wrapText="1"/>
    </xf>
    <xf numFmtId="169" fontId="12" fillId="0" borderId="0" xfId="3" applyNumberFormat="1" applyFont="1" applyFill="1" applyBorder="1" applyAlignment="1" applyProtection="1">
      <alignment horizontal="center" vertical="center"/>
    </xf>
    <xf numFmtId="169" fontId="12" fillId="0" borderId="2" xfId="3" applyNumberFormat="1" applyFont="1" applyFill="1" applyBorder="1" applyAlignment="1" applyProtection="1">
      <alignment horizontal="center" vertical="center"/>
    </xf>
    <xf numFmtId="169" fontId="12" fillId="0" borderId="7" xfId="3" applyNumberFormat="1" applyFont="1" applyFill="1" applyBorder="1" applyAlignment="1" applyProtection="1">
      <alignment horizontal="center" vertical="center"/>
    </xf>
    <xf numFmtId="170" fontId="23" fillId="0" borderId="12" xfId="8" applyNumberFormat="1" applyFont="1" applyFill="1" applyBorder="1" applyAlignment="1" applyProtection="1">
      <alignment vertical="center"/>
    </xf>
    <xf numFmtId="170" fontId="23" fillId="0" borderId="5" xfId="4" applyNumberFormat="1" applyFont="1" applyFill="1" applyBorder="1" applyAlignment="1" applyProtection="1">
      <alignment horizontal="right" vertical="center"/>
    </xf>
    <xf numFmtId="170" fontId="24" fillId="0" borderId="5" xfId="4" applyNumberFormat="1" applyFont="1" applyFill="1" applyBorder="1" applyAlignment="1" applyProtection="1">
      <alignment horizontal="right" vertical="center"/>
    </xf>
    <xf numFmtId="43" fontId="24" fillId="0" borderId="5" xfId="3" applyFont="1" applyFill="1" applyBorder="1" applyAlignment="1" applyProtection="1">
      <alignment vertical="center"/>
    </xf>
    <xf numFmtId="170" fontId="24" fillId="0" borderId="3" xfId="4" applyNumberFormat="1" applyFont="1" applyFill="1" applyBorder="1" applyAlignment="1" applyProtection="1">
      <alignment horizontal="right" vertical="center"/>
    </xf>
    <xf numFmtId="169" fontId="23" fillId="0" borderId="5" xfId="3" applyNumberFormat="1" applyFont="1" applyFill="1" applyBorder="1" applyAlignment="1" applyProtection="1">
      <alignment vertical="center"/>
    </xf>
    <xf numFmtId="170" fontId="23" fillId="0" borderId="12" xfId="4" applyNumberFormat="1" applyFont="1" applyFill="1" applyBorder="1" applyAlignment="1" applyProtection="1">
      <alignment horizontal="right" vertical="center"/>
    </xf>
    <xf numFmtId="9" fontId="12" fillId="0" borderId="0" xfId="3" applyNumberFormat="1" applyFont="1" applyFill="1" applyBorder="1" applyAlignment="1" applyProtection="1">
      <alignment horizontal="center" vertical="center"/>
    </xf>
    <xf numFmtId="170" fontId="23" fillId="0" borderId="0" xfId="4" applyNumberFormat="1" applyFont="1" applyFill="1" applyBorder="1" applyAlignment="1" applyProtection="1">
      <alignment horizontal="right" vertical="center"/>
    </xf>
    <xf numFmtId="170" fontId="23" fillId="0" borderId="2" xfId="4" applyNumberFormat="1" applyFont="1" applyFill="1" applyBorder="1" applyAlignment="1" applyProtection="1">
      <alignment horizontal="right" vertical="center"/>
    </xf>
    <xf numFmtId="169" fontId="23" fillId="0" borderId="0" xfId="3" applyNumberFormat="1" applyFont="1" applyFill="1" applyBorder="1" applyAlignment="1" applyProtection="1">
      <alignment vertical="center"/>
    </xf>
    <xf numFmtId="170" fontId="12" fillId="0" borderId="32" xfId="4" applyNumberFormat="1" applyFont="1" applyFill="1" applyBorder="1" applyAlignment="1" applyProtection="1">
      <alignment vertical="center"/>
      <protection locked="0"/>
    </xf>
    <xf numFmtId="169" fontId="12" fillId="0" borderId="32" xfId="27" applyNumberFormat="1" applyFont="1" applyFill="1" applyBorder="1" applyAlignment="1" applyProtection="1">
      <alignment vertical="center"/>
      <protection locked="0"/>
    </xf>
    <xf numFmtId="169" fontId="12" fillId="0" borderId="32" xfId="27" applyNumberFormat="1" applyFont="1" applyFill="1" applyBorder="1" applyAlignment="1" applyProtection="1">
      <alignment horizontal="left" vertical="center"/>
    </xf>
    <xf numFmtId="169" fontId="12" fillId="0" borderId="32" xfId="3" applyNumberFormat="1" applyFont="1" applyFill="1" applyBorder="1" applyAlignment="1" applyProtection="1">
      <alignment horizontal="left" vertical="center"/>
    </xf>
    <xf numFmtId="169" fontId="12" fillId="0" borderId="33" xfId="27" applyNumberFormat="1" applyFont="1" applyFill="1" applyBorder="1" applyAlignment="1" applyProtection="1">
      <alignment horizontal="left" vertical="center"/>
    </xf>
    <xf numFmtId="170" fontId="23" fillId="0" borderId="8" xfId="8" applyNumberFormat="1" applyFont="1" applyFill="1" applyBorder="1" applyAlignment="1" applyProtection="1">
      <alignment vertical="center"/>
    </xf>
    <xf numFmtId="170" fontId="23" fillId="0" borderId="2" xfId="8" applyNumberFormat="1" applyFont="1" applyFill="1" applyBorder="1" applyAlignment="1" applyProtection="1">
      <alignment vertical="center"/>
    </xf>
    <xf numFmtId="169" fontId="12" fillId="0" borderId="15" xfId="3" applyNumberFormat="1" applyFont="1" applyFill="1" applyBorder="1" applyAlignment="1" applyProtection="1">
      <alignment vertical="center"/>
    </xf>
    <xf numFmtId="170" fontId="23" fillId="0" borderId="3" xfId="8" applyNumberFormat="1" applyFont="1" applyFill="1" applyBorder="1" applyAlignment="1" applyProtection="1">
      <alignment vertical="center"/>
    </xf>
    <xf numFmtId="170" fontId="23" fillId="0" borderId="4" xfId="8" applyNumberFormat="1" applyFont="1" applyFill="1" applyBorder="1" applyAlignment="1" applyProtection="1">
      <alignment vertical="center"/>
    </xf>
    <xf numFmtId="170" fontId="23" fillId="0" borderId="14" xfId="8" applyNumberFormat="1" applyFont="1" applyFill="1" applyBorder="1" applyAlignment="1" applyProtection="1">
      <alignment vertical="center"/>
    </xf>
    <xf numFmtId="170" fontId="23" fillId="0" borderId="30" xfId="8" applyNumberFormat="1" applyFont="1" applyFill="1" applyBorder="1" applyAlignment="1" applyProtection="1">
      <alignment vertical="center"/>
    </xf>
    <xf numFmtId="170" fontId="12" fillId="0" borderId="32" xfId="8" applyNumberFormat="1" applyFont="1" applyFill="1" applyBorder="1" applyAlignment="1" applyProtection="1">
      <alignment vertical="center"/>
      <protection locked="0"/>
    </xf>
    <xf numFmtId="9" fontId="12" fillId="0" borderId="0" xfId="3" applyNumberFormat="1" applyFont="1" applyFill="1" applyAlignment="1" applyProtection="1">
      <alignment vertical="center"/>
    </xf>
    <xf numFmtId="14" fontId="12" fillId="0" borderId="32" xfId="8" applyNumberFormat="1" applyFont="1" applyFill="1" applyBorder="1" applyAlignment="1" applyProtection="1">
      <alignment vertical="center"/>
      <protection locked="0"/>
    </xf>
    <xf numFmtId="170" fontId="12" fillId="0" borderId="0" xfId="4" applyNumberFormat="1" applyFont="1" applyFill="1" applyBorder="1" applyAlignment="1" applyProtection="1">
      <alignment vertical="center"/>
      <protection locked="0"/>
    </xf>
    <xf numFmtId="169" fontId="20" fillId="0" borderId="19" xfId="3" applyNumberFormat="1" applyFont="1" applyFill="1" applyBorder="1" applyAlignment="1" applyProtection="1">
      <alignment horizontal="center" vertical="center"/>
    </xf>
    <xf numFmtId="12" fontId="12" fillId="0" borderId="31" xfId="27" applyNumberFormat="1" applyFont="1" applyFill="1" applyBorder="1" applyAlignment="1" applyProtection="1">
      <alignment vertical="center"/>
      <protection locked="0"/>
    </xf>
    <xf numFmtId="49" fontId="12" fillId="0" borderId="32" xfId="9" applyNumberFormat="1" applyFont="1" applyFill="1" applyBorder="1" applyAlignment="1" applyProtection="1">
      <alignment horizontal="left" vertical="center"/>
      <protection locked="0"/>
    </xf>
    <xf numFmtId="169" fontId="25" fillId="0" borderId="32" xfId="27" applyNumberFormat="1" applyFont="1" applyFill="1" applyBorder="1" applyAlignment="1" applyProtection="1">
      <alignment vertical="center" wrapText="1" readingOrder="1"/>
      <protection locked="0"/>
    </xf>
    <xf numFmtId="169" fontId="25" fillId="0" borderId="33" xfId="27" applyNumberFormat="1" applyFont="1" applyFill="1" applyBorder="1" applyAlignment="1" applyProtection="1">
      <alignment vertical="center" wrapText="1" readingOrder="1"/>
      <protection locked="0"/>
    </xf>
    <xf numFmtId="169" fontId="12" fillId="0" borderId="32" xfId="9" applyNumberFormat="1" applyFont="1" applyFill="1" applyBorder="1" applyAlignment="1" applyProtection="1">
      <alignment horizontal="left" vertical="center"/>
      <protection locked="0"/>
    </xf>
    <xf numFmtId="0" fontId="12" fillId="0" borderId="8" xfId="9" quotePrefix="1" applyNumberFormat="1" applyFont="1" applyFill="1" applyBorder="1" applyAlignment="1" applyProtection="1">
      <alignment horizontal="left" vertical="center"/>
      <protection locked="0"/>
    </xf>
    <xf numFmtId="169" fontId="25" fillId="0" borderId="32" xfId="3" applyNumberFormat="1" applyFont="1" applyFill="1" applyBorder="1" applyAlignment="1" applyProtection="1">
      <alignment vertical="center" wrapText="1" readingOrder="1"/>
      <protection locked="0"/>
    </xf>
    <xf numFmtId="169" fontId="12" fillId="0" borderId="32" xfId="3" applyNumberFormat="1" applyFont="1" applyFill="1" applyBorder="1" applyAlignment="1" applyProtection="1">
      <alignment horizontal="left" vertical="center"/>
      <protection locked="0"/>
    </xf>
    <xf numFmtId="169" fontId="12" fillId="0" borderId="8" xfId="9" quotePrefix="1" applyNumberFormat="1" applyFont="1" applyFill="1" applyBorder="1" applyAlignment="1" applyProtection="1">
      <alignment horizontal="left" vertical="center"/>
      <protection locked="0"/>
    </xf>
    <xf numFmtId="169" fontId="12" fillId="0" borderId="32" xfId="3" applyNumberFormat="1" applyFont="1" applyFill="1" applyBorder="1" applyAlignment="1" applyProtection="1">
      <alignment vertical="center"/>
      <protection locked="0"/>
    </xf>
    <xf numFmtId="12" fontId="12" fillId="0" borderId="31" xfId="3" applyNumberFormat="1" applyFont="1" applyFill="1" applyBorder="1" applyAlignment="1" applyProtection="1">
      <alignment vertical="center"/>
      <protection locked="0"/>
    </xf>
    <xf numFmtId="169" fontId="12" fillId="0" borderId="32" xfId="3" applyNumberFormat="1" applyFont="1" applyFill="1" applyBorder="1" applyAlignment="1" applyProtection="1">
      <alignment vertical="center" wrapText="1" readingOrder="1"/>
      <protection locked="0"/>
    </xf>
    <xf numFmtId="12" fontId="12" fillId="0" borderId="0" xfId="3" applyNumberFormat="1" applyFont="1" applyFill="1" applyAlignment="1" applyProtection="1">
      <alignment vertical="center"/>
    </xf>
    <xf numFmtId="169" fontId="12" fillId="0" borderId="0" xfId="3" applyNumberFormat="1" applyFont="1" applyFill="1" applyAlignment="1" applyProtection="1">
      <alignment horizontal="right" vertical="center"/>
    </xf>
    <xf numFmtId="169" fontId="12" fillId="0" borderId="32" xfId="27" applyNumberFormat="1" applyFont="1" applyFill="1" applyBorder="1" applyAlignment="1" applyProtection="1">
      <alignment vertical="center" wrapText="1" readingOrder="1"/>
      <protection locked="0"/>
    </xf>
    <xf numFmtId="169" fontId="12" fillId="0" borderId="33" xfId="27" applyNumberFormat="1" applyFont="1" applyFill="1" applyBorder="1" applyAlignment="1" applyProtection="1">
      <alignment vertical="center" wrapText="1" readingOrder="1"/>
      <protection locked="0"/>
    </xf>
    <xf numFmtId="169" fontId="20" fillId="0" borderId="32" xfId="3" applyNumberFormat="1" applyFont="1" applyFill="1" applyBorder="1" applyAlignment="1" applyProtection="1">
      <alignment vertical="center" wrapText="1" readingOrder="1"/>
      <protection locked="0"/>
    </xf>
    <xf numFmtId="10" fontId="12" fillId="0" borderId="2" xfId="1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vertical="center"/>
    </xf>
    <xf numFmtId="0" fontId="12" fillId="0" borderId="0" xfId="6" applyFont="1" applyAlignment="1">
      <alignment vertical="center"/>
    </xf>
    <xf numFmtId="0" fontId="22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44" fontId="12" fillId="0" borderId="5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14" fontId="22" fillId="0" borderId="5" xfId="6" applyNumberFormat="1" applyFont="1" applyBorder="1" applyAlignment="1">
      <alignment vertical="center"/>
    </xf>
    <xf numFmtId="169" fontId="22" fillId="0" borderId="5" xfId="6" applyNumberFormat="1" applyFont="1" applyBorder="1" applyAlignment="1">
      <alignment vertical="center"/>
    </xf>
    <xf numFmtId="9" fontId="22" fillId="0" borderId="5" xfId="6" applyNumberFormat="1" applyFont="1" applyBorder="1" applyAlignment="1">
      <alignment vertical="center"/>
    </xf>
    <xf numFmtId="14" fontId="22" fillId="0" borderId="5" xfId="6" applyNumberFormat="1" applyFont="1" applyBorder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12" fillId="0" borderId="12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37" fontId="12" fillId="0" borderId="12" xfId="0" applyNumberFormat="1" applyFont="1" applyBorder="1" applyAlignment="1">
      <alignment horizontal="center" vertical="center" wrapText="1"/>
    </xf>
    <xf numFmtId="10" fontId="12" fillId="0" borderId="13" xfId="1" applyNumberFormat="1" applyFont="1" applyFill="1" applyBorder="1" applyAlignment="1" applyProtection="1">
      <alignment horizontal="center" vertical="center" wrapText="1"/>
    </xf>
    <xf numFmtId="37" fontId="12" fillId="0" borderId="11" xfId="0" applyNumberFormat="1" applyFont="1" applyBorder="1" applyAlignment="1">
      <alignment horizontal="center" vertical="center" wrapText="1"/>
    </xf>
    <xf numFmtId="0" fontId="12" fillId="0" borderId="12" xfId="6" applyFont="1" applyBorder="1" applyAlignment="1">
      <alignment horizontal="center" vertical="center"/>
    </xf>
    <xf numFmtId="0" fontId="12" fillId="0" borderId="13" xfId="6" applyFont="1" applyBorder="1" applyAlignment="1">
      <alignment horizontal="center" vertical="center"/>
    </xf>
    <xf numFmtId="0" fontId="12" fillId="0" borderId="11" xfId="6" applyFont="1" applyBorder="1" applyAlignment="1">
      <alignment horizontal="center" vertical="center"/>
    </xf>
    <xf numFmtId="37" fontId="12" fillId="0" borderId="12" xfId="17" applyNumberFormat="1" applyBorder="1" applyAlignment="1">
      <alignment horizontal="center" vertical="center"/>
    </xf>
    <xf numFmtId="14" fontId="12" fillId="0" borderId="12" xfId="17" applyNumberFormat="1" applyBorder="1" applyAlignment="1">
      <alignment horizontal="center" vertical="center"/>
    </xf>
    <xf numFmtId="37" fontId="12" fillId="0" borderId="11" xfId="17" applyNumberFormat="1" applyBorder="1" applyAlignment="1">
      <alignment horizontal="center" vertical="center"/>
    </xf>
    <xf numFmtId="37" fontId="12" fillId="0" borderId="13" xfId="17" applyNumberForma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7" fontId="12" fillId="0" borderId="19" xfId="0" applyNumberFormat="1" applyFont="1" applyBorder="1" applyAlignment="1">
      <alignment horizontal="center" vertical="center" wrapText="1"/>
    </xf>
    <xf numFmtId="0" fontId="12" fillId="0" borderId="19" xfId="6" applyFont="1" applyBorder="1" applyAlignment="1">
      <alignment horizontal="center" vertical="center" wrapText="1"/>
    </xf>
    <xf numFmtId="14" fontId="12" fillId="0" borderId="19" xfId="6" applyNumberFormat="1" applyFont="1" applyBorder="1" applyAlignment="1">
      <alignment horizontal="center" vertical="center" wrapText="1"/>
    </xf>
    <xf numFmtId="12" fontId="20" fillId="0" borderId="19" xfId="29" applyNumberFormat="1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37" fontId="12" fillId="0" borderId="5" xfId="0" applyNumberFormat="1" applyFont="1" applyBorder="1" applyAlignment="1">
      <alignment horizontal="center" vertical="center"/>
    </xf>
    <xf numFmtId="37" fontId="12" fillId="0" borderId="3" xfId="0" applyNumberFormat="1" applyFont="1" applyBorder="1" applyAlignment="1">
      <alignment horizontal="center" vertical="center"/>
    </xf>
    <xf numFmtId="49" fontId="12" fillId="0" borderId="4" xfId="29" applyNumberFormat="1" applyFont="1" applyBorder="1" applyAlignment="1">
      <alignment horizontal="center" vertical="center"/>
    </xf>
    <xf numFmtId="49" fontId="12" fillId="0" borderId="5" xfId="29" applyNumberFormat="1" applyFont="1" applyBorder="1" applyAlignment="1">
      <alignment horizontal="center" vertical="center"/>
    </xf>
    <xf numFmtId="14" fontId="12" fillId="0" borderId="5" xfId="29" applyNumberFormat="1" applyFont="1" applyBorder="1" applyAlignment="1">
      <alignment horizontal="center" vertical="center"/>
    </xf>
    <xf numFmtId="169" fontId="12" fillId="0" borderId="7" xfId="6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69" fontId="12" fillId="0" borderId="2" xfId="3" applyNumberFormat="1" applyFont="1" applyFill="1" applyBorder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 vertical="center"/>
    </xf>
    <xf numFmtId="44" fontId="12" fillId="0" borderId="13" xfId="4" applyFont="1" applyFill="1" applyBorder="1" applyAlignment="1" applyProtection="1">
      <alignment vertical="center"/>
    </xf>
    <xf numFmtId="0" fontId="23" fillId="0" borderId="17" xfId="0" applyFont="1" applyBorder="1" applyAlignment="1">
      <alignment horizontal="center" vertical="center"/>
    </xf>
    <xf numFmtId="0" fontId="23" fillId="0" borderId="11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37" fontId="12" fillId="0" borderId="13" xfId="0" applyNumberFormat="1" applyFont="1" applyBorder="1" applyAlignment="1">
      <alignment horizontal="center" vertical="center"/>
    </xf>
    <xf numFmtId="14" fontId="12" fillId="0" borderId="5" xfId="0" applyNumberFormat="1" applyFont="1" applyBorder="1" applyAlignment="1">
      <alignment horizontal="center" vertical="center"/>
    </xf>
    <xf numFmtId="169" fontId="24" fillId="0" borderId="5" xfId="3" applyNumberFormat="1" applyFont="1" applyFill="1" applyBorder="1" applyAlignment="1" applyProtection="1">
      <alignment horizontal="center" vertical="center"/>
    </xf>
    <xf numFmtId="9" fontId="12" fillId="0" borderId="7" xfId="1" applyFont="1" applyFill="1" applyBorder="1" applyAlignment="1" applyProtection="1">
      <alignment horizontal="right" vertical="center"/>
      <protection locked="0"/>
    </xf>
    <xf numFmtId="9" fontId="23" fillId="0" borderId="15" xfId="0" applyNumberFormat="1" applyFont="1" applyBorder="1" applyAlignment="1">
      <alignment horizontal="center" vertical="center"/>
    </xf>
    <xf numFmtId="1" fontId="12" fillId="0" borderId="2" xfId="3" applyNumberFormat="1" applyFont="1" applyFill="1" applyBorder="1" applyAlignment="1" applyProtection="1">
      <alignment horizontal="center" vertical="center"/>
      <protection locked="0"/>
    </xf>
    <xf numFmtId="0" fontId="23" fillId="0" borderId="8" xfId="0" applyFont="1" applyBorder="1" applyAlignment="1">
      <alignment horizontal="center" vertical="center"/>
    </xf>
    <xf numFmtId="44" fontId="12" fillId="0" borderId="2" xfId="4" applyFont="1" applyFill="1" applyBorder="1" applyAlignment="1" applyProtection="1">
      <alignment vertical="center"/>
    </xf>
    <xf numFmtId="0" fontId="23" fillId="0" borderId="1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37" fontId="12" fillId="0" borderId="2" xfId="0" applyNumberFormat="1" applyFont="1" applyBorder="1" applyAlignment="1">
      <alignment horizontal="center" vertical="center"/>
    </xf>
    <xf numFmtId="0" fontId="12" fillId="0" borderId="8" xfId="0" applyFont="1" applyBorder="1" applyAlignment="1" applyProtection="1">
      <alignment vertical="center"/>
      <protection locked="0"/>
    </xf>
    <xf numFmtId="14" fontId="12" fillId="0" borderId="0" xfId="0" applyNumberFormat="1" applyFont="1" applyAlignment="1">
      <alignment horizontal="center" vertical="center"/>
    </xf>
    <xf numFmtId="9" fontId="23" fillId="0" borderId="0" xfId="0" applyNumberFormat="1" applyFont="1" applyAlignment="1">
      <alignment horizontal="center" vertical="center"/>
    </xf>
    <xf numFmtId="171" fontId="23" fillId="0" borderId="0" xfId="0" applyNumberFormat="1" applyFont="1" applyAlignment="1">
      <alignment horizontal="center" vertical="center"/>
    </xf>
    <xf numFmtId="14" fontId="12" fillId="0" borderId="2" xfId="3" applyNumberFormat="1" applyFont="1" applyFill="1" applyBorder="1" applyAlignment="1" applyProtection="1">
      <alignment horizontal="center" vertical="center"/>
      <protection locked="0"/>
    </xf>
    <xf numFmtId="169" fontId="12" fillId="0" borderId="2" xfId="3" applyNumberFormat="1" applyFont="1" applyFill="1" applyBorder="1" applyAlignment="1" applyProtection="1">
      <alignment vertical="center"/>
      <protection locked="0"/>
    </xf>
    <xf numFmtId="3" fontId="12" fillId="0" borderId="18" xfId="0" applyNumberFormat="1" applyFont="1" applyBorder="1" applyAlignment="1">
      <alignment vertical="center"/>
    </xf>
    <xf numFmtId="169" fontId="12" fillId="0" borderId="31" xfId="3" applyNumberFormat="1" applyFont="1" applyFill="1" applyBorder="1" applyAlignment="1" applyProtection="1">
      <alignment vertical="center"/>
      <protection locked="0"/>
    </xf>
    <xf numFmtId="169" fontId="12" fillId="0" borderId="37" xfId="3" applyNumberFormat="1" applyFont="1" applyFill="1" applyBorder="1" applyAlignment="1" applyProtection="1">
      <alignment vertical="center"/>
      <protection locked="0"/>
    </xf>
    <xf numFmtId="169" fontId="12" fillId="0" borderId="33" xfId="3" applyNumberFormat="1" applyFont="1" applyFill="1" applyBorder="1" applyAlignment="1" applyProtection="1">
      <alignment vertical="center"/>
      <protection locked="0"/>
    </xf>
    <xf numFmtId="44" fontId="12" fillId="0" borderId="0" xfId="0" applyNumberFormat="1" applyFont="1" applyAlignment="1">
      <alignment vertical="center"/>
    </xf>
    <xf numFmtId="169" fontId="12" fillId="0" borderId="0" xfId="27" applyNumberFormat="1" applyFont="1" applyFill="1" applyAlignment="1" applyProtection="1">
      <alignment vertical="center"/>
    </xf>
    <xf numFmtId="49" fontId="12" fillId="0" borderId="32" xfId="29" applyNumberFormat="1" applyFont="1" applyBorder="1" applyAlignment="1" applyProtection="1">
      <alignment horizontal="right" vertical="center"/>
      <protection locked="0"/>
    </xf>
    <xf numFmtId="3" fontId="12" fillId="0" borderId="31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vertical="center"/>
    </xf>
    <xf numFmtId="169" fontId="12" fillId="0" borderId="0" xfId="0" applyNumberFormat="1" applyFont="1" applyAlignment="1">
      <alignment vertical="center"/>
    </xf>
    <xf numFmtId="37" fontId="12" fillId="0" borderId="8" xfId="17" applyNumberFormat="1" applyBorder="1" applyAlignment="1">
      <alignment vertical="center"/>
    </xf>
    <xf numFmtId="37" fontId="12" fillId="0" borderId="2" xfId="17" applyNumberFormat="1" applyBorder="1" applyAlignment="1" applyProtection="1">
      <alignment horizontal="center" vertical="center"/>
      <protection locked="0"/>
    </xf>
    <xf numFmtId="12" fontId="12" fillId="0" borderId="2" xfId="17" applyNumberFormat="1" applyBorder="1" applyAlignment="1" applyProtection="1">
      <alignment horizontal="center" vertical="center"/>
      <protection locked="0"/>
    </xf>
    <xf numFmtId="10" fontId="12" fillId="0" borderId="8" xfId="17" applyNumberFormat="1" applyBorder="1" applyAlignment="1">
      <alignment vertical="center"/>
    </xf>
    <xf numFmtId="12" fontId="12" fillId="0" borderId="0" xfId="0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169" fontId="12" fillId="0" borderId="34" xfId="3" applyNumberFormat="1" applyFont="1" applyFill="1" applyBorder="1" applyAlignment="1" applyProtection="1">
      <alignment vertical="center"/>
      <protection locked="0"/>
    </xf>
    <xf numFmtId="169" fontId="12" fillId="0" borderId="35" xfId="3" applyNumberFormat="1" applyFont="1" applyFill="1" applyBorder="1" applyAlignment="1" applyProtection="1">
      <alignment vertical="center"/>
      <protection locked="0"/>
    </xf>
    <xf numFmtId="169" fontId="12" fillId="0" borderId="38" xfId="3" applyNumberFormat="1" applyFont="1" applyFill="1" applyBorder="1" applyAlignment="1" applyProtection="1">
      <alignment vertical="center"/>
      <protection locked="0"/>
    </xf>
    <xf numFmtId="169" fontId="12" fillId="0" borderId="36" xfId="3" applyNumberFormat="1" applyFont="1" applyFill="1" applyBorder="1" applyAlignment="1" applyProtection="1">
      <alignment vertical="center"/>
      <protection locked="0"/>
    </xf>
    <xf numFmtId="37" fontId="12" fillId="0" borderId="15" xfId="0" applyNumberFormat="1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3" fontId="12" fillId="0" borderId="8" xfId="0" applyNumberFormat="1" applyFont="1" applyBorder="1" applyAlignment="1">
      <alignment vertical="center"/>
    </xf>
    <xf numFmtId="10" fontId="12" fillId="0" borderId="2" xfId="0" applyNumberFormat="1" applyFont="1" applyBorder="1" applyAlignment="1">
      <alignment vertical="center"/>
    </xf>
    <xf numFmtId="44" fontId="12" fillId="0" borderId="2" xfId="4" applyFont="1" applyFill="1" applyBorder="1" applyAlignment="1" applyProtection="1">
      <alignment vertical="center"/>
      <protection locked="0"/>
    </xf>
    <xf numFmtId="3" fontId="23" fillId="0" borderId="18" xfId="0" applyNumberFormat="1" applyFont="1" applyBorder="1" applyAlignment="1">
      <alignment horizontal="center" vertical="center"/>
    </xf>
    <xf numFmtId="165" fontId="12" fillId="0" borderId="8" xfId="0" applyNumberFormat="1" applyFont="1" applyBorder="1" applyAlignment="1">
      <alignment vertical="center"/>
    </xf>
    <xf numFmtId="165" fontId="12" fillId="0" borderId="0" xfId="0" applyNumberFormat="1" applyFont="1" applyAlignment="1">
      <alignment vertical="center"/>
    </xf>
    <xf numFmtId="165" fontId="12" fillId="0" borderId="2" xfId="0" applyNumberFormat="1" applyFont="1" applyBorder="1" applyAlignment="1">
      <alignment vertical="center"/>
    </xf>
    <xf numFmtId="169" fontId="12" fillId="0" borderId="28" xfId="3" applyNumberFormat="1" applyFont="1" applyFill="1" applyBorder="1" applyAlignment="1" applyProtection="1">
      <alignment vertical="center"/>
      <protection locked="0"/>
    </xf>
    <xf numFmtId="0" fontId="26" fillId="0" borderId="8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10" fontId="12" fillId="0" borderId="14" xfId="17" applyNumberFormat="1" applyBorder="1" applyAlignment="1">
      <alignment vertical="center"/>
    </xf>
    <xf numFmtId="170" fontId="12" fillId="0" borderId="0" xfId="0" applyNumberFormat="1" applyFont="1" applyAlignment="1">
      <alignment horizontal="center" vertical="center"/>
    </xf>
    <xf numFmtId="10" fontId="12" fillId="0" borderId="11" xfId="17" applyNumberFormat="1" applyBorder="1" applyAlignment="1">
      <alignment vertical="center"/>
    </xf>
    <xf numFmtId="44" fontId="12" fillId="0" borderId="13" xfId="11" applyFont="1" applyFill="1" applyBorder="1" applyAlignment="1" applyProtection="1">
      <alignment vertical="center"/>
      <protection locked="0"/>
    </xf>
    <xf numFmtId="0" fontId="12" fillId="0" borderId="28" xfId="0" applyFont="1" applyBorder="1" applyAlignment="1">
      <alignment vertical="center"/>
    </xf>
    <xf numFmtId="44" fontId="12" fillId="0" borderId="2" xfId="11" applyFont="1" applyFill="1" applyBorder="1" applyAlignment="1" applyProtection="1">
      <alignment vertical="center"/>
      <protection locked="0"/>
    </xf>
    <xf numFmtId="44" fontId="12" fillId="0" borderId="15" xfId="11" applyFont="1" applyFill="1" applyBorder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170" fontId="12" fillId="0" borderId="0" xfId="0" applyNumberFormat="1" applyFont="1" applyAlignment="1">
      <alignment vertical="center"/>
    </xf>
    <xf numFmtId="37" fontId="12" fillId="0" borderId="18" xfId="0" applyNumberFormat="1" applyFont="1" applyBorder="1" applyAlignment="1">
      <alignment vertical="center"/>
    </xf>
    <xf numFmtId="3" fontId="12" fillId="0" borderId="2" xfId="0" applyNumberFormat="1" applyFont="1" applyBorder="1" applyAlignment="1">
      <alignment vertical="center"/>
    </xf>
    <xf numFmtId="37" fontId="23" fillId="0" borderId="8" xfId="0" applyNumberFormat="1" applyFont="1" applyBorder="1" applyAlignment="1">
      <alignment vertical="center"/>
    </xf>
    <xf numFmtId="169" fontId="12" fillId="0" borderId="31" xfId="27" applyNumberFormat="1" applyFont="1" applyFill="1" applyBorder="1" applyAlignment="1" applyProtection="1">
      <alignment vertical="center"/>
      <protection locked="0"/>
    </xf>
    <xf numFmtId="0" fontId="12" fillId="0" borderId="11" xfId="0" applyFont="1" applyBorder="1" applyAlignment="1">
      <alignment vertical="center"/>
    </xf>
    <xf numFmtId="169" fontId="12" fillId="0" borderId="13" xfId="0" applyNumberFormat="1" applyFont="1" applyBorder="1" applyAlignment="1">
      <alignment vertical="center"/>
    </xf>
    <xf numFmtId="170" fontId="12" fillId="0" borderId="13" xfId="0" applyNumberFormat="1" applyFont="1" applyBorder="1" applyAlignment="1">
      <alignment vertical="center"/>
    </xf>
    <xf numFmtId="169" fontId="12" fillId="0" borderId="2" xfId="0" applyNumberFormat="1" applyFont="1" applyBorder="1" applyAlignment="1">
      <alignment vertical="center"/>
    </xf>
    <xf numFmtId="170" fontId="12" fillId="0" borderId="2" xfId="0" applyNumberFormat="1" applyFont="1" applyBorder="1" applyAlignment="1">
      <alignment vertical="center"/>
    </xf>
    <xf numFmtId="3" fontId="20" fillId="0" borderId="27" xfId="0" applyNumberFormat="1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5" fontId="23" fillId="0" borderId="8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169" fontId="12" fillId="0" borderId="1" xfId="0" applyNumberFormat="1" applyFont="1" applyBorder="1" applyAlignment="1">
      <alignment vertical="center"/>
    </xf>
    <xf numFmtId="6" fontId="12" fillId="0" borderId="1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2" fillId="0" borderId="17" xfId="0" applyFont="1" applyBorder="1" applyAlignment="1">
      <alignment horizontal="right" vertical="center"/>
    </xf>
    <xf numFmtId="0" fontId="12" fillId="0" borderId="18" xfId="0" applyFont="1" applyBorder="1" applyAlignment="1">
      <alignment horizontal="left" vertical="center"/>
    </xf>
    <xf numFmtId="37" fontId="12" fillId="0" borderId="8" xfId="0" applyNumberFormat="1" applyFont="1" applyBorder="1" applyAlignment="1">
      <alignment vertical="center"/>
    </xf>
    <xf numFmtId="0" fontId="12" fillId="0" borderId="18" xfId="0" applyFont="1" applyBorder="1" applyAlignment="1">
      <alignment horizontal="right" vertical="center"/>
    </xf>
    <xf numFmtId="37" fontId="12" fillId="0" borderId="18" xfId="0" applyNumberFormat="1" applyFont="1" applyBorder="1" applyAlignment="1">
      <alignment horizontal="left" vertical="center"/>
    </xf>
    <xf numFmtId="0" fontId="12" fillId="0" borderId="19" xfId="0" applyFont="1" applyBorder="1" applyAlignment="1">
      <alignment horizontal="right" vertical="center"/>
    </xf>
    <xf numFmtId="37" fontId="12" fillId="0" borderId="0" xfId="0" applyNumberFormat="1" applyFont="1" applyAlignment="1">
      <alignment vertical="center"/>
    </xf>
    <xf numFmtId="37" fontId="12" fillId="0" borderId="27" xfId="0" applyNumberFormat="1" applyFont="1" applyBorder="1" applyAlignment="1">
      <alignment vertical="center"/>
    </xf>
    <xf numFmtId="3" fontId="12" fillId="0" borderId="11" xfId="0" applyNumberFormat="1" applyFont="1" applyBorder="1" applyAlignment="1">
      <alignment vertical="center"/>
    </xf>
    <xf numFmtId="37" fontId="12" fillId="0" borderId="0" xfId="0" applyNumberFormat="1" applyFont="1" applyAlignment="1">
      <alignment horizontal="center" vertical="center"/>
    </xf>
    <xf numFmtId="14" fontId="22" fillId="0" borderId="5" xfId="6" applyNumberFormat="1" applyFont="1" applyBorder="1" applyAlignment="1">
      <alignment horizontal="center" vertical="center"/>
    </xf>
    <xf numFmtId="14" fontId="12" fillId="0" borderId="0" xfId="6" applyNumberFormat="1" applyFont="1" applyAlignment="1">
      <alignment horizontal="center" vertical="center"/>
    </xf>
    <xf numFmtId="14" fontId="12" fillId="0" borderId="32" xfId="8" applyNumberFormat="1" applyFont="1" applyFill="1" applyBorder="1" applyAlignment="1" applyProtection="1">
      <alignment horizontal="center" vertical="center"/>
      <protection locked="0"/>
    </xf>
    <xf numFmtId="0" fontId="12" fillId="0" borderId="25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2" fontId="12" fillId="0" borderId="22" xfId="0" applyNumberFormat="1" applyFont="1" applyBorder="1" applyAlignment="1">
      <alignment horizontal="center" vertical="center"/>
    </xf>
    <xf numFmtId="43" fontId="12" fillId="0" borderId="23" xfId="27" applyFont="1" applyFill="1" applyBorder="1" applyAlignment="1" applyProtection="1">
      <alignment vertical="center"/>
      <protection locked="0"/>
    </xf>
    <xf numFmtId="43" fontId="12" fillId="0" borderId="0" xfId="27" applyFont="1" applyFill="1" applyBorder="1" applyAlignment="1" applyProtection="1">
      <alignment vertical="center"/>
      <protection locked="0"/>
    </xf>
    <xf numFmtId="0" fontId="12" fillId="0" borderId="22" xfId="0" applyFont="1" applyBorder="1" applyAlignment="1" applyProtection="1">
      <alignment vertical="center"/>
      <protection locked="0"/>
    </xf>
    <xf numFmtId="169" fontId="12" fillId="0" borderId="23" xfId="27" applyNumberFormat="1" applyFont="1" applyFill="1" applyBorder="1" applyAlignment="1" applyProtection="1">
      <alignment vertical="center"/>
      <protection locked="0"/>
    </xf>
    <xf numFmtId="169" fontId="12" fillId="0" borderId="0" xfId="27" applyNumberFormat="1" applyFont="1" applyFill="1" applyBorder="1" applyAlignment="1" applyProtection="1">
      <alignment vertical="center"/>
      <protection locked="0"/>
    </xf>
    <xf numFmtId="169" fontId="12" fillId="0" borderId="40" xfId="27" applyNumberFormat="1" applyFont="1" applyFill="1" applyBorder="1" applyAlignment="1" applyProtection="1">
      <alignment vertical="center"/>
      <protection locked="0"/>
    </xf>
    <xf numFmtId="0" fontId="12" fillId="0" borderId="20" xfId="0" applyFont="1" applyBorder="1" applyAlignment="1" applyProtection="1">
      <alignment vertical="center"/>
      <protection locked="0"/>
    </xf>
    <xf numFmtId="0" fontId="12" fillId="0" borderId="21" xfId="0" applyFont="1" applyBorder="1" applyAlignment="1" applyProtection="1">
      <alignment vertical="center"/>
      <protection locked="0"/>
    </xf>
    <xf numFmtId="0" fontId="20" fillId="0" borderId="0" xfId="0" applyFont="1" applyAlignment="1">
      <alignment horizontal="center" vertical="center"/>
    </xf>
    <xf numFmtId="37" fontId="12" fillId="0" borderId="43" xfId="0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37" fontId="12" fillId="0" borderId="0" xfId="0" applyNumberFormat="1" applyFont="1"/>
    <xf numFmtId="10" fontId="12" fillId="0" borderId="0" xfId="1" applyNumberFormat="1" applyFont="1" applyFill="1" applyProtection="1"/>
    <xf numFmtId="14" fontId="12" fillId="0" borderId="0" xfId="0" applyNumberFormat="1" applyFont="1" applyAlignment="1">
      <alignment horizontal="right"/>
    </xf>
    <xf numFmtId="0" fontId="12" fillId="0" borderId="1" xfId="0" applyFont="1" applyBorder="1"/>
    <xf numFmtId="37" fontId="12" fillId="0" borderId="1" xfId="0" applyNumberFormat="1" applyFont="1" applyBorder="1" applyAlignment="1">
      <alignment horizontal="center"/>
    </xf>
    <xf numFmtId="10" fontId="12" fillId="0" borderId="1" xfId="1" applyNumberFormat="1" applyFont="1" applyFill="1" applyBorder="1" applyAlignment="1" applyProtection="1">
      <alignment horizontal="center"/>
    </xf>
    <xf numFmtId="10" fontId="12" fillId="0" borderId="0" xfId="1" applyNumberFormat="1" applyFont="1" applyFill="1" applyAlignment="1" applyProtection="1">
      <alignment horizontal="center"/>
    </xf>
    <xf numFmtId="37" fontId="12" fillId="0" borderId="0" xfId="0" applyNumberFormat="1" applyFont="1" applyAlignment="1">
      <alignment horizontal="center" wrapText="1"/>
    </xf>
    <xf numFmtId="10" fontId="12" fillId="0" borderId="0" xfId="1" applyNumberFormat="1" applyFont="1" applyFill="1" applyBorder="1" applyAlignment="1" applyProtection="1">
      <alignment horizontal="center"/>
    </xf>
    <xf numFmtId="0" fontId="12" fillId="0" borderId="2" xfId="0" applyFont="1" applyBorder="1" applyAlignment="1">
      <alignment horizontal="center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37" fontId="12" fillId="0" borderId="5" xfId="0" applyNumberFormat="1" applyFont="1" applyBorder="1" applyAlignment="1">
      <alignment horizontal="center"/>
    </xf>
    <xf numFmtId="10" fontId="12" fillId="0" borderId="5" xfId="1" applyNumberFormat="1" applyFont="1" applyFill="1" applyBorder="1" applyAlignment="1" applyProtection="1">
      <alignment horizontal="center"/>
    </xf>
    <xf numFmtId="0" fontId="12" fillId="0" borderId="46" xfId="0" applyFont="1" applyBorder="1" applyAlignment="1">
      <alignment horizontal="center"/>
    </xf>
    <xf numFmtId="0" fontId="12" fillId="0" borderId="45" xfId="0" applyFont="1" applyBorder="1" applyAlignment="1">
      <alignment horizontal="left"/>
    </xf>
    <xf numFmtId="37" fontId="12" fillId="0" borderId="45" xfId="0" applyNumberFormat="1" applyFont="1" applyBorder="1"/>
    <xf numFmtId="10" fontId="12" fillId="0" borderId="45" xfId="1" applyNumberFormat="1" applyFont="1" applyFill="1" applyBorder="1" applyAlignment="1" applyProtection="1">
      <alignment horizontal="right"/>
    </xf>
    <xf numFmtId="10" fontId="12" fillId="0" borderId="45" xfId="1" applyNumberFormat="1" applyFont="1" applyFill="1" applyBorder="1" applyProtection="1"/>
    <xf numFmtId="10" fontId="12" fillId="0" borderId="43" xfId="1" applyNumberFormat="1" applyFont="1" applyFill="1" applyBorder="1" applyProtection="1"/>
    <xf numFmtId="37" fontId="12" fillId="0" borderId="48" xfId="0" applyNumberFormat="1" applyFont="1" applyBorder="1"/>
    <xf numFmtId="10" fontId="12" fillId="0" borderId="48" xfId="1" applyNumberFormat="1" applyFont="1" applyFill="1" applyBorder="1" applyProtection="1"/>
    <xf numFmtId="0" fontId="12" fillId="0" borderId="0" xfId="0" applyFont="1" applyAlignment="1">
      <alignment horizontal="left"/>
    </xf>
    <xf numFmtId="37" fontId="12" fillId="0" borderId="10" xfId="0" applyNumberFormat="1" applyFont="1" applyBorder="1"/>
    <xf numFmtId="9" fontId="12" fillId="0" borderId="9" xfId="1" applyFont="1" applyFill="1" applyBorder="1" applyProtection="1"/>
    <xf numFmtId="10" fontId="20" fillId="0" borderId="9" xfId="1" applyNumberFormat="1" applyFont="1" applyFill="1" applyBorder="1" applyProtection="1"/>
    <xf numFmtId="10" fontId="20" fillId="0" borderId="0" xfId="1" applyNumberFormat="1" applyFont="1" applyFill="1" applyBorder="1" applyProtection="1"/>
    <xf numFmtId="37" fontId="12" fillId="0" borderId="1" xfId="0" applyNumberFormat="1" applyFont="1" applyBorder="1"/>
    <xf numFmtId="10" fontId="12" fillId="0" borderId="1" xfId="1" applyNumberFormat="1" applyFont="1" applyFill="1" applyBorder="1" applyProtection="1"/>
    <xf numFmtId="0" fontId="12" fillId="0" borderId="46" xfId="0" applyFont="1" applyBorder="1"/>
    <xf numFmtId="3" fontId="12" fillId="0" borderId="45" xfId="0" applyNumberFormat="1" applyFont="1" applyBorder="1"/>
    <xf numFmtId="0" fontId="12" fillId="0" borderId="45" xfId="0" applyFont="1" applyBorder="1"/>
    <xf numFmtId="0" fontId="12" fillId="0" borderId="44" xfId="0" applyFont="1" applyBorder="1"/>
    <xf numFmtId="0" fontId="12" fillId="0" borderId="43" xfId="0" applyFont="1" applyBorder="1"/>
    <xf numFmtId="168" fontId="12" fillId="0" borderId="44" xfId="0" applyNumberFormat="1" applyFont="1" applyBorder="1" applyAlignment="1">
      <alignment horizontal="right"/>
    </xf>
    <xf numFmtId="3" fontId="12" fillId="0" borderId="43" xfId="0" applyNumberFormat="1" applyFont="1" applyBorder="1"/>
    <xf numFmtId="0" fontId="12" fillId="0" borderId="47" xfId="0" applyFont="1" applyBorder="1"/>
    <xf numFmtId="0" fontId="12" fillId="0" borderId="48" xfId="0" applyFont="1" applyBorder="1"/>
    <xf numFmtId="0" fontId="12" fillId="0" borderId="0" xfId="0" applyFont="1" applyAlignment="1">
      <alignment horizontal="right"/>
    </xf>
    <xf numFmtId="37" fontId="12" fillId="0" borderId="9" xfId="0" applyNumberFormat="1" applyFont="1" applyBorder="1"/>
    <xf numFmtId="10" fontId="12" fillId="0" borderId="9" xfId="1" applyNumberFormat="1" applyFont="1" applyFill="1" applyBorder="1" applyProtection="1"/>
    <xf numFmtId="10" fontId="12" fillId="0" borderId="0" xfId="1" applyNumberFormat="1" applyFont="1" applyFill="1" applyBorder="1" applyProtection="1"/>
    <xf numFmtId="37" fontId="12" fillId="0" borderId="41" xfId="0" applyNumberFormat="1" applyFont="1" applyBorder="1"/>
    <xf numFmtId="10" fontId="12" fillId="0" borderId="49" xfId="1" applyNumberFormat="1" applyFont="1" applyFill="1" applyBorder="1" applyProtection="1"/>
    <xf numFmtId="10" fontId="12" fillId="0" borderId="49" xfId="1" applyNumberFormat="1" applyFont="1" applyFill="1" applyBorder="1" applyAlignment="1" applyProtection="1">
      <alignment horizontal="center"/>
    </xf>
    <xf numFmtId="10" fontId="12" fillId="0" borderId="43" xfId="1" applyNumberFormat="1" applyFont="1" applyFill="1" applyBorder="1" applyAlignment="1" applyProtection="1">
      <alignment horizontal="center"/>
    </xf>
    <xf numFmtId="10" fontId="12" fillId="0" borderId="43" xfId="0" applyNumberFormat="1" applyFont="1" applyBorder="1"/>
    <xf numFmtId="10" fontId="12" fillId="0" borderId="0" xfId="0" applyNumberFormat="1" applyFont="1"/>
    <xf numFmtId="0" fontId="12" fillId="0" borderId="14" xfId="0" applyFont="1" applyBorder="1"/>
    <xf numFmtId="10" fontId="12" fillId="0" borderId="0" xfId="1" applyNumberFormat="1" applyFont="1" applyFill="1" applyAlignment="1" applyProtection="1">
      <alignment vertical="center"/>
    </xf>
    <xf numFmtId="164" fontId="12" fillId="0" borderId="0" xfId="0" applyNumberFormat="1" applyFont="1" applyAlignment="1">
      <alignment vertical="center"/>
    </xf>
    <xf numFmtId="44" fontId="12" fillId="0" borderId="0" xfId="4" applyFont="1" applyFill="1" applyAlignment="1" applyProtection="1">
      <alignment vertical="center"/>
    </xf>
    <xf numFmtId="169" fontId="12" fillId="0" borderId="0" xfId="3" applyNumberFormat="1" applyFont="1" applyFill="1" applyBorder="1" applyAlignment="1" applyProtection="1">
      <alignment vertical="center"/>
    </xf>
    <xf numFmtId="5" fontId="12" fillId="0" borderId="0" xfId="0" applyNumberFormat="1" applyFont="1" applyAlignment="1">
      <alignment vertical="center"/>
    </xf>
    <xf numFmtId="10" fontId="12" fillId="0" borderId="0" xfId="1" applyNumberFormat="1" applyFont="1" applyFill="1" applyBorder="1" applyAlignment="1" applyProtection="1">
      <alignment vertical="center"/>
    </xf>
    <xf numFmtId="172" fontId="12" fillId="0" borderId="0" xfId="0" applyNumberFormat="1" applyFont="1" applyAlignment="1">
      <alignment vertical="center"/>
    </xf>
    <xf numFmtId="14" fontId="12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5" fontId="12" fillId="0" borderId="0" xfId="0" applyNumberFormat="1" applyFont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15" fontId="12" fillId="0" borderId="5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2" fillId="0" borderId="51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2" fillId="0" borderId="47" xfId="0" applyFont="1" applyBorder="1" applyAlignment="1">
      <alignment vertical="center"/>
    </xf>
    <xf numFmtId="10" fontId="12" fillId="0" borderId="0" xfId="0" applyNumberFormat="1" applyFont="1" applyAlignment="1">
      <alignment vertical="center"/>
    </xf>
    <xf numFmtId="3" fontId="23" fillId="0" borderId="0" xfId="0" applyNumberFormat="1" applyFont="1" applyAlignment="1">
      <alignment horizontal="center" vertical="center"/>
    </xf>
    <xf numFmtId="3" fontId="12" fillId="0" borderId="51" xfId="0" applyNumberFormat="1" applyFont="1" applyBorder="1" applyAlignment="1">
      <alignment vertical="center"/>
    </xf>
    <xf numFmtId="3" fontId="12" fillId="0" borderId="44" xfId="0" applyNumberFormat="1" applyFont="1" applyBorder="1" applyAlignment="1">
      <alignment vertical="center"/>
    </xf>
    <xf numFmtId="37" fontId="12" fillId="0" borderId="43" xfId="0" applyNumberFormat="1" applyFont="1" applyBorder="1" applyAlignment="1">
      <alignment horizontal="right" vertical="center"/>
    </xf>
    <xf numFmtId="10" fontId="12" fillId="0" borderId="0" xfId="1" applyNumberFormat="1" applyFont="1" applyFill="1" applyAlignment="1" applyProtection="1">
      <alignment horizontal="left" vertical="center"/>
    </xf>
    <xf numFmtId="3" fontId="12" fillId="0" borderId="47" xfId="0" applyNumberFormat="1" applyFont="1" applyBorder="1" applyAlignment="1">
      <alignment vertical="center"/>
    </xf>
    <xf numFmtId="5" fontId="12" fillId="0" borderId="0" xfId="1" applyNumberFormat="1" applyFont="1" applyFill="1" applyAlignment="1" applyProtection="1">
      <alignment vertical="center"/>
    </xf>
    <xf numFmtId="3" fontId="20" fillId="0" borderId="0" xfId="0" applyNumberFormat="1" applyFont="1" applyAlignment="1">
      <alignment vertical="center"/>
    </xf>
    <xf numFmtId="5" fontId="20" fillId="0" borderId="0" xfId="0" applyNumberFormat="1" applyFont="1" applyAlignment="1">
      <alignment vertical="center"/>
    </xf>
    <xf numFmtId="37" fontId="12" fillId="0" borderId="44" xfId="0" applyNumberFormat="1" applyFont="1" applyBorder="1" applyAlignment="1">
      <alignment vertical="center"/>
    </xf>
    <xf numFmtId="37" fontId="29" fillId="0" borderId="43" xfId="0" applyNumberFormat="1" applyFont="1" applyBorder="1" applyAlignment="1">
      <alignment horizontal="right" vertical="center"/>
    </xf>
    <xf numFmtId="37" fontId="29" fillId="0" borderId="48" xfId="0" applyNumberFormat="1" applyFont="1" applyBorder="1" applyAlignment="1">
      <alignment horizontal="right" vertical="center"/>
    </xf>
    <xf numFmtId="10" fontId="20" fillId="0" borderId="0" xfId="1" applyNumberFormat="1" applyFont="1" applyFill="1" applyAlignment="1" applyProtection="1">
      <alignment vertical="center"/>
    </xf>
    <xf numFmtId="10" fontId="20" fillId="0" borderId="0" xfId="0" applyNumberFormat="1" applyFont="1" applyAlignment="1">
      <alignment vertical="center"/>
    </xf>
    <xf numFmtId="169" fontId="12" fillId="0" borderId="6" xfId="27" applyNumberFormat="1" applyFont="1" applyFill="1" applyBorder="1" applyAlignment="1">
      <alignment horizontal="right" vertical="center"/>
    </xf>
    <xf numFmtId="37" fontId="12" fillId="0" borderId="49" xfId="0" applyNumberFormat="1" applyFont="1" applyBorder="1" applyAlignment="1">
      <alignment horizontal="right" vertical="center"/>
    </xf>
    <xf numFmtId="0" fontId="12" fillId="0" borderId="49" xfId="0" applyFont="1" applyBorder="1" applyAlignment="1">
      <alignment horizontal="right" vertical="center"/>
    </xf>
    <xf numFmtId="37" fontId="12" fillId="0" borderId="49" xfId="0" quotePrefix="1" applyNumberFormat="1" applyFont="1" applyBorder="1" applyAlignment="1">
      <alignment horizontal="right" vertical="center"/>
    </xf>
    <xf numFmtId="3" fontId="12" fillId="0" borderId="49" xfId="0" applyNumberFormat="1" applyFont="1" applyBorder="1" applyAlignment="1">
      <alignment horizontal="right" vertical="center"/>
    </xf>
    <xf numFmtId="3" fontId="12" fillId="0" borderId="43" xfId="0" applyNumberFormat="1" applyFont="1" applyBorder="1" applyAlignment="1">
      <alignment horizontal="right" vertical="center"/>
    </xf>
    <xf numFmtId="37" fontId="12" fillId="0" borderId="43" xfId="0" quotePrefix="1" applyNumberFormat="1" applyFont="1" applyBorder="1" applyAlignment="1">
      <alignment horizontal="right" vertical="center"/>
    </xf>
    <xf numFmtId="37" fontId="23" fillId="0" borderId="43" xfId="0" quotePrefix="1" applyNumberFormat="1" applyFont="1" applyBorder="1" applyAlignment="1">
      <alignment horizontal="right" vertical="center"/>
    </xf>
    <xf numFmtId="37" fontId="23" fillId="0" borderId="43" xfId="0" applyNumberFormat="1" applyFont="1" applyBorder="1" applyAlignment="1">
      <alignment horizontal="right" vertical="center"/>
    </xf>
    <xf numFmtId="37" fontId="12" fillId="0" borderId="48" xfId="0" applyNumberFormat="1" applyFont="1" applyBorder="1" applyAlignment="1">
      <alignment horizontal="right" vertical="center"/>
    </xf>
    <xf numFmtId="3" fontId="12" fillId="0" borderId="48" xfId="0" applyNumberFormat="1" applyFont="1" applyBorder="1" applyAlignment="1">
      <alignment horizontal="right" vertical="center"/>
    </xf>
    <xf numFmtId="164" fontId="12" fillId="0" borderId="6" xfId="0" applyNumberFormat="1" applyFont="1" applyBorder="1" applyAlignment="1">
      <alignment horizontal="right" vertical="center"/>
    </xf>
    <xf numFmtId="5" fontId="12" fillId="0" borderId="6" xfId="0" applyNumberFormat="1" applyFont="1" applyBorder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10" fontId="12" fillId="0" borderId="0" xfId="0" applyNumberFormat="1" applyFont="1" applyAlignment="1">
      <alignment horizontal="right" vertical="center"/>
    </xf>
    <xf numFmtId="37" fontId="12" fillId="0" borderId="0" xfId="0" applyNumberFormat="1" applyFont="1" applyAlignment="1">
      <alignment horizontal="right" vertical="center"/>
    </xf>
    <xf numFmtId="165" fontId="12" fillId="0" borderId="0" xfId="0" applyNumberFormat="1" applyFont="1" applyAlignment="1">
      <alignment horizontal="right" vertical="center"/>
    </xf>
    <xf numFmtId="3" fontId="20" fillId="0" borderId="43" xfId="0" applyNumberFormat="1" applyFont="1" applyBorder="1" applyAlignment="1">
      <alignment horizontal="right" vertical="center"/>
    </xf>
    <xf numFmtId="0" fontId="12" fillId="0" borderId="43" xfId="0" applyFont="1" applyBorder="1" applyAlignment="1">
      <alignment horizontal="right" vertical="center"/>
    </xf>
    <xf numFmtId="5" fontId="12" fillId="0" borderId="0" xfId="0" applyNumberFormat="1" applyFont="1" applyAlignment="1">
      <alignment horizontal="right" vertical="center"/>
    </xf>
    <xf numFmtId="10" fontId="20" fillId="0" borderId="0" xfId="1" applyNumberFormat="1" applyFont="1" applyFill="1" applyAlignment="1" applyProtection="1">
      <alignment horizontal="right" vertical="center"/>
    </xf>
    <xf numFmtId="10" fontId="12" fillId="0" borderId="49" xfId="0" applyNumberFormat="1" applyFont="1" applyBorder="1" applyAlignment="1">
      <alignment horizontal="right" vertical="center"/>
    </xf>
    <xf numFmtId="10" fontId="20" fillId="0" borderId="49" xfId="0" applyNumberFormat="1" applyFont="1" applyBorder="1" applyAlignment="1">
      <alignment horizontal="right" vertical="center"/>
    </xf>
    <xf numFmtId="37" fontId="12" fillId="0" borderId="26" xfId="0" applyNumberFormat="1" applyFont="1" applyBorder="1" applyAlignment="1">
      <alignment horizontal="right" vertical="center"/>
    </xf>
    <xf numFmtId="169" fontId="12" fillId="0" borderId="0" xfId="27" applyNumberFormat="1" applyFont="1"/>
    <xf numFmtId="169" fontId="12" fillId="0" borderId="1" xfId="27" applyNumberFormat="1" applyFont="1" applyBorder="1"/>
    <xf numFmtId="10" fontId="12" fillId="0" borderId="0" xfId="1" applyNumberFormat="1" applyFont="1"/>
    <xf numFmtId="0" fontId="12" fillId="0" borderId="20" xfId="0" applyFont="1" applyBorder="1" applyAlignment="1">
      <alignment horizontal="center" wrapText="1"/>
    </xf>
    <xf numFmtId="1" fontId="12" fillId="0" borderId="0" xfId="0" applyNumberFormat="1" applyFont="1" applyAlignment="1">
      <alignment horizontal="left"/>
    </xf>
    <xf numFmtId="14" fontId="12" fillId="0" borderId="0" xfId="0" applyNumberFormat="1" applyFont="1"/>
    <xf numFmtId="172" fontId="12" fillId="0" borderId="0" xfId="0" applyNumberFormat="1" applyFont="1" applyAlignment="1">
      <alignment horizontal="left"/>
    </xf>
    <xf numFmtId="14" fontId="20" fillId="0" borderId="1" xfId="0" applyNumberFormat="1" applyFont="1" applyBorder="1"/>
    <xf numFmtId="0" fontId="20" fillId="0" borderId="27" xfId="0" applyFont="1" applyBorder="1" applyAlignment="1">
      <alignment wrapText="1"/>
    </xf>
    <xf numFmtId="0" fontId="12" fillId="0" borderId="20" xfId="0" applyFont="1" applyBorder="1" applyAlignment="1">
      <alignment horizontal="center"/>
    </xf>
    <xf numFmtId="170" fontId="12" fillId="0" borderId="0" xfId="4" applyNumberFormat="1" applyFont="1" applyFill="1" applyAlignment="1" applyProtection="1"/>
    <xf numFmtId="170" fontId="12" fillId="0" borderId="9" xfId="4" applyNumberFormat="1" applyFont="1" applyFill="1" applyBorder="1" applyAlignment="1" applyProtection="1"/>
    <xf numFmtId="169" fontId="12" fillId="0" borderId="20" xfId="3" applyNumberFormat="1" applyFont="1" applyFill="1" applyBorder="1" applyAlignment="1" applyProtection="1"/>
    <xf numFmtId="170" fontId="12" fillId="0" borderId="29" xfId="4" applyNumberFormat="1" applyFont="1" applyFill="1" applyBorder="1" applyAlignment="1" applyProtection="1"/>
    <xf numFmtId="0" fontId="20" fillId="0" borderId="27" xfId="0" applyFont="1" applyBorder="1"/>
    <xf numFmtId="10" fontId="12" fillId="0" borderId="20" xfId="0" applyNumberFormat="1" applyFont="1" applyBorder="1"/>
    <xf numFmtId="169" fontId="12" fillId="0" borderId="0" xfId="3" applyNumberFormat="1" applyFont="1" applyFill="1" applyAlignment="1" applyProtection="1"/>
    <xf numFmtId="9" fontId="12" fillId="0" borderId="0" xfId="1" applyFont="1" applyFill="1" applyAlignment="1" applyProtection="1"/>
    <xf numFmtId="170" fontId="12" fillId="0" borderId="0" xfId="4" applyNumberFormat="1" applyFont="1" applyFill="1" applyBorder="1" applyAlignment="1" applyProtection="1"/>
    <xf numFmtId="169" fontId="12" fillId="0" borderId="0" xfId="3" applyNumberFormat="1" applyFont="1" applyFill="1" applyBorder="1" applyProtection="1"/>
    <xf numFmtId="170" fontId="12" fillId="0" borderId="0" xfId="4" applyNumberFormat="1" applyFont="1" applyFill="1" applyBorder="1" applyProtection="1"/>
    <xf numFmtId="170" fontId="12" fillId="0" borderId="12" xfId="4" applyNumberFormat="1" applyFont="1" applyFill="1" applyBorder="1" applyProtection="1"/>
    <xf numFmtId="37" fontId="12" fillId="0" borderId="0" xfId="1" applyNumberFormat="1" applyFont="1" applyFill="1" applyBorder="1" applyProtection="1"/>
    <xf numFmtId="170" fontId="12" fillId="0" borderId="16" xfId="4" applyNumberFormat="1" applyFont="1" applyFill="1" applyBorder="1" applyProtection="1"/>
    <xf numFmtId="37" fontId="12" fillId="0" borderId="20" xfId="0" applyNumberFormat="1" applyFont="1" applyBorder="1" applyAlignment="1">
      <alignment horizontal="center" wrapText="1"/>
    </xf>
    <xf numFmtId="0" fontId="12" fillId="0" borderId="42" xfId="0" applyFont="1" applyBorder="1" applyAlignment="1">
      <alignment horizontal="right"/>
    </xf>
    <xf numFmtId="0" fontId="12" fillId="0" borderId="41" xfId="0" applyFont="1" applyBorder="1" applyAlignment="1">
      <alignment horizontal="center"/>
    </xf>
    <xf numFmtId="9" fontId="12" fillId="0" borderId="41" xfId="1" applyFont="1" applyFill="1" applyBorder="1" applyProtection="1"/>
    <xf numFmtId="170" fontId="12" fillId="0" borderId="41" xfId="4" applyNumberFormat="1" applyFont="1" applyFill="1" applyBorder="1" applyProtection="1"/>
    <xf numFmtId="0" fontId="12" fillId="0" borderId="44" xfId="0" applyFont="1" applyBorder="1" applyAlignment="1">
      <alignment horizontal="right"/>
    </xf>
    <xf numFmtId="167" fontId="12" fillId="0" borderId="43" xfId="0" applyNumberFormat="1" applyFont="1" applyBorder="1" applyAlignment="1">
      <alignment horizontal="center"/>
    </xf>
    <xf numFmtId="167" fontId="12" fillId="0" borderId="43" xfId="0" applyNumberFormat="1" applyFont="1" applyBorder="1"/>
    <xf numFmtId="169" fontId="12" fillId="0" borderId="43" xfId="3" applyNumberFormat="1" applyFont="1" applyFill="1" applyBorder="1" applyAlignment="1" applyProtection="1"/>
    <xf numFmtId="0" fontId="12" fillId="0" borderId="47" xfId="0" applyFont="1" applyBorder="1" applyAlignment="1">
      <alignment horizontal="right"/>
    </xf>
    <xf numFmtId="10" fontId="12" fillId="0" borderId="50" xfId="0" applyNumberFormat="1" applyFont="1" applyBorder="1"/>
    <xf numFmtId="167" fontId="12" fillId="0" borderId="48" xfId="0" applyNumberFormat="1" applyFont="1" applyBorder="1"/>
    <xf numFmtId="169" fontId="12" fillId="0" borderId="50" xfId="3" applyNumberFormat="1" applyFont="1" applyFill="1" applyBorder="1" applyAlignment="1" applyProtection="1"/>
    <xf numFmtId="166" fontId="12" fillId="0" borderId="43" xfId="0" applyNumberFormat="1" applyFont="1" applyBorder="1" applyAlignment="1">
      <alignment horizontal="center"/>
    </xf>
    <xf numFmtId="167" fontId="12" fillId="0" borderId="0" xfId="0" applyNumberFormat="1" applyFont="1"/>
    <xf numFmtId="0" fontId="12" fillId="0" borderId="51" xfId="0" applyFont="1" applyBorder="1" applyAlignment="1">
      <alignment horizontal="right"/>
    </xf>
    <xf numFmtId="166" fontId="12" fillId="0" borderId="0" xfId="0" applyNumberFormat="1" applyFont="1" applyAlignment="1">
      <alignment horizontal="center"/>
    </xf>
    <xf numFmtId="167" fontId="12" fillId="0" borderId="49" xfId="0" applyNumberFormat="1" applyFont="1" applyBorder="1"/>
    <xf numFmtId="167" fontId="12" fillId="0" borderId="43" xfId="0" applyNumberFormat="1" applyFont="1" applyBorder="1" applyAlignment="1">
      <alignment horizontal="right"/>
    </xf>
    <xf numFmtId="9" fontId="12" fillId="0" borderId="0" xfId="1" applyFont="1" applyFill="1" applyBorder="1" applyAlignment="1" applyProtection="1">
      <alignment horizontal="center"/>
    </xf>
    <xf numFmtId="0" fontId="12" fillId="0" borderId="49" xfId="0" applyFont="1" applyBorder="1"/>
    <xf numFmtId="167" fontId="12" fillId="0" borderId="48" xfId="0" applyNumberFormat="1" applyFont="1" applyBorder="1" applyAlignment="1">
      <alignment horizontal="center"/>
    </xf>
    <xf numFmtId="10" fontId="12" fillId="0" borderId="48" xfId="0" applyNumberFormat="1" applyFont="1" applyBorder="1"/>
    <xf numFmtId="167" fontId="12" fillId="0" borderId="0" xfId="0" applyNumberFormat="1" applyFont="1" applyAlignment="1">
      <alignment horizontal="center"/>
    </xf>
    <xf numFmtId="10" fontId="12" fillId="0" borderId="5" xfId="0" applyNumberFormat="1" applyFont="1" applyBorder="1"/>
    <xf numFmtId="166" fontId="12" fillId="0" borderId="0" xfId="0" applyNumberFormat="1" applyFont="1"/>
    <xf numFmtId="169" fontId="12" fillId="0" borderId="32" xfId="27" applyNumberFormat="1" applyFont="1" applyFill="1" applyBorder="1" applyAlignment="1" applyProtection="1">
      <protection locked="0"/>
    </xf>
    <xf numFmtId="169" fontId="12" fillId="0" borderId="0" xfId="3" applyNumberFormat="1" applyFont="1" applyProtection="1">
      <protection locked="0"/>
    </xf>
    <xf numFmtId="0" fontId="12" fillId="0" borderId="0" xfId="0" applyFont="1" applyProtection="1">
      <protection locked="0"/>
    </xf>
    <xf numFmtId="169" fontId="12" fillId="0" borderId="0" xfId="3" applyNumberFormat="1" applyFont="1"/>
    <xf numFmtId="3" fontId="12" fillId="0" borderId="0" xfId="0" applyNumberFormat="1" applyFont="1"/>
    <xf numFmtId="0" fontId="12" fillId="0" borderId="0" xfId="0" applyFont="1" applyAlignment="1" applyProtection="1">
      <alignment horizontal="center"/>
      <protection locked="0"/>
    </xf>
    <xf numFmtId="169" fontId="12" fillId="0" borderId="0" xfId="0" applyNumberFormat="1" applyFont="1" applyProtection="1">
      <protection locked="0"/>
    </xf>
    <xf numFmtId="169" fontId="12" fillId="0" borderId="43" xfId="27" applyNumberFormat="1" applyFont="1" applyFill="1" applyBorder="1" applyAlignment="1">
      <alignment horizontal="right" vertical="center"/>
    </xf>
    <xf numFmtId="169" fontId="20" fillId="0" borderId="1" xfId="3" applyNumberFormat="1" applyFont="1" applyBorder="1" applyAlignment="1">
      <alignment horizontal="center"/>
    </xf>
    <xf numFmtId="43" fontId="12" fillId="0" borderId="0" xfId="3" applyFont="1" applyAlignment="1">
      <alignment vertical="center"/>
    </xf>
    <xf numFmtId="169" fontId="12" fillId="0" borderId="0" xfId="3" applyNumberFormat="1" applyFont="1" applyAlignment="1">
      <alignment vertical="center"/>
    </xf>
    <xf numFmtId="43" fontId="12" fillId="0" borderId="0" xfId="0" applyNumberFormat="1" applyFont="1" applyAlignment="1">
      <alignment vertical="center"/>
    </xf>
    <xf numFmtId="43" fontId="12" fillId="0" borderId="22" xfId="3" applyFont="1" applyBorder="1" applyAlignment="1" applyProtection="1">
      <alignment vertical="center"/>
      <protection locked="0"/>
    </xf>
    <xf numFmtId="173" fontId="12" fillId="0" borderId="0" xfId="27" applyNumberFormat="1" applyFont="1" applyFill="1" applyBorder="1" applyAlignment="1" applyProtection="1">
      <alignment vertical="center"/>
      <protection locked="0"/>
    </xf>
    <xf numFmtId="173" fontId="12" fillId="0" borderId="20" xfId="0" applyNumberFormat="1" applyFont="1" applyBorder="1" applyAlignment="1" applyProtection="1">
      <alignment vertical="center"/>
      <protection locked="0"/>
    </xf>
    <xf numFmtId="43" fontId="20" fillId="0" borderId="0" xfId="3" applyFont="1" applyFill="1" applyAlignment="1">
      <alignment vertical="center"/>
    </xf>
    <xf numFmtId="43" fontId="20" fillId="0" borderId="0" xfId="3" applyFont="1" applyAlignment="1">
      <alignment vertical="center"/>
    </xf>
    <xf numFmtId="43" fontId="12" fillId="0" borderId="0" xfId="3" applyFont="1" applyFill="1" applyAlignment="1">
      <alignment vertical="center"/>
    </xf>
    <xf numFmtId="43" fontId="12" fillId="0" borderId="0" xfId="3" applyFont="1" applyFill="1" applyAlignment="1">
      <alignment horizontal="center" vertical="center"/>
    </xf>
    <xf numFmtId="43" fontId="12" fillId="0" borderId="0" xfId="3" applyFont="1" applyAlignment="1">
      <alignment horizontal="center" vertical="center"/>
    </xf>
    <xf numFmtId="43" fontId="12" fillId="0" borderId="0" xfId="3" applyFont="1" applyFill="1" applyAlignment="1">
      <alignment horizontal="left" vertical="center"/>
    </xf>
    <xf numFmtId="43" fontId="20" fillId="0" borderId="1" xfId="3" applyFont="1" applyFill="1" applyBorder="1" applyAlignment="1">
      <alignment horizontal="center" vertical="center"/>
    </xf>
    <xf numFmtId="43" fontId="20" fillId="0" borderId="1" xfId="3" applyFont="1" applyBorder="1" applyAlignment="1">
      <alignment horizontal="center" vertical="center"/>
    </xf>
    <xf numFmtId="43" fontId="12" fillId="0" borderId="0" xfId="3" applyFont="1" applyFill="1" applyAlignment="1" applyProtection="1">
      <alignment vertical="center"/>
      <protection locked="0"/>
    </xf>
    <xf numFmtId="43" fontId="20" fillId="0" borderId="5" xfId="3" applyFont="1" applyBorder="1" applyAlignment="1">
      <alignment horizontal="center" vertical="center"/>
    </xf>
    <xf numFmtId="9" fontId="12" fillId="0" borderId="0" xfId="1" applyFont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52" xfId="0" applyFont="1" applyBorder="1" applyAlignment="1">
      <alignment horizontal="center" vertical="center"/>
    </xf>
    <xf numFmtId="0" fontId="12" fillId="0" borderId="23" xfId="0" quotePrefix="1" applyFont="1" applyBorder="1" applyAlignment="1">
      <alignment vertical="center"/>
    </xf>
    <xf numFmtId="9" fontId="12" fillId="0" borderId="22" xfId="1" applyFont="1" applyBorder="1" applyAlignment="1">
      <alignment vertical="center"/>
    </xf>
    <xf numFmtId="0" fontId="12" fillId="0" borderId="40" xfId="0" quotePrefix="1" applyFont="1" applyBorder="1" applyAlignment="1">
      <alignment vertical="center"/>
    </xf>
    <xf numFmtId="43" fontId="12" fillId="0" borderId="20" xfId="0" applyNumberFormat="1" applyFont="1" applyBorder="1" applyAlignment="1">
      <alignment vertical="center"/>
    </xf>
    <xf numFmtId="9" fontId="12" fillId="0" borderId="21" xfId="1" applyFont="1" applyBorder="1" applyAlignment="1">
      <alignment vertical="center"/>
    </xf>
    <xf numFmtId="10" fontId="12" fillId="5" borderId="45" xfId="1" applyNumberFormat="1" applyFont="1" applyFill="1" applyBorder="1" applyProtection="1"/>
    <xf numFmtId="9" fontId="28" fillId="5" borderId="0" xfId="1" applyFont="1" applyFill="1" applyBorder="1" applyProtection="1"/>
    <xf numFmtId="0" fontId="12" fillId="0" borderId="40" xfId="0" applyFont="1" applyBorder="1" applyAlignment="1">
      <alignment horizontal="center" vertical="center"/>
    </xf>
    <xf numFmtId="169" fontId="12" fillId="0" borderId="21" xfId="3" applyNumberFormat="1" applyFont="1" applyBorder="1" applyAlignment="1">
      <alignment horizontal="center" vertical="center"/>
    </xf>
    <xf numFmtId="37" fontId="12" fillId="5" borderId="49" xfId="0" applyNumberFormat="1" applyFont="1" applyFill="1" applyBorder="1" applyAlignment="1">
      <alignment horizontal="right" vertical="center"/>
    </xf>
    <xf numFmtId="37" fontId="12" fillId="5" borderId="43" xfId="0" applyNumberFormat="1" applyFont="1" applyFill="1" applyBorder="1" applyAlignment="1">
      <alignment horizontal="right" vertical="center"/>
    </xf>
    <xf numFmtId="37" fontId="12" fillId="6" borderId="49" xfId="0" applyNumberFormat="1" applyFont="1" applyFill="1" applyBorder="1" applyAlignment="1">
      <alignment horizontal="right" vertical="center"/>
    </xf>
    <xf numFmtId="37" fontId="29" fillId="5" borderId="49" xfId="0" applyNumberFormat="1" applyFont="1" applyFill="1" applyBorder="1" applyAlignment="1">
      <alignment horizontal="right" vertical="center"/>
    </xf>
    <xf numFmtId="37" fontId="29" fillId="5" borderId="43" xfId="0" applyNumberFormat="1" applyFont="1" applyFill="1" applyBorder="1" applyAlignment="1">
      <alignment horizontal="right" vertical="center"/>
    </xf>
    <xf numFmtId="0" fontId="8" fillId="0" borderId="0" xfId="2" applyProtection="1">
      <protection locked="0"/>
    </xf>
    <xf numFmtId="169" fontId="12" fillId="5" borderId="32" xfId="3" applyNumberFormat="1" applyFont="1" applyFill="1" applyBorder="1" applyAlignment="1" applyProtection="1">
      <alignment vertical="center"/>
      <protection locked="0"/>
    </xf>
    <xf numFmtId="169" fontId="12" fillId="5" borderId="33" xfId="3" applyNumberFormat="1" applyFont="1" applyFill="1" applyBorder="1" applyAlignment="1" applyProtection="1">
      <alignment vertical="center"/>
      <protection locked="0"/>
    </xf>
    <xf numFmtId="37" fontId="12" fillId="5" borderId="8" xfId="0" applyNumberFormat="1" applyFont="1" applyFill="1" applyBorder="1" applyAlignment="1">
      <alignment vertical="center"/>
    </xf>
    <xf numFmtId="170" fontId="12" fillId="5" borderId="13" xfId="0" applyNumberFormat="1" applyFont="1" applyFill="1" applyBorder="1" applyAlignment="1">
      <alignment vertical="center"/>
    </xf>
    <xf numFmtId="170" fontId="12" fillId="5" borderId="2" xfId="0" applyNumberFormat="1" applyFont="1" applyFill="1" applyBorder="1" applyAlignment="1">
      <alignment vertical="center"/>
    </xf>
    <xf numFmtId="6" fontId="12" fillId="5" borderId="1" xfId="0" applyNumberFormat="1" applyFont="1" applyFill="1" applyBorder="1" applyAlignment="1">
      <alignment horizontal="center" vertical="center"/>
    </xf>
    <xf numFmtId="49" fontId="12" fillId="7" borderId="32" xfId="29" applyNumberFormat="1" applyFont="1" applyFill="1" applyBorder="1" applyAlignment="1" applyProtection="1">
      <alignment horizontal="left" vertical="center"/>
      <protection locked="0"/>
    </xf>
    <xf numFmtId="0" fontId="12" fillId="7" borderId="0" xfId="0" applyFont="1" applyFill="1" applyAlignment="1">
      <alignment vertical="center"/>
    </xf>
    <xf numFmtId="14" fontId="12" fillId="7" borderId="0" xfId="0" applyNumberFormat="1" applyFont="1" applyFill="1" applyAlignment="1">
      <alignment horizontal="center" vertical="center"/>
    </xf>
    <xf numFmtId="43" fontId="12" fillId="7" borderId="0" xfId="9" applyFont="1" applyFill="1" applyAlignment="1">
      <alignment vertical="center"/>
    </xf>
    <xf numFmtId="170" fontId="12" fillId="7" borderId="32" xfId="4" applyNumberFormat="1" applyFont="1" applyFill="1" applyBorder="1" applyAlignment="1" applyProtection="1">
      <alignment vertical="center"/>
      <protection locked="0"/>
    </xf>
    <xf numFmtId="169" fontId="12" fillId="7" borderId="32" xfId="27" applyNumberFormat="1" applyFont="1" applyFill="1" applyBorder="1" applyAlignment="1" applyProtection="1">
      <alignment vertical="center"/>
      <protection locked="0"/>
    </xf>
    <xf numFmtId="169" fontId="12" fillId="7" borderId="32" xfId="27" applyNumberFormat="1" applyFont="1" applyFill="1" applyBorder="1" applyAlignment="1" applyProtection="1">
      <alignment horizontal="left" vertical="center"/>
    </xf>
    <xf numFmtId="169" fontId="12" fillId="7" borderId="32" xfId="3" applyNumberFormat="1" applyFont="1" applyFill="1" applyBorder="1" applyAlignment="1" applyProtection="1">
      <alignment horizontal="left" vertical="center"/>
    </xf>
    <xf numFmtId="169" fontId="12" fillId="7" borderId="33" xfId="27" applyNumberFormat="1" applyFont="1" applyFill="1" applyBorder="1" applyAlignment="1" applyProtection="1">
      <alignment horizontal="left" vertical="center"/>
    </xf>
    <xf numFmtId="14" fontId="19" fillId="7" borderId="0" xfId="0" applyNumberFormat="1" applyFont="1" applyFill="1" applyAlignment="1">
      <alignment horizontal="center" vertical="center"/>
    </xf>
    <xf numFmtId="43" fontId="19" fillId="7" borderId="0" xfId="9" applyFont="1" applyFill="1" applyAlignment="1">
      <alignment vertical="center"/>
    </xf>
    <xf numFmtId="43" fontId="12" fillId="5" borderId="0" xfId="9" applyFont="1" applyFill="1" applyAlignment="1">
      <alignment vertical="center"/>
    </xf>
    <xf numFmtId="169" fontId="12" fillId="5" borderId="0" xfId="3" applyNumberFormat="1" applyFont="1" applyFill="1" applyAlignment="1" applyProtection="1">
      <alignment vertical="center"/>
    </xf>
    <xf numFmtId="0" fontId="12" fillId="7" borderId="0" xfId="6" applyFont="1" applyFill="1" applyAlignment="1">
      <alignment vertical="center"/>
    </xf>
    <xf numFmtId="14" fontId="12" fillId="7" borderId="0" xfId="6" applyNumberFormat="1" applyFont="1" applyFill="1" applyAlignment="1">
      <alignment horizontal="center" vertical="center"/>
    </xf>
    <xf numFmtId="169" fontId="12" fillId="7" borderId="0" xfId="3" applyNumberFormat="1" applyFont="1" applyFill="1" applyAlignment="1" applyProtection="1">
      <alignment vertical="center"/>
    </xf>
    <xf numFmtId="9" fontId="12" fillId="7" borderId="0" xfId="3" applyNumberFormat="1" applyFont="1" applyFill="1" applyAlignment="1" applyProtection="1">
      <alignment vertical="center"/>
    </xf>
    <xf numFmtId="170" fontId="12" fillId="7" borderId="32" xfId="8" applyNumberFormat="1" applyFont="1" applyFill="1" applyBorder="1" applyAlignment="1" applyProtection="1">
      <alignment vertical="center"/>
      <protection locked="0"/>
    </xf>
    <xf numFmtId="0" fontId="12" fillId="8" borderId="0" xfId="0" applyFont="1" applyFill="1" applyAlignment="1">
      <alignment vertical="center"/>
    </xf>
    <xf numFmtId="49" fontId="12" fillId="8" borderId="32" xfId="29" applyNumberFormat="1" applyFont="1" applyFill="1" applyBorder="1" applyAlignment="1" applyProtection="1">
      <alignment horizontal="left" vertical="center"/>
      <protection locked="0"/>
    </xf>
    <xf numFmtId="14" fontId="12" fillId="8" borderId="0" xfId="0" applyNumberFormat="1" applyFont="1" applyFill="1" applyAlignment="1">
      <alignment horizontal="center" vertical="center"/>
    </xf>
    <xf numFmtId="43" fontId="12" fillId="8" borderId="0" xfId="9" applyFont="1" applyFill="1" applyAlignment="1">
      <alignment vertical="center"/>
    </xf>
    <xf numFmtId="170" fontId="12" fillId="8" borderId="32" xfId="4" applyNumberFormat="1" applyFont="1" applyFill="1" applyBorder="1" applyAlignment="1" applyProtection="1">
      <alignment vertical="center"/>
      <protection locked="0"/>
    </xf>
    <xf numFmtId="169" fontId="12" fillId="8" borderId="32" xfId="27" applyNumberFormat="1" applyFont="1" applyFill="1" applyBorder="1" applyAlignment="1" applyProtection="1">
      <alignment vertical="center"/>
      <protection locked="0"/>
    </xf>
    <xf numFmtId="169" fontId="12" fillId="8" borderId="32" xfId="27" applyNumberFormat="1" applyFont="1" applyFill="1" applyBorder="1" applyAlignment="1" applyProtection="1">
      <alignment horizontal="left" vertical="center"/>
    </xf>
    <xf numFmtId="169" fontId="12" fillId="8" borderId="32" xfId="3" applyNumberFormat="1" applyFont="1" applyFill="1" applyBorder="1" applyAlignment="1" applyProtection="1">
      <alignment horizontal="left" vertical="center"/>
    </xf>
    <xf numFmtId="169" fontId="12" fillId="8" borderId="33" xfId="27" applyNumberFormat="1" applyFont="1" applyFill="1" applyBorder="1" applyAlignment="1" applyProtection="1">
      <alignment horizontal="left" vertical="center"/>
    </xf>
    <xf numFmtId="170" fontId="12" fillId="8" borderId="32" xfId="8" applyNumberFormat="1" applyFont="1" applyFill="1" applyBorder="1" applyAlignment="1" applyProtection="1">
      <alignment vertical="center"/>
      <protection locked="0"/>
    </xf>
    <xf numFmtId="0" fontId="12" fillId="8" borderId="0" xfId="6" applyFont="1" applyFill="1" applyAlignment="1">
      <alignment vertical="center"/>
    </xf>
    <xf numFmtId="14" fontId="12" fillId="8" borderId="0" xfId="6" applyNumberFormat="1" applyFont="1" applyFill="1" applyAlignment="1">
      <alignment horizontal="center" vertical="center"/>
    </xf>
    <xf numFmtId="169" fontId="12" fillId="8" borderId="0" xfId="3" applyNumberFormat="1" applyFont="1" applyFill="1" applyAlignment="1" applyProtection="1">
      <alignment vertical="center"/>
    </xf>
    <xf numFmtId="9" fontId="12" fillId="8" borderId="0" xfId="3" applyNumberFormat="1" applyFont="1" applyFill="1" applyAlignment="1" applyProtection="1">
      <alignment vertical="center"/>
    </xf>
    <xf numFmtId="169" fontId="20" fillId="0" borderId="0" xfId="27" applyNumberFormat="1" applyFont="1" applyFill="1" applyAlignment="1" applyProtection="1">
      <alignment vertical="center"/>
    </xf>
    <xf numFmtId="49" fontId="20" fillId="0" borderId="32" xfId="29" applyNumberFormat="1" applyFont="1" applyBorder="1" applyAlignment="1" applyProtection="1">
      <alignment horizontal="right" vertical="center"/>
      <protection locked="0"/>
    </xf>
    <xf numFmtId="169" fontId="20" fillId="8" borderId="53" xfId="3" applyNumberFormat="1" applyFont="1" applyFill="1" applyBorder="1" applyAlignment="1" applyProtection="1">
      <alignment vertical="center"/>
    </xf>
    <xf numFmtId="169" fontId="12" fillId="0" borderId="37" xfId="27" applyNumberFormat="1" applyFont="1" applyFill="1" applyBorder="1" applyAlignment="1" applyProtection="1">
      <alignment horizontal="left" vertical="center"/>
    </xf>
    <xf numFmtId="169" fontId="20" fillId="8" borderId="53" xfId="27" applyNumberFormat="1" applyFont="1" applyFill="1" applyBorder="1" applyAlignment="1" applyProtection="1">
      <alignment horizontal="left" vertical="center"/>
    </xf>
    <xf numFmtId="169" fontId="12" fillId="0" borderId="0" xfId="27" applyNumberFormat="1" applyFont="1" applyFill="1" applyBorder="1" applyAlignment="1" applyProtection="1">
      <alignment horizontal="left" vertical="center"/>
    </xf>
    <xf numFmtId="169" fontId="20" fillId="8" borderId="53" xfId="3" applyNumberFormat="1" applyFont="1" applyFill="1" applyBorder="1" applyAlignment="1" applyProtection="1">
      <alignment horizontal="left" vertical="center"/>
    </xf>
    <xf numFmtId="49" fontId="12" fillId="7" borderId="32" xfId="29" applyNumberFormat="1" applyFont="1" applyFill="1" applyBorder="1" applyAlignment="1" applyProtection="1">
      <alignment horizontal="right" vertical="center"/>
      <protection locked="0"/>
    </xf>
    <xf numFmtId="14" fontId="12" fillId="7" borderId="32" xfId="8" applyNumberFormat="1" applyFont="1" applyFill="1" applyBorder="1" applyAlignment="1" applyProtection="1">
      <alignment vertical="center"/>
      <protection locked="0"/>
    </xf>
    <xf numFmtId="169" fontId="12" fillId="7" borderId="0" xfId="3" applyNumberFormat="1" applyFont="1" applyFill="1" applyAlignment="1">
      <alignment vertical="center"/>
    </xf>
    <xf numFmtId="49" fontId="12" fillId="7" borderId="39" xfId="29" applyNumberFormat="1" applyFont="1" applyFill="1" applyBorder="1" applyAlignment="1" applyProtection="1">
      <alignment horizontal="left" vertical="center"/>
      <protection locked="0"/>
    </xf>
    <xf numFmtId="169" fontId="12" fillId="5" borderId="31" xfId="3" applyNumberFormat="1" applyFont="1" applyFill="1" applyBorder="1" applyAlignment="1" applyProtection="1">
      <alignment vertical="center"/>
      <protection locked="0"/>
    </xf>
    <xf numFmtId="169" fontId="12" fillId="9" borderId="31" xfId="3" applyNumberFormat="1" applyFont="1" applyFill="1" applyBorder="1" applyAlignment="1" applyProtection="1">
      <alignment vertical="center"/>
      <protection locked="0"/>
    </xf>
    <xf numFmtId="169" fontId="12" fillId="9" borderId="32" xfId="3" applyNumberFormat="1" applyFont="1" applyFill="1" applyBorder="1" applyAlignment="1" applyProtection="1">
      <alignment vertical="center"/>
      <protection locked="0"/>
    </xf>
    <xf numFmtId="169" fontId="12" fillId="9" borderId="34" xfId="3" applyNumberFormat="1" applyFont="1" applyFill="1" applyBorder="1" applyAlignment="1" applyProtection="1">
      <alignment vertical="center"/>
      <protection locked="0"/>
    </xf>
    <xf numFmtId="169" fontId="12" fillId="9" borderId="35" xfId="3" applyNumberFormat="1" applyFont="1" applyFill="1" applyBorder="1" applyAlignment="1" applyProtection="1">
      <alignment vertical="center"/>
      <protection locked="0"/>
    </xf>
    <xf numFmtId="10" fontId="12" fillId="5" borderId="43" xfId="1" applyNumberFormat="1" applyFont="1" applyFill="1" applyBorder="1" applyProtection="1"/>
    <xf numFmtId="10" fontId="12" fillId="5" borderId="49" xfId="1" applyNumberFormat="1" applyFont="1" applyFill="1" applyBorder="1" applyProtection="1"/>
    <xf numFmtId="164" fontId="12" fillId="7" borderId="6" xfId="0" applyNumberFormat="1" applyFont="1" applyFill="1" applyBorder="1" applyAlignment="1">
      <alignment horizontal="right" vertical="center"/>
    </xf>
    <xf numFmtId="3" fontId="12" fillId="5" borderId="18" xfId="0" applyNumberFormat="1" applyFont="1" applyFill="1" applyBorder="1" applyAlignment="1">
      <alignment vertical="center"/>
    </xf>
    <xf numFmtId="0" fontId="12" fillId="5" borderId="0" xfId="0" applyFont="1" applyFill="1" applyAlignment="1">
      <alignment vertical="center"/>
    </xf>
    <xf numFmtId="169" fontId="12" fillId="5" borderId="0" xfId="3" applyNumberFormat="1" applyFont="1" applyFill="1" applyAlignment="1">
      <alignment vertical="center"/>
    </xf>
    <xf numFmtId="170" fontId="0" fillId="0" borderId="0" xfId="11" applyNumberFormat="1" applyFont="1" applyProtection="1">
      <protection locked="0"/>
    </xf>
    <xf numFmtId="169" fontId="0" fillId="0" borderId="0" xfId="27" applyNumberFormat="1" applyFont="1" applyProtection="1">
      <protection locked="0"/>
    </xf>
    <xf numFmtId="174" fontId="0" fillId="0" borderId="0" xfId="1" applyNumberFormat="1" applyFont="1" applyProtection="1">
      <protection locked="0"/>
    </xf>
    <xf numFmtId="170" fontId="8" fillId="10" borderId="0" xfId="2" applyNumberFormat="1" applyFill="1" applyProtection="1">
      <protection locked="0"/>
    </xf>
    <xf numFmtId="170" fontId="8" fillId="0" borderId="0" xfId="2" applyNumberFormat="1" applyProtection="1">
      <protection locked="0"/>
    </xf>
    <xf numFmtId="0" fontId="8" fillId="10" borderId="0" xfId="2" applyFill="1" applyProtection="1">
      <protection locked="0"/>
    </xf>
    <xf numFmtId="170" fontId="23" fillId="9" borderId="8" xfId="8" applyNumberFormat="1" applyFont="1" applyFill="1" applyBorder="1" applyAlignment="1" applyProtection="1">
      <alignment vertical="center"/>
    </xf>
    <xf numFmtId="37" fontId="12" fillId="11" borderId="43" xfId="0" applyNumberFormat="1" applyFont="1" applyFill="1" applyBorder="1" applyAlignment="1">
      <alignment horizontal="right" vertical="center"/>
    </xf>
    <xf numFmtId="37" fontId="23" fillId="11" borderId="49" xfId="0" applyNumberFormat="1" applyFont="1" applyFill="1" applyBorder="1" applyAlignment="1">
      <alignment horizontal="right" vertical="center"/>
    </xf>
    <xf numFmtId="37" fontId="12" fillId="11" borderId="49" xfId="0" applyNumberFormat="1" applyFont="1" applyFill="1" applyBorder="1" applyAlignment="1">
      <alignment horizontal="right" vertical="center"/>
    </xf>
    <xf numFmtId="5" fontId="12" fillId="11" borderId="6" xfId="0" applyNumberFormat="1" applyFont="1" applyFill="1" applyBorder="1" applyAlignment="1">
      <alignment horizontal="right" vertical="center"/>
    </xf>
    <xf numFmtId="164" fontId="12" fillId="11" borderId="6" xfId="0" applyNumberFormat="1" applyFont="1" applyFill="1" applyBorder="1" applyAlignment="1">
      <alignment horizontal="right" vertical="center"/>
    </xf>
    <xf numFmtId="37" fontId="20" fillId="11" borderId="49" xfId="0" applyNumberFormat="1" applyFont="1" applyFill="1" applyBorder="1" applyAlignment="1">
      <alignment horizontal="right" vertical="center"/>
    </xf>
    <xf numFmtId="3" fontId="12" fillId="11" borderId="48" xfId="0" applyNumberFormat="1" applyFont="1" applyFill="1" applyBorder="1" applyAlignment="1">
      <alignment horizontal="right" vertical="center"/>
    </xf>
    <xf numFmtId="169" fontId="12" fillId="11" borderId="6" xfId="27" applyNumberFormat="1" applyFont="1" applyFill="1" applyBorder="1" applyAlignment="1">
      <alignment horizontal="right" vertical="center"/>
    </xf>
    <xf numFmtId="3" fontId="20" fillId="11" borderId="48" xfId="0" applyNumberFormat="1" applyFont="1" applyFill="1" applyBorder="1" applyAlignment="1">
      <alignment horizontal="right" vertical="center"/>
    </xf>
    <xf numFmtId="5" fontId="20" fillId="11" borderId="6" xfId="0" applyNumberFormat="1" applyFont="1" applyFill="1" applyBorder="1" applyAlignment="1">
      <alignment horizontal="right" vertical="center"/>
    </xf>
    <xf numFmtId="169" fontId="12" fillId="11" borderId="0" xfId="3" applyNumberFormat="1" applyFont="1" applyFill="1" applyProtection="1">
      <protection locked="0"/>
    </xf>
    <xf numFmtId="43" fontId="20" fillId="0" borderId="1" xfId="3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3" fontId="23" fillId="0" borderId="4" xfId="0" applyNumberFormat="1" applyFont="1" applyBorder="1" applyAlignment="1">
      <alignment horizontal="center" vertical="center"/>
    </xf>
    <xf numFmtId="3" fontId="23" fillId="0" borderId="3" xfId="0" applyNumberFormat="1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7" fontId="21" fillId="0" borderId="1" xfId="17" applyNumberFormat="1" applyFont="1" applyBorder="1" applyAlignment="1">
      <alignment horizontal="left" vertical="center"/>
    </xf>
    <xf numFmtId="0" fontId="20" fillId="0" borderId="1" xfId="6" applyFont="1" applyBorder="1" applyAlignment="1">
      <alignment horizontal="center" vertical="center"/>
    </xf>
    <xf numFmtId="37" fontId="22" fillId="0" borderId="5" xfId="17" applyNumberFormat="1" applyFont="1" applyBorder="1" applyAlignment="1">
      <alignment vertical="center"/>
    </xf>
    <xf numFmtId="10" fontId="12" fillId="0" borderId="0" xfId="1" applyNumberFormat="1" applyFont="1" applyFill="1" applyBorder="1" applyAlignment="1" applyProtection="1">
      <alignment horizontal="center" wrapText="1"/>
    </xf>
    <xf numFmtId="10" fontId="12" fillId="0" borderId="1" xfId="1" applyNumberFormat="1" applyFont="1" applyFill="1" applyBorder="1" applyAlignment="1" applyProtection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37" fontId="12" fillId="0" borderId="0" xfId="0" applyNumberFormat="1" applyFont="1" applyAlignment="1">
      <alignment horizontal="center" wrapText="1"/>
    </xf>
    <xf numFmtId="37" fontId="12" fillId="0" borderId="1" xfId="0" applyNumberFormat="1" applyFont="1" applyBorder="1" applyAlignment="1">
      <alignment horizontal="center" wrapText="1"/>
    </xf>
  </cellXfs>
  <cellStyles count="49">
    <cellStyle name="Comma" xfId="3" builtinId="3"/>
    <cellStyle name="Comma 2" xfId="9" xr:uid="{00000000-0005-0000-0000-000001000000}"/>
    <cellStyle name="Comma 3" xfId="27" xr:uid="{00000000-0005-0000-0000-000002000000}"/>
    <cellStyle name="Currency" xfId="4" builtinId="4"/>
    <cellStyle name="Currency 2" xfId="8" xr:uid="{00000000-0005-0000-0000-000004000000}"/>
    <cellStyle name="Currency 2 2" xfId="16" xr:uid="{00000000-0005-0000-0000-000005000000}"/>
    <cellStyle name="Currency 2 3" xfId="24" xr:uid="{00000000-0005-0000-0000-000006000000}"/>
    <cellStyle name="Currency 3" xfId="11" xr:uid="{00000000-0005-0000-0000-000007000000}"/>
    <cellStyle name="Currency 4" xfId="12" xr:uid="{00000000-0005-0000-0000-000008000000}"/>
    <cellStyle name="Currency 5" xfId="30" xr:uid="{00000000-0005-0000-0000-000009000000}"/>
    <cellStyle name="Currency 6" xfId="42" xr:uid="{00000000-0005-0000-0000-00000A000000}"/>
    <cellStyle name="Currency 6 2" xfId="48" xr:uid="{A1CCFE8C-E850-4CFA-8D34-8A59FB4B5F94}"/>
    <cellStyle name="Normal" xfId="0" builtinId="0"/>
    <cellStyle name="Normal 10" xfId="40" xr:uid="{00000000-0005-0000-0000-00000C000000}"/>
    <cellStyle name="Normal 11" xfId="41" xr:uid="{00000000-0005-0000-0000-00000D000000}"/>
    <cellStyle name="Normal 11 2" xfId="47" xr:uid="{8D189CFF-EA2C-4063-97B9-1644C7A6E63D}"/>
    <cellStyle name="Normal 2" xfId="2" xr:uid="{00000000-0005-0000-0000-00000E000000}"/>
    <cellStyle name="Normal 2 2" xfId="15" xr:uid="{00000000-0005-0000-0000-00000F000000}"/>
    <cellStyle name="Normal 3" xfId="5" xr:uid="{00000000-0005-0000-0000-000010000000}"/>
    <cellStyle name="Normal 3 2" xfId="20" xr:uid="{00000000-0005-0000-0000-000011000000}"/>
    <cellStyle name="Normal 3 3" xfId="43" xr:uid="{7F4AC9BB-8542-4C2A-B72C-1C95390D13DA}"/>
    <cellStyle name="Normal 4" xfId="7" xr:uid="{00000000-0005-0000-0000-000012000000}"/>
    <cellStyle name="Normal 5" xfId="14" xr:uid="{00000000-0005-0000-0000-000013000000}"/>
    <cellStyle name="Normal 5 2" xfId="19" xr:uid="{00000000-0005-0000-0000-000014000000}"/>
    <cellStyle name="Normal 5 3" xfId="45" xr:uid="{8862D16C-E675-4F45-B73D-AE01DC1D22C1}"/>
    <cellStyle name="Normal 6" xfId="22" xr:uid="{00000000-0005-0000-0000-000015000000}"/>
    <cellStyle name="Normal 7" xfId="25" xr:uid="{00000000-0005-0000-0000-000016000000}"/>
    <cellStyle name="Normal 8" xfId="28" xr:uid="{00000000-0005-0000-0000-000017000000}"/>
    <cellStyle name="Normal 9" xfId="29" xr:uid="{00000000-0005-0000-0000-000018000000}"/>
    <cellStyle name="Normal 9 2" xfId="46" xr:uid="{A9B33362-CCA0-4ACF-B818-5BFDEE51916F}"/>
    <cellStyle name="Normal_DEPN2K" xfId="6" xr:uid="{00000000-0005-0000-0000-000019000000}"/>
    <cellStyle name="Normal_Rosario Meters 2006" xfId="17" xr:uid="{00000000-0005-0000-0000-00001A000000}"/>
    <cellStyle name="Percent" xfId="1" builtinId="5"/>
    <cellStyle name="Percent 2" xfId="10" xr:uid="{00000000-0005-0000-0000-00001C000000}"/>
    <cellStyle name="Percent 2 2" xfId="21" xr:uid="{00000000-0005-0000-0000-00001D000000}"/>
    <cellStyle name="Percent 2 3" xfId="44" xr:uid="{59294340-FB92-4914-B187-45D3E7B4D0B4}"/>
    <cellStyle name="Percent 3" xfId="13" xr:uid="{00000000-0005-0000-0000-00001E000000}"/>
    <cellStyle name="Percent 3 2" xfId="18" xr:uid="{00000000-0005-0000-0000-00001F000000}"/>
    <cellStyle name="Percent 4" xfId="23" xr:uid="{00000000-0005-0000-0000-000020000000}"/>
    <cellStyle name="Percent 5" xfId="26" xr:uid="{00000000-0005-0000-0000-000021000000}"/>
    <cellStyle name="PS_Comma" xfId="31" xr:uid="{00000000-0005-0000-0000-000022000000}"/>
    <cellStyle name="PSChar" xfId="32" xr:uid="{00000000-0005-0000-0000-000023000000}"/>
    <cellStyle name="PSDate" xfId="33" xr:uid="{00000000-0005-0000-0000-000024000000}"/>
    <cellStyle name="PSDec" xfId="34" xr:uid="{00000000-0005-0000-0000-000025000000}"/>
    <cellStyle name="PSHeading" xfId="35" xr:uid="{00000000-0005-0000-0000-000026000000}"/>
    <cellStyle name="PSInt" xfId="36" xr:uid="{00000000-0005-0000-0000-000027000000}"/>
    <cellStyle name="PSSpacer" xfId="37" xr:uid="{00000000-0005-0000-0000-000028000000}"/>
    <cellStyle name="WM_STANDARD" xfId="38" xr:uid="{00000000-0005-0000-0000-000029000000}"/>
    <cellStyle name="WMI_Standard" xfId="39" xr:uid="{00000000-0005-0000-0000-00002A000000}"/>
  </cellStyles>
  <dxfs count="11">
    <dxf>
      <fill>
        <patternFill patternType="lightUp">
          <fgColor indexed="64"/>
        </patternFill>
      </fill>
    </dxf>
    <dxf>
      <fill>
        <patternFill patternType="lightUp">
          <fgColor indexed="64"/>
        </patternFill>
      </fill>
    </dxf>
    <dxf>
      <fill>
        <patternFill patternType="lightUp">
          <fgColor indexed="64"/>
        </patternFill>
      </fill>
    </dxf>
    <dxf>
      <fill>
        <patternFill patternType="lightUp">
          <fgColor indexed="64"/>
        </patternFill>
      </fill>
    </dxf>
    <dxf>
      <fill>
        <patternFill patternType="lightUp">
          <fgColor indexed="64"/>
        </patternFill>
      </fill>
    </dxf>
    <dxf>
      <fill>
        <patternFill patternType="lightUp">
          <fgColor indexed="64"/>
        </patternFill>
      </fill>
    </dxf>
    <dxf>
      <fill>
        <patternFill patternType="lightUp">
          <fgColor indexed="6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99FF"/>
      <color rgb="FFFFFF99"/>
      <color rgb="FFDBF5E0"/>
      <color rgb="FFFC8EDF"/>
      <color rgb="FFFF6600"/>
      <color rgb="FFFFD5DA"/>
      <color rgb="FFFF5757"/>
      <color rgb="FFCCFFFF"/>
      <color rgb="FFF6CACA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utc-uw-240151/Staff%20Work%20Papers/240151-Cascadia-Exh-RS-2-WP1-09-26-24%20-Island%20and%20Peninsula.xlsx" TargetMode="External"/><Relationship Id="rId1" Type="http://schemas.openxmlformats.org/officeDocument/2006/relationships/externalLinkPath" Target="file:///C:\Users\LisGaf.100\Downloads\240151-Cascadia-Exh-RS-2-WP1-09-26-24%20-Island%20and%20Peninsu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pdates"/>
      <sheetName val="Inputs"/>
      <sheetName val="Capital Structure"/>
      <sheetName val="PFIS"/>
      <sheetName val="Int Sync, NTG, Rev Req"/>
      <sheetName val="Proposed Rates"/>
      <sheetName val="Revenue at Proposed"/>
      <sheetName val="Input by Entity"/>
      <sheetName val="Prelim Adjustments"/>
      <sheetName val="Plant"/>
      <sheetName val="CIAC"/>
      <sheetName val="Payroll Adjustment"/>
      <sheetName val="Rate Case Expense"/>
    </sheetNames>
    <sheetDataSet>
      <sheetData sheetId="0"/>
      <sheetData sheetId="1">
        <row r="2">
          <cell r="AH2">
            <v>45565</v>
          </cell>
        </row>
      </sheetData>
      <sheetData sheetId="2"/>
      <sheetData sheetId="3"/>
      <sheetData sheetId="4">
        <row r="11">
          <cell r="D11">
            <v>168904.28780395494</v>
          </cell>
        </row>
        <row r="13">
          <cell r="D13">
            <v>64608.46801382408</v>
          </cell>
        </row>
        <row r="43">
          <cell r="D43">
            <v>5.0000000000000001E-3</v>
          </cell>
        </row>
        <row r="44">
          <cell r="D44">
            <v>5.0290000000000015E-2</v>
          </cell>
        </row>
        <row r="50">
          <cell r="D50">
            <v>0.21</v>
          </cell>
        </row>
      </sheetData>
      <sheetData sheetId="5"/>
      <sheetData sheetId="6"/>
      <sheetData sheetId="7">
        <row r="103">
          <cell r="AK103">
            <v>0.13900000000000001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59999389629810485"/>
    <pageSetUpPr fitToPage="1"/>
  </sheetPr>
  <dimension ref="A1:CW581"/>
  <sheetViews>
    <sheetView topLeftCell="V9" zoomScale="90" zoomScaleNormal="90" workbookViewId="0">
      <selection activeCell="Y6" sqref="Y6"/>
    </sheetView>
  </sheetViews>
  <sheetFormatPr defaultColWidth="10.69140625" defaultRowHeight="14" customHeight="1" x14ac:dyDescent="0.35"/>
  <cols>
    <col min="1" max="1" width="27.69140625" style="65" bestFit="1" customWidth="1"/>
    <col min="2" max="2" width="24.23046875" style="147" customWidth="1"/>
    <col min="3" max="3" width="7.765625" style="65" customWidth="1"/>
    <col min="4" max="4" width="34.53515625" style="65" customWidth="1"/>
    <col min="5" max="5" width="13.53515625" style="65" bestFit="1" customWidth="1"/>
    <col min="6" max="6" width="35" style="65" customWidth="1"/>
    <col min="7" max="7" width="13.53515625" style="65" bestFit="1" customWidth="1"/>
    <col min="8" max="8" width="8.3046875" style="65" bestFit="1" customWidth="1"/>
    <col min="9" max="9" width="47.53515625" style="65" customWidth="1"/>
    <col min="10" max="10" width="12.53515625" style="65" customWidth="1"/>
    <col min="11" max="11" width="11" style="65" customWidth="1"/>
    <col min="12" max="12" width="3.53515625" style="65" customWidth="1"/>
    <col min="13" max="13" width="9.3046875" style="65" customWidth="1"/>
    <col min="14" max="14" width="10.61328125" style="65" bestFit="1" customWidth="1"/>
    <col min="15" max="15" width="10.921875" style="65" bestFit="1" customWidth="1"/>
    <col min="16" max="16" width="9.84375" style="65" customWidth="1"/>
    <col min="17" max="17" width="25" style="65" bestFit="1" customWidth="1"/>
    <col min="18" max="18" width="21.3046875" style="65" bestFit="1" customWidth="1"/>
    <col min="19" max="19" width="10.61328125" style="65" bestFit="1" customWidth="1"/>
    <col min="20" max="20" width="8.69140625" style="65" customWidth="1"/>
    <col min="21" max="21" width="3.69140625" style="65" customWidth="1"/>
    <col min="22" max="22" width="36.921875" style="63" customWidth="1"/>
    <col min="23" max="23" width="67.53515625" style="63" customWidth="1"/>
    <col min="24" max="24" width="11.4609375" style="201" customWidth="1"/>
    <col min="25" max="25" width="13.53515625" style="6" bestFit="1" customWidth="1"/>
    <col min="26" max="26" width="9.07421875" style="40" bestFit="1" customWidth="1"/>
    <col min="27" max="27" width="6.765625" style="40" customWidth="1"/>
    <col min="28" max="28" width="9.15234375" style="40" bestFit="1" customWidth="1"/>
    <col min="29" max="32" width="10.765625" style="6" customWidth="1"/>
    <col min="33" max="33" width="9.921875" style="63" customWidth="1"/>
    <col min="34" max="34" width="36.23046875" style="63" bestFit="1" customWidth="1"/>
    <col min="35" max="35" width="18.4609375" style="63" customWidth="1"/>
    <col min="36" max="36" width="10.4609375" style="63" customWidth="1"/>
    <col min="37" max="37" width="9.84375" style="63" customWidth="1"/>
    <col min="38" max="38" width="6.69140625" style="63" bestFit="1" customWidth="1"/>
    <col min="39" max="39" width="8.4609375" style="63" customWidth="1"/>
    <col min="40" max="40" width="7.4609375" style="63" customWidth="1"/>
    <col min="41" max="44" width="11.765625" style="63" customWidth="1"/>
    <col min="45" max="45" width="3.69140625" style="63" customWidth="1"/>
    <col min="46" max="46" width="13.4609375" style="56" customWidth="1"/>
    <col min="47" max="47" width="13.53515625" style="56" bestFit="1" customWidth="1"/>
    <col min="48" max="50" width="9.765625" style="57" customWidth="1"/>
    <col min="51" max="51" width="10.4609375" style="57" bestFit="1" customWidth="1"/>
    <col min="52" max="55" width="12.3046875" style="57" bestFit="1" customWidth="1"/>
    <col min="56" max="59" width="9.765625" style="57" customWidth="1"/>
    <col min="60" max="60" width="3.921875" style="65" customWidth="1"/>
    <col min="61" max="61" width="12.3046875" style="65" bestFit="1" customWidth="1"/>
    <col min="62" max="62" width="12.61328125" style="65" customWidth="1"/>
    <col min="63" max="63" width="7.07421875" style="65" customWidth="1"/>
    <col min="64" max="64" width="10.69140625" style="393" customWidth="1"/>
    <col min="65" max="65" width="10.23046875" style="393" bestFit="1" customWidth="1"/>
    <col min="66" max="75" width="10.69140625" style="393" customWidth="1"/>
    <col min="76" max="77" width="10.69140625" style="385" customWidth="1"/>
    <col min="78" max="78" width="10.69140625" style="65" customWidth="1"/>
    <col min="79" max="83" width="12.84375" style="65" customWidth="1"/>
    <col min="84" max="84" width="10.69140625" style="393" customWidth="1"/>
    <col min="85" max="85" width="10.23046875" style="393" bestFit="1" customWidth="1"/>
    <col min="86" max="95" width="10.69140625" style="393" customWidth="1"/>
    <col min="96" max="97" width="10.69140625" style="385" customWidth="1"/>
    <col min="98" max="252" width="10.69140625" style="65" customWidth="1"/>
    <col min="253" max="16384" width="10.69140625" style="65"/>
  </cols>
  <sheetData>
    <row r="1" spans="1:97" s="62" customFormat="1" ht="14" customHeight="1" thickBot="1" x14ac:dyDescent="0.4">
      <c r="A1" s="504">
        <v>1</v>
      </c>
      <c r="B1" s="504"/>
      <c r="D1" s="504">
        <v>2</v>
      </c>
      <c r="E1" s="504"/>
      <c r="F1" s="504"/>
      <c r="G1" s="504"/>
      <c r="I1" s="504">
        <v>3</v>
      </c>
      <c r="J1" s="504"/>
      <c r="K1" s="504"/>
      <c r="L1" s="504"/>
      <c r="M1" s="504"/>
      <c r="N1" s="504"/>
      <c r="P1" s="504">
        <v>4</v>
      </c>
      <c r="Q1" s="504"/>
      <c r="R1" s="504"/>
      <c r="S1" s="504"/>
      <c r="T1" s="504"/>
      <c r="V1" s="511" t="s">
        <v>0</v>
      </c>
      <c r="W1" s="511"/>
      <c r="X1" s="511"/>
      <c r="Y1" s="511"/>
      <c r="Z1" s="511"/>
      <c r="AA1" s="511"/>
      <c r="AB1" s="511"/>
      <c r="AC1" s="511"/>
      <c r="AD1" s="511"/>
      <c r="AE1" s="511"/>
      <c r="AF1" s="511"/>
      <c r="AG1" s="63"/>
      <c r="AH1" s="511" t="s">
        <v>1</v>
      </c>
      <c r="AI1" s="511"/>
      <c r="AJ1" s="511"/>
      <c r="AK1" s="511"/>
      <c r="AL1" s="511"/>
      <c r="AM1" s="511"/>
      <c r="AN1" s="511"/>
      <c r="AO1" s="511"/>
      <c r="AP1" s="511"/>
      <c r="AQ1" s="511"/>
      <c r="AR1" s="511"/>
      <c r="AS1" s="63"/>
      <c r="AT1" s="510" t="s">
        <v>986</v>
      </c>
      <c r="AU1" s="510"/>
      <c r="AV1" s="510"/>
      <c r="AW1" s="510"/>
      <c r="AX1" s="510"/>
      <c r="AY1" s="510"/>
      <c r="AZ1" s="510"/>
      <c r="BA1" s="510"/>
      <c r="BB1" s="510"/>
      <c r="BC1" s="510"/>
      <c r="BD1" s="510"/>
      <c r="BE1" s="510"/>
      <c r="BF1" s="510"/>
      <c r="BG1" s="510"/>
      <c r="BL1" s="391"/>
      <c r="BM1" s="391"/>
      <c r="BN1" s="391"/>
      <c r="BO1" s="391"/>
      <c r="BP1" s="391"/>
      <c r="BQ1" s="391"/>
      <c r="BR1" s="391"/>
      <c r="BS1" s="391"/>
      <c r="BT1" s="391"/>
      <c r="BU1" s="391"/>
      <c r="BV1" s="391"/>
      <c r="BW1" s="391"/>
      <c r="BX1" s="392"/>
      <c r="BY1" s="392"/>
      <c r="CF1" s="391"/>
      <c r="CG1" s="391"/>
      <c r="CH1" s="391"/>
      <c r="CI1" s="391"/>
      <c r="CJ1" s="391"/>
      <c r="CK1" s="391"/>
      <c r="CL1" s="391"/>
      <c r="CM1" s="391"/>
      <c r="CN1" s="391"/>
      <c r="CO1" s="391"/>
      <c r="CP1" s="391"/>
      <c r="CQ1" s="391"/>
      <c r="CR1" s="392"/>
      <c r="CS1" s="392"/>
    </row>
    <row r="2" spans="1:97" ht="14" customHeight="1" x14ac:dyDescent="0.35">
      <c r="A2" s="64" t="s">
        <v>2</v>
      </c>
      <c r="B2" s="64"/>
      <c r="D2" s="64" t="s">
        <v>3</v>
      </c>
      <c r="E2" s="66"/>
      <c r="F2" s="67"/>
      <c r="G2" s="67"/>
      <c r="I2" s="64" t="s">
        <v>4</v>
      </c>
      <c r="J2" s="64"/>
      <c r="K2" s="64"/>
      <c r="L2" s="68"/>
      <c r="M2" s="68"/>
      <c r="N2" s="64"/>
      <c r="P2" s="64" t="s">
        <v>5</v>
      </c>
      <c r="Q2" s="64"/>
      <c r="R2" s="64"/>
      <c r="S2" s="64"/>
      <c r="T2" s="64"/>
      <c r="V2" s="69" t="s">
        <v>6</v>
      </c>
      <c r="W2" s="69"/>
      <c r="X2" s="200"/>
      <c r="Y2" s="70"/>
      <c r="Z2" s="71"/>
      <c r="AA2" s="71"/>
      <c r="AB2" s="71"/>
      <c r="AC2" s="70"/>
      <c r="AE2" s="72"/>
      <c r="AF2" s="69">
        <f>B8</f>
        <v>45473</v>
      </c>
      <c r="AH2" s="69" t="s">
        <v>8</v>
      </c>
      <c r="AI2" s="69"/>
      <c r="AJ2" s="69"/>
      <c r="AK2" s="69"/>
      <c r="AL2" s="69"/>
      <c r="AM2" s="70"/>
      <c r="AN2" s="71"/>
      <c r="AO2" s="70"/>
      <c r="AP2" s="69"/>
      <c r="AQ2" s="69" t="s">
        <v>7</v>
      </c>
      <c r="AR2" s="69">
        <f>+AF2</f>
        <v>45473</v>
      </c>
      <c r="AT2" s="512" t="s">
        <v>1058</v>
      </c>
      <c r="AU2" s="512"/>
      <c r="AV2" s="512"/>
      <c r="AW2" s="512"/>
      <c r="AX2" s="512"/>
      <c r="AY2" s="512"/>
      <c r="AZ2" s="512"/>
      <c r="BA2" s="512"/>
      <c r="BB2" s="512"/>
      <c r="BC2" s="512"/>
      <c r="BD2" s="512"/>
      <c r="BE2" s="512"/>
      <c r="BF2" s="512"/>
      <c r="BG2" s="512"/>
      <c r="CC2" s="402" t="s">
        <v>1099</v>
      </c>
      <c r="CD2" s="404"/>
    </row>
    <row r="3" spans="1:97" s="76" customFormat="1" ht="14" customHeight="1" thickBot="1" x14ac:dyDescent="0.4">
      <c r="A3" s="74" t="s">
        <v>10</v>
      </c>
      <c r="B3" s="75" t="s">
        <v>11</v>
      </c>
      <c r="D3" s="74" t="s">
        <v>12</v>
      </c>
      <c r="E3" s="77" t="s">
        <v>13</v>
      </c>
      <c r="F3" s="78" t="s">
        <v>14</v>
      </c>
      <c r="G3" s="75" t="s">
        <v>15</v>
      </c>
      <c r="I3" s="74" t="s">
        <v>16</v>
      </c>
      <c r="J3" s="78" t="s">
        <v>17</v>
      </c>
      <c r="K3" s="79" t="s">
        <v>18</v>
      </c>
      <c r="L3" s="79"/>
      <c r="M3" s="79"/>
      <c r="N3" s="80" t="s">
        <v>19</v>
      </c>
      <c r="P3" s="81" t="s">
        <v>20</v>
      </c>
      <c r="Q3" s="82" t="s">
        <v>21</v>
      </c>
      <c r="R3" s="82" t="s">
        <v>22</v>
      </c>
      <c r="S3" s="82" t="s">
        <v>23</v>
      </c>
      <c r="T3" s="83" t="s">
        <v>24</v>
      </c>
      <c r="V3" s="84" t="s">
        <v>25</v>
      </c>
      <c r="W3" s="85" t="s">
        <v>26</v>
      </c>
      <c r="X3" s="85" t="s">
        <v>27</v>
      </c>
      <c r="Y3" s="86" t="s">
        <v>28</v>
      </c>
      <c r="Z3" s="7" t="s">
        <v>29</v>
      </c>
      <c r="AA3" s="8" t="s">
        <v>30</v>
      </c>
      <c r="AB3" s="7" t="s">
        <v>31</v>
      </c>
      <c r="AC3" s="7" t="s">
        <v>32</v>
      </c>
      <c r="AD3" s="7" t="s">
        <v>33</v>
      </c>
      <c r="AE3" s="7" t="s">
        <v>34</v>
      </c>
      <c r="AF3" s="9" t="s">
        <v>35</v>
      </c>
      <c r="AH3" s="84" t="s">
        <v>25</v>
      </c>
      <c r="AI3" s="85" t="s">
        <v>26</v>
      </c>
      <c r="AJ3" s="85" t="s">
        <v>27</v>
      </c>
      <c r="AK3" s="86" t="s">
        <v>28</v>
      </c>
      <c r="AL3" s="7" t="s">
        <v>29</v>
      </c>
      <c r="AM3" s="8" t="s">
        <v>30</v>
      </c>
      <c r="AN3" s="7" t="s">
        <v>31</v>
      </c>
      <c r="AO3" s="7" t="s">
        <v>32</v>
      </c>
      <c r="AP3" s="7" t="s">
        <v>33</v>
      </c>
      <c r="AQ3" s="7" t="s">
        <v>34</v>
      </c>
      <c r="AR3" s="9" t="s">
        <v>35</v>
      </c>
      <c r="AS3" s="63"/>
      <c r="AT3" s="87" t="s">
        <v>36</v>
      </c>
      <c r="AU3" s="87" t="s">
        <v>37</v>
      </c>
      <c r="AV3" s="87" t="s">
        <v>38</v>
      </c>
      <c r="AW3" s="87" t="s">
        <v>39</v>
      </c>
      <c r="AX3" s="87" t="s">
        <v>40</v>
      </c>
      <c r="AY3" s="87" t="s">
        <v>41</v>
      </c>
      <c r="AZ3" s="87" t="s">
        <v>42</v>
      </c>
      <c r="BA3" s="87" t="s">
        <v>43</v>
      </c>
      <c r="BB3" s="87" t="s">
        <v>44</v>
      </c>
      <c r="BC3" s="87" t="s">
        <v>45</v>
      </c>
      <c r="BD3" s="87" t="s">
        <v>46</v>
      </c>
      <c r="BE3" s="87" t="s">
        <v>47</v>
      </c>
      <c r="BF3" s="87" t="s">
        <v>48</v>
      </c>
      <c r="BG3" s="87" t="s">
        <v>49</v>
      </c>
      <c r="BL3" s="394"/>
      <c r="BM3" s="394"/>
      <c r="BN3" s="394"/>
      <c r="BO3" s="394"/>
      <c r="BP3" s="394"/>
      <c r="BQ3" s="394"/>
      <c r="BR3" s="394"/>
      <c r="BS3" s="394"/>
      <c r="BT3" s="394"/>
      <c r="BU3" s="394"/>
      <c r="BV3" s="394"/>
      <c r="BW3" s="394"/>
      <c r="BX3" s="395"/>
      <c r="BY3" s="395"/>
      <c r="CC3" s="415" t="s">
        <v>1100</v>
      </c>
      <c r="CD3" s="416">
        <v>565003.29485309008</v>
      </c>
      <c r="CF3" s="394"/>
      <c r="CG3" s="394"/>
      <c r="CH3" s="394"/>
      <c r="CI3" s="394"/>
      <c r="CJ3" s="394"/>
      <c r="CK3" s="394"/>
      <c r="CL3" s="394"/>
      <c r="CM3" s="394"/>
      <c r="CN3" s="394"/>
      <c r="CO3" s="394"/>
      <c r="CP3" s="394"/>
      <c r="CQ3" s="394"/>
      <c r="CR3" s="395"/>
      <c r="CS3" s="395"/>
    </row>
    <row r="4" spans="1:97" s="76" customFormat="1" ht="27.5" customHeight="1" x14ac:dyDescent="0.35">
      <c r="A4" s="89" t="s">
        <v>52</v>
      </c>
      <c r="B4" s="90" t="s">
        <v>53</v>
      </c>
      <c r="D4" s="89" t="s">
        <v>52</v>
      </c>
      <c r="E4" s="76" t="s">
        <v>54</v>
      </c>
      <c r="F4" s="89" t="s">
        <v>52</v>
      </c>
      <c r="G4" s="91" t="s">
        <v>54</v>
      </c>
      <c r="I4" s="89" t="s">
        <v>52</v>
      </c>
      <c r="J4" s="92" t="s">
        <v>55</v>
      </c>
      <c r="K4" s="92" t="s">
        <v>56</v>
      </c>
      <c r="L4" s="93"/>
      <c r="M4" s="93" t="s">
        <v>57</v>
      </c>
      <c r="N4" s="93" t="s">
        <v>58</v>
      </c>
      <c r="O4" s="76" t="s">
        <v>59</v>
      </c>
      <c r="P4" s="89" t="s">
        <v>60</v>
      </c>
      <c r="Q4" s="89" t="s">
        <v>52</v>
      </c>
      <c r="R4" s="89" t="s">
        <v>61</v>
      </c>
      <c r="S4" s="94" t="s">
        <v>62</v>
      </c>
      <c r="T4" s="61" t="s">
        <v>63</v>
      </c>
      <c r="V4" s="95" t="s">
        <v>64</v>
      </c>
      <c r="W4" s="95" t="s">
        <v>65</v>
      </c>
      <c r="X4" s="96" t="s">
        <v>66</v>
      </c>
      <c r="Y4" s="10" t="s">
        <v>67</v>
      </c>
      <c r="Z4" s="11" t="s">
        <v>68</v>
      </c>
      <c r="AA4" s="10" t="s">
        <v>69</v>
      </c>
      <c r="AB4" s="11" t="s">
        <v>70</v>
      </c>
      <c r="AC4" s="10" t="s">
        <v>71</v>
      </c>
      <c r="AD4" s="10" t="s">
        <v>72</v>
      </c>
      <c r="AE4" s="10" t="s">
        <v>73</v>
      </c>
      <c r="AF4" s="10" t="s">
        <v>74</v>
      </c>
      <c r="AG4" s="63"/>
      <c r="AH4" s="95" t="s">
        <v>64</v>
      </c>
      <c r="AI4" s="95" t="s">
        <v>65</v>
      </c>
      <c r="AJ4" s="96" t="s">
        <v>66</v>
      </c>
      <c r="AK4" s="10" t="s">
        <v>67</v>
      </c>
      <c r="AL4" s="11" t="s">
        <v>68</v>
      </c>
      <c r="AM4" s="10" t="s">
        <v>69</v>
      </c>
      <c r="AN4" s="11" t="s">
        <v>70</v>
      </c>
      <c r="AO4" s="10" t="s">
        <v>75</v>
      </c>
      <c r="AP4" s="10" t="s">
        <v>76</v>
      </c>
      <c r="AQ4" s="10" t="s">
        <v>76</v>
      </c>
      <c r="AR4" s="10" t="s">
        <v>77</v>
      </c>
      <c r="AS4" s="63"/>
      <c r="AT4" s="1" t="s">
        <v>78</v>
      </c>
      <c r="AU4" s="12" t="s">
        <v>79</v>
      </c>
      <c r="AV4" s="97" t="s">
        <v>80</v>
      </c>
      <c r="AW4" s="43" t="s">
        <v>114</v>
      </c>
      <c r="AX4" s="43" t="s">
        <v>119</v>
      </c>
      <c r="AY4" s="43" t="s">
        <v>124</v>
      </c>
      <c r="AZ4" s="43" t="s">
        <v>129</v>
      </c>
      <c r="BA4" s="43" t="s">
        <v>134</v>
      </c>
      <c r="BB4" s="43" t="s">
        <v>139</v>
      </c>
      <c r="BC4" s="43" t="s">
        <v>143</v>
      </c>
      <c r="BD4" s="43" t="s">
        <v>148</v>
      </c>
      <c r="BE4" s="43" t="s">
        <v>151</v>
      </c>
      <c r="BF4" s="43" t="s">
        <v>155</v>
      </c>
      <c r="BG4" s="43" t="s">
        <v>108</v>
      </c>
      <c r="BL4" s="396"/>
      <c r="BM4" s="394"/>
      <c r="BN4" s="394"/>
      <c r="BO4" s="394"/>
      <c r="BP4" s="394"/>
      <c r="BQ4" s="394"/>
      <c r="BR4" s="394"/>
      <c r="BS4" s="394"/>
      <c r="BT4" s="394"/>
      <c r="BU4" s="394"/>
      <c r="BV4" s="394"/>
      <c r="BW4" s="394"/>
      <c r="BX4" s="395"/>
      <c r="BY4" s="395"/>
      <c r="CF4" s="396"/>
      <c r="CG4" s="394"/>
      <c r="CH4" s="394"/>
      <c r="CI4" s="394"/>
      <c r="CJ4" s="394"/>
      <c r="CK4" s="394"/>
      <c r="CL4" s="394"/>
      <c r="CM4" s="394"/>
      <c r="CN4" s="394"/>
      <c r="CO4" s="394"/>
      <c r="CP4" s="394"/>
      <c r="CQ4" s="394"/>
      <c r="CR4" s="395"/>
      <c r="CS4" s="395"/>
    </row>
    <row r="5" spans="1:97" s="76" customFormat="1" ht="14" customHeight="1" x14ac:dyDescent="0.35">
      <c r="A5" s="98" t="s">
        <v>83</v>
      </c>
      <c r="B5" s="99" t="s">
        <v>84</v>
      </c>
      <c r="D5" s="98" t="s">
        <v>83</v>
      </c>
      <c r="E5" s="100" t="s">
        <v>85</v>
      </c>
      <c r="F5" s="98" t="s">
        <v>83</v>
      </c>
      <c r="G5" s="99" t="s">
        <v>85</v>
      </c>
      <c r="I5" s="98" t="s">
        <v>83</v>
      </c>
      <c r="J5" s="100" t="s">
        <v>85</v>
      </c>
      <c r="K5" s="100" t="s">
        <v>85</v>
      </c>
      <c r="L5" s="100" t="s">
        <v>86</v>
      </c>
      <c r="M5" s="100"/>
      <c r="N5" s="99" t="s">
        <v>85</v>
      </c>
      <c r="P5" s="98" t="s">
        <v>87</v>
      </c>
      <c r="Q5" s="100" t="s">
        <v>88</v>
      </c>
      <c r="R5" s="100" t="s">
        <v>89</v>
      </c>
      <c r="S5" s="101" t="s">
        <v>85</v>
      </c>
      <c r="T5" s="102" t="s">
        <v>90</v>
      </c>
      <c r="V5" s="103" t="s">
        <v>91</v>
      </c>
      <c r="W5" s="104" t="s">
        <v>83</v>
      </c>
      <c r="X5" s="105" t="s">
        <v>92</v>
      </c>
      <c r="Y5" s="13" t="s">
        <v>85</v>
      </c>
      <c r="Z5" s="13" t="s">
        <v>85</v>
      </c>
      <c r="AA5" s="2" t="s">
        <v>93</v>
      </c>
      <c r="AB5" s="2" t="s">
        <v>93</v>
      </c>
      <c r="AC5" s="13" t="s">
        <v>94</v>
      </c>
      <c r="AD5" s="13" t="s">
        <v>95</v>
      </c>
      <c r="AE5" s="13" t="s">
        <v>96</v>
      </c>
      <c r="AF5" s="14" t="s">
        <v>85</v>
      </c>
      <c r="AG5" s="63"/>
      <c r="AH5" s="103" t="s">
        <v>91</v>
      </c>
      <c r="AI5" s="104" t="s">
        <v>83</v>
      </c>
      <c r="AJ5" s="105" t="s">
        <v>92</v>
      </c>
      <c r="AK5" s="13" t="s">
        <v>85</v>
      </c>
      <c r="AL5" s="13" t="s">
        <v>85</v>
      </c>
      <c r="AM5" s="2" t="s">
        <v>93</v>
      </c>
      <c r="AN5" s="2" t="s">
        <v>93</v>
      </c>
      <c r="AO5" s="13" t="s">
        <v>94</v>
      </c>
      <c r="AP5" s="13" t="s">
        <v>95</v>
      </c>
      <c r="AQ5" s="13" t="s">
        <v>96</v>
      </c>
      <c r="AR5" s="14" t="s">
        <v>85</v>
      </c>
      <c r="AS5" s="63"/>
      <c r="AT5" s="3" t="s">
        <v>89</v>
      </c>
      <c r="AU5" s="106">
        <f>SUM(AV5:BG5)</f>
        <v>17226681.634709999</v>
      </c>
      <c r="AV5" s="15">
        <f>SUM(AV8:AV563)</f>
        <v>4055</v>
      </c>
      <c r="AW5" s="15">
        <f t="shared" ref="AW5:BG5" si="0">SUM(AW8:AW563)</f>
        <v>0</v>
      </c>
      <c r="AX5" s="15">
        <f t="shared" si="0"/>
        <v>1907709</v>
      </c>
      <c r="AY5" s="15">
        <f t="shared" si="0"/>
        <v>836377</v>
      </c>
      <c r="AZ5" s="15">
        <f t="shared" si="0"/>
        <v>1413072.1089999999</v>
      </c>
      <c r="BA5" s="15">
        <f t="shared" si="0"/>
        <v>2827976.051</v>
      </c>
      <c r="BB5" s="15">
        <f t="shared" si="0"/>
        <v>3373235.1327099996</v>
      </c>
      <c r="BC5" s="15">
        <f t="shared" si="0"/>
        <v>2854727.3420000002</v>
      </c>
      <c r="BD5" s="15">
        <f t="shared" si="0"/>
        <v>2623372</v>
      </c>
      <c r="BE5" s="15">
        <f t="shared" si="0"/>
        <v>1382145</v>
      </c>
      <c r="BF5" s="15">
        <f t="shared" si="0"/>
        <v>4013</v>
      </c>
      <c r="BG5" s="15">
        <f t="shared" si="0"/>
        <v>0</v>
      </c>
      <c r="BL5" s="501" t="s">
        <v>991</v>
      </c>
      <c r="BM5" s="501"/>
      <c r="BN5" s="501"/>
      <c r="BO5" s="501"/>
      <c r="BP5" s="501"/>
      <c r="BQ5" s="501"/>
      <c r="BR5" s="501"/>
      <c r="BS5" s="501"/>
      <c r="BT5" s="501"/>
      <c r="BU5" s="501"/>
      <c r="BV5" s="501"/>
      <c r="BW5" s="501"/>
      <c r="BX5" s="501"/>
      <c r="BY5" s="501"/>
      <c r="BZ5" s="217"/>
      <c r="CA5" s="217"/>
      <c r="CB5" s="217"/>
      <c r="CC5" s="217"/>
      <c r="CD5" s="217"/>
      <c r="CE5" s="217"/>
      <c r="CF5" s="501" t="s">
        <v>990</v>
      </c>
      <c r="CG5" s="501"/>
      <c r="CH5" s="501"/>
      <c r="CI5" s="501"/>
      <c r="CJ5" s="501"/>
      <c r="CK5" s="501"/>
      <c r="CL5" s="501"/>
      <c r="CM5" s="501"/>
      <c r="CN5" s="501"/>
      <c r="CO5" s="501"/>
      <c r="CP5" s="501"/>
      <c r="CQ5" s="501"/>
      <c r="CR5" s="501"/>
      <c r="CS5" s="501"/>
    </row>
    <row r="6" spans="1:97" s="76" customFormat="1" ht="14" customHeight="1" x14ac:dyDescent="0.35">
      <c r="A6" s="107" t="s">
        <v>98</v>
      </c>
      <c r="B6" s="108"/>
      <c r="D6" s="109" t="s">
        <v>99</v>
      </c>
      <c r="E6" s="110"/>
      <c r="F6" s="109" t="s">
        <v>100</v>
      </c>
      <c r="G6" s="110"/>
      <c r="I6" s="111" t="s">
        <v>101</v>
      </c>
      <c r="J6" s="74"/>
      <c r="K6" s="78"/>
      <c r="L6" s="78"/>
      <c r="M6" s="78"/>
      <c r="N6" s="75"/>
      <c r="P6" s="112"/>
      <c r="Q6" s="113"/>
      <c r="R6" s="78"/>
      <c r="S6" s="16">
        <f>SUM(S8:S36)</f>
        <v>0</v>
      </c>
      <c r="T6" s="114"/>
      <c r="V6" s="100"/>
      <c r="W6" s="100"/>
      <c r="X6" s="115"/>
      <c r="Y6" s="17">
        <f>SUM(Y8:Y76)</f>
        <v>1242618.1399999999</v>
      </c>
      <c r="Z6" s="17"/>
      <c r="AA6" s="17"/>
      <c r="AB6" s="17"/>
      <c r="AC6" s="17">
        <f>SUM(AC8:AC76)</f>
        <v>52883.613728571414</v>
      </c>
      <c r="AD6" s="17">
        <f t="shared" ref="AD6:AF6" si="1">SUM(AD8:AD76)</f>
        <v>0</v>
      </c>
      <c r="AE6" s="17">
        <f t="shared" si="1"/>
        <v>406807.10262473527</v>
      </c>
      <c r="AF6" s="17">
        <f t="shared" si="1"/>
        <v>835811.03737526445</v>
      </c>
      <c r="AG6" s="63"/>
      <c r="AH6" s="100"/>
      <c r="AI6" s="100"/>
      <c r="AJ6" s="115"/>
      <c r="AK6" s="18">
        <f>SUMIFS(AK8:AK581,$AJ$8:$AJ$581,"&lt;="&amp;Endof_TestYear)</f>
        <v>-111750</v>
      </c>
      <c r="AL6" s="18">
        <f>SUMIFS(AL8:AL581,$AJ$8:$AJ$581,"&lt;="&amp;Endof_TestYear)</f>
        <v>0</v>
      </c>
      <c r="AM6" s="116"/>
      <c r="AN6" s="19"/>
      <c r="AO6" s="18">
        <f>SUMIFS(AO8:AO581,$AJ$8:$AJ$581,"&lt;="&amp;Endof_TestYear)</f>
        <v>-5587.5</v>
      </c>
      <c r="AP6" s="18">
        <f>SUMIFS(AP8:AP581,$AJ$8:$AJ$581,"&lt;="&amp;Endof_TestYear)</f>
        <v>0</v>
      </c>
      <c r="AQ6" s="18">
        <f>SUMIFS(AQ8:AQ581,$AJ$8:$AJ$581,"&lt;="&amp;Endof_TestYear)</f>
        <v>76488.541666666642</v>
      </c>
      <c r="AR6" s="20">
        <f>SUMIFS(AR8:AR581,$AJ$8:$AJ$581,"&lt;="&amp;Endof_TestYear)</f>
        <v>-35261.458333333358</v>
      </c>
      <c r="AS6" s="63"/>
      <c r="AT6" s="4">
        <f>COUNTA(AT8:AT563)</f>
        <v>556</v>
      </c>
      <c r="AU6" s="21">
        <f>COUNTA(AU8:AU563)</f>
        <v>556</v>
      </c>
      <c r="AV6" s="21">
        <f>COUNTIFS(AV8:AV563, "&gt;-999999999999999", AV8:AV563, "&gt;=0")</f>
        <v>532</v>
      </c>
      <c r="AW6" s="21">
        <f t="shared" ref="AW6:BG6" si="2">COUNTIFS(AW8:AW563, "&gt;-999999999999999", AW8:AW563, "&gt;=0")</f>
        <v>530</v>
      </c>
      <c r="AX6" s="21">
        <f t="shared" si="2"/>
        <v>529</v>
      </c>
      <c r="AY6" s="21">
        <f t="shared" si="2"/>
        <v>534</v>
      </c>
      <c r="AZ6" s="21">
        <f t="shared" si="2"/>
        <v>529</v>
      </c>
      <c r="BA6" s="21">
        <f t="shared" si="2"/>
        <v>535</v>
      </c>
      <c r="BB6" s="21">
        <f t="shared" si="2"/>
        <v>532</v>
      </c>
      <c r="BC6" s="21">
        <f t="shared" si="2"/>
        <v>520</v>
      </c>
      <c r="BD6" s="21">
        <f t="shared" si="2"/>
        <v>523</v>
      </c>
      <c r="BE6" s="21">
        <f t="shared" si="2"/>
        <v>524</v>
      </c>
      <c r="BF6" s="21">
        <f t="shared" si="2"/>
        <v>527</v>
      </c>
      <c r="BG6" s="21">
        <f t="shared" si="2"/>
        <v>526</v>
      </c>
      <c r="BL6" s="397" t="s">
        <v>973</v>
      </c>
      <c r="BM6" s="397" t="s">
        <v>974</v>
      </c>
      <c r="BN6" s="397" t="s">
        <v>975</v>
      </c>
      <c r="BO6" s="397" t="s">
        <v>976</v>
      </c>
      <c r="BP6" s="397" t="s">
        <v>129</v>
      </c>
      <c r="BQ6" s="397" t="s">
        <v>977</v>
      </c>
      <c r="BR6" s="397" t="s">
        <v>978</v>
      </c>
      <c r="BS6" s="397" t="s">
        <v>979</v>
      </c>
      <c r="BT6" s="397" t="s">
        <v>980</v>
      </c>
      <c r="BU6" s="397" t="s">
        <v>981</v>
      </c>
      <c r="BV6" s="397" t="s">
        <v>982</v>
      </c>
      <c r="BW6" s="397" t="s">
        <v>983</v>
      </c>
      <c r="BX6" s="398" t="s">
        <v>336</v>
      </c>
      <c r="BY6" s="398" t="s">
        <v>337</v>
      </c>
      <c r="BZ6" s="217"/>
      <c r="CA6" s="217"/>
      <c r="CB6" s="217"/>
      <c r="CC6" s="217"/>
      <c r="CD6" s="217"/>
      <c r="CE6" s="217"/>
      <c r="CF6" s="397" t="s">
        <v>973</v>
      </c>
      <c r="CG6" s="397" t="s">
        <v>974</v>
      </c>
      <c r="CH6" s="397" t="s">
        <v>975</v>
      </c>
      <c r="CI6" s="397" t="s">
        <v>976</v>
      </c>
      <c r="CJ6" s="397" t="s">
        <v>129</v>
      </c>
      <c r="CK6" s="397" t="s">
        <v>977</v>
      </c>
      <c r="CL6" s="397" t="s">
        <v>978</v>
      </c>
      <c r="CM6" s="397" t="s">
        <v>979</v>
      </c>
      <c r="CN6" s="397" t="s">
        <v>980</v>
      </c>
      <c r="CO6" s="397" t="s">
        <v>981</v>
      </c>
      <c r="CP6" s="397" t="s">
        <v>982</v>
      </c>
      <c r="CQ6" s="397" t="s">
        <v>983</v>
      </c>
      <c r="CR6" s="398" t="s">
        <v>336</v>
      </c>
      <c r="CS6" s="400" t="s">
        <v>337</v>
      </c>
    </row>
    <row r="7" spans="1:97" s="76" customFormat="1" ht="14" customHeight="1" thickBot="1" x14ac:dyDescent="0.4">
      <c r="A7" s="107" t="s">
        <v>102</v>
      </c>
      <c r="B7" s="119">
        <v>240151</v>
      </c>
      <c r="D7" s="120"/>
      <c r="E7" s="121"/>
      <c r="F7" s="120"/>
      <c r="G7" s="121"/>
      <c r="I7" s="122"/>
      <c r="J7" s="123"/>
      <c r="N7" s="91"/>
      <c r="P7" s="65"/>
      <c r="Q7" s="65"/>
      <c r="R7" s="65"/>
      <c r="S7" s="65"/>
      <c r="T7" s="65"/>
      <c r="V7" s="125"/>
      <c r="X7" s="126"/>
      <c r="Y7" s="22"/>
      <c r="Z7" s="8"/>
      <c r="AA7" s="13"/>
      <c r="AB7" s="23"/>
      <c r="AC7" s="24"/>
      <c r="AD7" s="24"/>
      <c r="AE7" s="24"/>
      <c r="AF7" s="25"/>
      <c r="AG7" s="63"/>
      <c r="AH7" s="125"/>
      <c r="AJ7" s="126"/>
      <c r="AK7" s="22"/>
      <c r="AL7" s="8"/>
      <c r="AM7" s="13"/>
      <c r="AN7" s="23"/>
      <c r="AO7" s="24"/>
      <c r="AP7" s="24"/>
      <c r="AQ7" s="24"/>
      <c r="AR7" s="25"/>
      <c r="AS7" s="63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I7" s="127" t="s">
        <v>103</v>
      </c>
      <c r="BJ7" s="127" t="s">
        <v>104</v>
      </c>
      <c r="BL7" s="394"/>
      <c r="BM7" s="394"/>
      <c r="BN7" s="394"/>
      <c r="BO7" s="394"/>
      <c r="BP7" s="394"/>
      <c r="BQ7" s="394"/>
      <c r="BR7" s="394"/>
      <c r="BS7" s="394"/>
      <c r="BT7" s="394"/>
      <c r="BU7" s="394"/>
      <c r="BV7" s="394"/>
      <c r="BW7" s="394"/>
      <c r="BX7" s="395"/>
      <c r="BY7" s="395"/>
      <c r="CF7" s="394"/>
      <c r="CG7" s="394"/>
      <c r="CH7" s="394"/>
      <c r="CI7" s="394"/>
      <c r="CJ7" s="394"/>
      <c r="CK7" s="394"/>
      <c r="CL7" s="394"/>
      <c r="CM7" s="394"/>
      <c r="CN7" s="394"/>
      <c r="CO7" s="394"/>
      <c r="CP7" s="394"/>
      <c r="CQ7" s="394"/>
      <c r="CR7" s="395"/>
      <c r="CS7" s="395"/>
    </row>
    <row r="8" spans="1:97" ht="14" customHeight="1" x14ac:dyDescent="0.35">
      <c r="A8" s="107" t="s">
        <v>1077</v>
      </c>
      <c r="B8" s="129">
        <v>45473</v>
      </c>
      <c r="D8" s="107" t="s">
        <v>105</v>
      </c>
      <c r="E8" s="130"/>
      <c r="F8" s="107" t="s">
        <v>106</v>
      </c>
      <c r="G8" s="130"/>
      <c r="I8" s="131" t="s">
        <v>107</v>
      </c>
      <c r="J8" s="132">
        <f>+BX565</f>
        <v>294298.79000000004</v>
      </c>
      <c r="K8" s="53"/>
      <c r="L8" s="133"/>
      <c r="M8" s="133"/>
      <c r="N8" s="134"/>
      <c r="O8" s="135"/>
      <c r="V8" s="471" t="s">
        <v>942</v>
      </c>
      <c r="W8" s="430" t="s">
        <v>937</v>
      </c>
      <c r="X8" s="431">
        <v>43256</v>
      </c>
      <c r="Y8" s="432">
        <v>3191</v>
      </c>
      <c r="Z8" s="433"/>
      <c r="AA8" s="434">
        <v>20</v>
      </c>
      <c r="AB8" s="435">
        <f>IF(Y8&lt;&gt;"",IF((TestEOY-X8)/365&gt;AA8,AA8,ROUNDUP(((TestEOY-X8)/365),0)),"")</f>
        <v>7</v>
      </c>
      <c r="AC8" s="435">
        <f>IFERROR(IF(AB8&gt;=AA8,0,IF(AA8&gt;AB8,SLN(Y8,Z8,AA8),0)),"")</f>
        <v>159.55000000000001</v>
      </c>
      <c r="AD8" s="435"/>
      <c r="AE8" s="436">
        <f>+Y8-AF8</f>
        <v>877.08180555555055</v>
      </c>
      <c r="AF8" s="437">
        <v>2313.9181944444495</v>
      </c>
      <c r="AG8" s="136"/>
      <c r="AH8" s="468"/>
      <c r="AI8" s="446"/>
      <c r="AJ8" s="469">
        <v>39448</v>
      </c>
      <c r="AK8" s="470">
        <v>-95000</v>
      </c>
      <c r="AL8" s="433"/>
      <c r="AM8" s="434">
        <v>20</v>
      </c>
      <c r="AN8" s="435">
        <f t="shared" ref="AN8:AN71" si="3">IF(AK8&lt;&gt;"",IF((TestEOY-AJ8)/365&gt;AM8,AM8,ROUNDUP(((TestEOY-AJ8)/365),0)),"")</f>
        <v>17</v>
      </c>
      <c r="AO8" s="435">
        <f>IFERROR(IF(AN8&gt;=AM8,0,IF(AM8&gt;AN8,SLN(AK8,AL8,AM8),0)),"")</f>
        <v>-4750</v>
      </c>
      <c r="AP8" s="435">
        <v>0</v>
      </c>
      <c r="AQ8" s="436">
        <f>+AR8-AK8</f>
        <v>75999.999999999971</v>
      </c>
      <c r="AR8" s="437">
        <v>-19000.000000000029</v>
      </c>
      <c r="AT8" s="44" t="s">
        <v>970</v>
      </c>
      <c r="AU8" s="45" t="s">
        <v>342</v>
      </c>
      <c r="AV8" s="138">
        <v>0</v>
      </c>
      <c r="AW8" s="58">
        <v>0</v>
      </c>
      <c r="AX8" s="139">
        <v>899</v>
      </c>
      <c r="AY8" s="58">
        <v>611</v>
      </c>
      <c r="AZ8" s="139">
        <v>377</v>
      </c>
      <c r="BA8" s="58">
        <v>912</v>
      </c>
      <c r="BB8" s="139">
        <v>609</v>
      </c>
      <c r="BC8" s="58">
        <v>827</v>
      </c>
      <c r="BD8" s="139"/>
      <c r="BE8" s="58">
        <v>12</v>
      </c>
      <c r="BF8" s="139">
        <v>0</v>
      </c>
      <c r="BG8" s="59">
        <v>0</v>
      </c>
      <c r="BI8" s="140">
        <f>AVERAGE(AV8:BG8)</f>
        <v>386.09090909090907</v>
      </c>
      <c r="BJ8" s="140">
        <f>SUM(AV8:BG8)</f>
        <v>4247</v>
      </c>
      <c r="BL8" s="399">
        <f t="shared" ref="BL8:BL71" si="4">ROUND(IF(AV8&gt;$CB$12,$CC$10+$CD$11+$CD$12+(AV8-$CB$12)*$CC$13,IF(AV8&gt;$CB$11,$CC$10+$CD$11+(AV8-$CB$11)*$CC$12,$CC$10+AV8*$CC$11)),2)</f>
        <v>26</v>
      </c>
      <c r="BM8" s="399">
        <f t="shared" ref="BM8:BM71" si="5">ROUND(IF(AW8&gt;$CB$12,$CC$10+$CD$11+$CD$12+(AW8-$CB$12)*$CC$13,IF(AW8&gt;$CB$11,$CC$10+$CD$11+(AW8-$CB$11)*$CC$12,$CC$10+AW8*$CC$11)),2)</f>
        <v>26</v>
      </c>
      <c r="BN8" s="399">
        <f t="shared" ref="BN8:BN71" si="6">ROUND(IF(AX8&gt;$CB$12,$CC$10+$CD$11+$CD$12+(AX8-$CB$12)*$CC$13,IF(AX8&gt;$CB$11,$CC$10+$CD$11+(AX8-$CB$11)*$CC$12,$CC$10+AX8*$CC$11)),2)</f>
        <v>31.39</v>
      </c>
      <c r="BO8" s="399">
        <f t="shared" ref="BO8:BO71" si="7">ROUND(IF(AY8&gt;$CB$12,$CC$10+$CD$11+$CD$12+(AY8-$CB$12)*$CC$13,IF(AY8&gt;$CB$11,$CC$10+$CD$11+(AY8-$CB$11)*$CC$12,$CC$10+AY8*$CC$11)),2)</f>
        <v>29.67</v>
      </c>
      <c r="BP8" s="399">
        <f t="shared" ref="BP8:BP71" si="8">ROUND(IF(AZ8&gt;$CB$12,$CC$10+$CD$11+$CD$12+(AZ8-$CB$12)*$CC$13,IF(AZ8&gt;$CB$11,$CC$10+$CD$11+(AZ8-$CB$11)*$CC$12,$CC$10+AZ8*$CC$11)),2)</f>
        <v>28.26</v>
      </c>
      <c r="BQ8" s="399">
        <f t="shared" ref="BQ8:BQ71" si="9">ROUND(IF(BA8&gt;$CB$12,$CC$10+$CD$11+$CD$12+(BA8-$CB$12)*$CC$13,IF(BA8&gt;$CB$11,$CC$10+$CD$11+(BA8-$CB$11)*$CC$12,$CC$10+BA8*$CC$11)),2)</f>
        <v>31.47</v>
      </c>
      <c r="BR8" s="399">
        <f t="shared" ref="BR8:BR71" si="10">ROUND(IF(BB8&gt;$CB$12,$CC$10+$CD$11+$CD$12+(BB8-$CB$12)*$CC$13,IF(BB8&gt;$CB$11,$CC$10+$CD$11+(BB8-$CB$11)*$CC$12,$CC$10+BB8*$CC$11)),2)</f>
        <v>29.65</v>
      </c>
      <c r="BS8" s="399">
        <f t="shared" ref="BS8:BS71" si="11">ROUND(IF(BC8&gt;$CB$12,$CC$10+$CD$11+$CD$12+(BC8-$CB$12)*$CC$13,IF(BC8&gt;$CB$11,$CC$10+$CD$11+(BC8-$CB$11)*$CC$12,$CC$10+BC8*$CC$11)),2)</f>
        <v>30.96</v>
      </c>
      <c r="BT8" s="399">
        <f t="shared" ref="BT8:BT71" si="12">ROUND(IF(BD8&gt;$CB$12,$CC$10+$CD$11+$CD$12+(BD8-$CB$12)*$CC$13,IF(BD8&gt;$CB$11,$CC$10+$CD$11+(BD8-$CB$11)*$CC$12,$CC$10+BD8*$CC$11)),2)</f>
        <v>26</v>
      </c>
      <c r="BU8" s="399">
        <f t="shared" ref="BU8:BU71" si="13">ROUND(IF(BE8&gt;$CB$12,$CC$10+$CD$11+$CD$12+(BE8-$CB$12)*$CC$13,IF(BE8&gt;$CB$11,$CC$10+$CD$11+(BE8-$CB$11)*$CC$12,$CC$10+BE8*$CC$11)),2)</f>
        <v>26.07</v>
      </c>
      <c r="BV8" s="399">
        <f t="shared" ref="BV8:BV71" si="14">ROUND(IF(BF8&gt;$CB$12,$CC$10+$CD$11+$CD$12+(BF8-$CB$12)*$CC$13,IF(BF8&gt;$CB$11,$CC$10+$CD$11+(BF8-$CB$11)*$CC$12,$CC$10+BF8*$CC$11)),2)</f>
        <v>26</v>
      </c>
      <c r="BW8" s="399">
        <f t="shared" ref="BW8:BW71" si="15">ROUND(IF(BG8&gt;$CB$12,$CC$10+$CD$11+$CD$12+(BG8-$CB$12)*$CC$13,IF(BG8&gt;$CB$11,$CC$10+$CD$11+(BG8-$CB$11)*$CC$12,$CC$10+BG8*$CC$11)),2)</f>
        <v>26</v>
      </c>
      <c r="BX8" s="385">
        <f>SUM(BL8:BW8)</f>
        <v>337.46999999999997</v>
      </c>
      <c r="BY8" s="385">
        <f>+BX8/12</f>
        <v>28.122499999999999</v>
      </c>
      <c r="BZ8" s="385"/>
      <c r="CA8" s="203" t="s">
        <v>988</v>
      </c>
      <c r="CB8" s="204"/>
      <c r="CC8" s="204"/>
      <c r="CD8" s="205"/>
      <c r="CF8" s="399">
        <f t="shared" ref="CF8:CF71" si="16">ROUND(IF(AV8&gt;$CB$26,$CC$24+$CD$25+$CD$26+(AV8-$CB$26)*$CC$27,IF(AV8&gt;$CB$25,$CC$24+$CD$25+(AV8-$CB$25)*$CC$26,$CC$24+AV8*$CC$25)),2)</f>
        <v>51</v>
      </c>
      <c r="CG8" s="399">
        <f t="shared" ref="CG8:CG71" si="17">ROUND(IF(AW8&gt;$CB$26,$CC$24+$CD$25+$CD$26+(AW8-$CB$26)*$CC$27,IF(AW8&gt;$CB$25,$CC$24+$CD$25+(AW8-$CB$25)*$CC$26,$CC$24+AW8*$CC$25)),2)</f>
        <v>51</v>
      </c>
      <c r="CH8" s="399">
        <f t="shared" ref="CH8:CH71" si="18">ROUND(IF(AX8&gt;$CB$26,$CC$24+$CD$25+$CD$26+(AX8-$CB$26)*$CC$27,IF(AX8&gt;$CB$25,$CC$24+$CD$25+(AX8-$CB$25)*$CC$26,$CC$24+AX8*$CC$25)),2)</f>
        <v>57.11</v>
      </c>
      <c r="CI8" s="399">
        <f t="shared" ref="CI8:CI71" si="19">ROUND(IF(AY8&gt;$CB$26,$CC$24+$CD$25+$CD$26+(AY8-$CB$26)*$CC$27,IF(AY8&gt;$CB$25,$CC$24+$CD$25+(AY8-$CB$25)*$CC$26,$CC$24+AY8*$CC$25)),2)</f>
        <v>55.15</v>
      </c>
      <c r="CJ8" s="399">
        <f t="shared" ref="CJ8:CJ71" si="20">ROUND(IF(AZ8&gt;$CB$26,$CC$24+$CD$25+$CD$26+(AZ8-$CB$26)*$CC$27,IF(AZ8&gt;$CB$25,$CC$24+$CD$25+(AZ8-$CB$25)*$CC$26,$CC$24+AZ8*$CC$25)),2)</f>
        <v>53.56</v>
      </c>
      <c r="CK8" s="399">
        <f t="shared" ref="CK8:CK71" si="21">ROUND(IF(BA8&gt;$CB$26,$CC$24+$CD$25+$CD$26+(BA8-$CB$26)*$CC$27,IF(BA8&gt;$CB$25,$CC$24+$CD$25+(BA8-$CB$25)*$CC$26,$CC$24+BA8*$CC$25)),2)</f>
        <v>57.26</v>
      </c>
      <c r="CL8" s="399">
        <f t="shared" ref="CL8:CL71" si="22">ROUND(IF(BB8&gt;$CB$26,$CC$24+$CD$25+$CD$26+(BB8-$CB$26)*$CC$27,IF(BB8&gt;$CB$25,$CC$24+$CD$25+(BB8-$CB$25)*$CC$26,$CC$24+BB8*$CC$25)),2)</f>
        <v>55.14</v>
      </c>
      <c r="CM8" s="399">
        <f t="shared" ref="CM8:CM71" si="23">ROUND(IF(BC8&gt;$CB$26,$CC$24+$CD$25+$CD$26+(BC8-$CB$26)*$CC$27,IF(BC8&gt;$CB$25,$CC$24+$CD$25+(BC8-$CB$25)*$CC$26,$CC$24+BC8*$CC$25)),2)</f>
        <v>56.62</v>
      </c>
      <c r="CN8" s="399">
        <f t="shared" ref="CN8:CN71" si="24">ROUND(IF(BD8&gt;$CB$26,$CC$24+$CD$25+$CD$26+(BD8-$CB$26)*$CC$27,IF(BD8&gt;$CB$25,$CC$24+$CD$25+(BD8-$CB$25)*$CC$26,$CC$24+BD8*$CC$25)),2)</f>
        <v>51</v>
      </c>
      <c r="CO8" s="399">
        <f t="shared" ref="CO8:CO71" si="25">ROUND(IF(BE8&gt;$CB$26,$CC$24+$CD$25+$CD$26+(BE8-$CB$26)*$CC$27,IF(BE8&gt;$CB$25,$CC$24+$CD$25+(BE8-$CB$25)*$CC$26,$CC$24+BE8*$CC$25)),2)</f>
        <v>51.08</v>
      </c>
      <c r="CP8" s="399">
        <f t="shared" ref="CP8:CP71" si="26">ROUND(IF(BF8&gt;$CB$26,$CC$24+$CD$25+$CD$26+(BF8-$CB$26)*$CC$27,IF(BF8&gt;$CB$25,$CC$24+$CD$25+(BF8-$CB$25)*$CC$26,$CC$24+BF8*$CC$25)),2)</f>
        <v>51</v>
      </c>
      <c r="CQ8" s="399">
        <f t="shared" ref="CQ8:CQ71" si="27">ROUND(IF(BG8&gt;$CB$26,$CC$24+$CD$25+$CD$26+(BG8-$CB$26)*$CC$27,IF(BG8&gt;$CB$25,$CC$24+$CD$25+(BG8-$CB$25)*$CC$26,$CC$24+BG8*$CC$25)),2)</f>
        <v>51</v>
      </c>
      <c r="CR8" s="385">
        <f>SUM(CF8:CQ8)</f>
        <v>640.92000000000007</v>
      </c>
      <c r="CS8" s="385">
        <f>+CR8/12</f>
        <v>53.410000000000004</v>
      </c>
    </row>
    <row r="9" spans="1:97" ht="14" customHeight="1" x14ac:dyDescent="0.35">
      <c r="A9" s="142" t="s">
        <v>109</v>
      </c>
      <c r="B9" s="143" t="s">
        <v>110</v>
      </c>
      <c r="D9" s="107" t="s">
        <v>111</v>
      </c>
      <c r="E9" s="130"/>
      <c r="F9" s="107" t="s">
        <v>112</v>
      </c>
      <c r="G9" s="130"/>
      <c r="I9" s="131" t="s">
        <v>113</v>
      </c>
      <c r="J9" s="132"/>
      <c r="K9" s="53"/>
      <c r="L9" s="133"/>
      <c r="M9" s="133"/>
      <c r="N9" s="134"/>
      <c r="U9" s="76"/>
      <c r="V9" s="429" t="s">
        <v>943</v>
      </c>
      <c r="W9" s="430" t="s">
        <v>938</v>
      </c>
      <c r="X9" s="438">
        <v>32690</v>
      </c>
      <c r="Y9" s="439">
        <v>12985</v>
      </c>
      <c r="Z9" s="433"/>
      <c r="AA9" s="434">
        <v>35</v>
      </c>
      <c r="AB9" s="435">
        <f t="shared" ref="AB9:AB12" si="28">IF(Y9&gt;1,IF((TestEOY-X9)/365&gt;AA9,AA9,ROUNDUP(((TestEOY-X9)/365),0)),"")</f>
        <v>35</v>
      </c>
      <c r="AC9" s="435">
        <f t="shared" ref="AC9:AC12" si="29">IFERROR(IF(AB9&gt;=AA9,0,IF(AA9&gt;AB9,SLN(Y9,Z9,AA9),0)),"")</f>
        <v>0</v>
      </c>
      <c r="AD9" s="435"/>
      <c r="AE9" s="436">
        <f t="shared" ref="AE9:AE12" si="30">+Y9-AF9</f>
        <v>12771.674999999999</v>
      </c>
      <c r="AF9" s="437">
        <v>213.32500000000101</v>
      </c>
      <c r="AG9" s="136"/>
      <c r="AH9" s="468"/>
      <c r="AI9" s="446"/>
      <c r="AJ9" s="469">
        <v>45107</v>
      </c>
      <c r="AK9" s="470">
        <v>-16750</v>
      </c>
      <c r="AL9" s="433"/>
      <c r="AM9" s="434">
        <v>20</v>
      </c>
      <c r="AN9" s="435">
        <f t="shared" si="3"/>
        <v>2</v>
      </c>
      <c r="AO9" s="435">
        <f t="shared" ref="AO9:AO11" si="31">IFERROR(IF(AN9&gt;=AM9,0,IF(AM9&gt;AN9,SLN(AK9,AL9,AM9),0)),"")</f>
        <v>-837.5</v>
      </c>
      <c r="AP9" s="435">
        <v>0</v>
      </c>
      <c r="AQ9" s="436">
        <f>+AR9-AK9</f>
        <v>488.54166666667152</v>
      </c>
      <c r="AR9" s="437">
        <v>-16261.458333333328</v>
      </c>
      <c r="AT9" s="44" t="s">
        <v>970</v>
      </c>
      <c r="AU9" s="45" t="s">
        <v>344</v>
      </c>
      <c r="AV9" s="138">
        <v>0</v>
      </c>
      <c r="AW9" s="58">
        <v>0</v>
      </c>
      <c r="AX9" s="139">
        <v>2844</v>
      </c>
      <c r="AY9" s="58">
        <v>3236</v>
      </c>
      <c r="AZ9" s="139">
        <v>5728</v>
      </c>
      <c r="BA9" s="58">
        <v>6994</v>
      </c>
      <c r="BB9" s="139">
        <v>7204</v>
      </c>
      <c r="BC9" s="58">
        <v>6124</v>
      </c>
      <c r="BD9" s="139">
        <v>7669</v>
      </c>
      <c r="BE9" s="58">
        <v>6841</v>
      </c>
      <c r="BF9" s="139">
        <v>0</v>
      </c>
      <c r="BG9" s="59">
        <v>0</v>
      </c>
      <c r="BI9" s="140">
        <f t="shared" ref="BI9:BI72" si="32">AVERAGE(AV9:BG9)</f>
        <v>3886.6666666666665</v>
      </c>
      <c r="BJ9" s="140">
        <f t="shared" ref="BJ9:BJ72" si="33">SUM(AV9:BG9)</f>
        <v>46640</v>
      </c>
      <c r="BL9" s="399">
        <f t="shared" si="4"/>
        <v>26</v>
      </c>
      <c r="BM9" s="399">
        <f t="shared" si="5"/>
        <v>26</v>
      </c>
      <c r="BN9" s="399">
        <f t="shared" si="6"/>
        <v>44.91</v>
      </c>
      <c r="BO9" s="399">
        <f t="shared" si="7"/>
        <v>47.65</v>
      </c>
      <c r="BP9" s="399">
        <f t="shared" si="8"/>
        <v>65.099999999999994</v>
      </c>
      <c r="BQ9" s="399">
        <f t="shared" si="9"/>
        <v>74.95</v>
      </c>
      <c r="BR9" s="399">
        <f t="shared" si="10"/>
        <v>76.63</v>
      </c>
      <c r="BS9" s="399">
        <f t="shared" si="11"/>
        <v>67.989999999999995</v>
      </c>
      <c r="BT9" s="399">
        <f t="shared" si="12"/>
        <v>80.349999999999994</v>
      </c>
      <c r="BU9" s="399">
        <f t="shared" si="13"/>
        <v>73.73</v>
      </c>
      <c r="BV9" s="399">
        <f t="shared" si="14"/>
        <v>26</v>
      </c>
      <c r="BW9" s="399">
        <f t="shared" si="15"/>
        <v>26</v>
      </c>
      <c r="BX9" s="385">
        <f t="shared" ref="BX9:BX72" si="34">SUM(BL9:BW9)</f>
        <v>635.31000000000006</v>
      </c>
      <c r="BY9" s="385">
        <f t="shared" ref="BY9:BY72" si="35">+BX9/12</f>
        <v>52.942500000000003</v>
      </c>
      <c r="BZ9" s="385"/>
      <c r="CA9" s="206"/>
      <c r="CB9" s="76"/>
      <c r="CC9" s="76"/>
      <c r="CD9" s="208"/>
      <c r="CF9" s="399">
        <f t="shared" si="16"/>
        <v>51</v>
      </c>
      <c r="CG9" s="399">
        <f t="shared" si="17"/>
        <v>51</v>
      </c>
      <c r="CH9" s="399">
        <f t="shared" si="18"/>
        <v>80.45</v>
      </c>
      <c r="CI9" s="399">
        <f t="shared" si="19"/>
        <v>85.15</v>
      </c>
      <c r="CJ9" s="399">
        <f t="shared" si="20"/>
        <v>116.88</v>
      </c>
      <c r="CK9" s="399">
        <f t="shared" si="21"/>
        <v>142.19999999999999</v>
      </c>
      <c r="CL9" s="399">
        <f t="shared" si="22"/>
        <v>146.4</v>
      </c>
      <c r="CM9" s="399">
        <f t="shared" si="23"/>
        <v>124.8</v>
      </c>
      <c r="CN9" s="399">
        <f t="shared" si="24"/>
        <v>155.69999999999999</v>
      </c>
      <c r="CO9" s="399">
        <f t="shared" si="25"/>
        <v>139.13999999999999</v>
      </c>
      <c r="CP9" s="399">
        <f t="shared" si="26"/>
        <v>51</v>
      </c>
      <c r="CQ9" s="399">
        <f t="shared" si="27"/>
        <v>51</v>
      </c>
      <c r="CR9" s="385">
        <f t="shared" ref="CR9:CR72" si="36">SUM(CF9:CQ9)</f>
        <v>1194.7199999999998</v>
      </c>
      <c r="CS9" s="385">
        <f t="shared" ref="CS9:CS72" si="37">+CR9/12</f>
        <v>99.559999999999988</v>
      </c>
    </row>
    <row r="10" spans="1:97" ht="14" customHeight="1" x14ac:dyDescent="0.35">
      <c r="A10" s="142" t="s">
        <v>115</v>
      </c>
      <c r="B10" s="144">
        <v>0.75</v>
      </c>
      <c r="D10" s="107" t="s">
        <v>116</v>
      </c>
      <c r="E10" s="130"/>
      <c r="F10" s="107" t="s">
        <v>117</v>
      </c>
      <c r="G10" s="130"/>
      <c r="I10" s="131" t="s">
        <v>118</v>
      </c>
      <c r="J10" s="132"/>
      <c r="K10" s="53"/>
      <c r="L10" s="133"/>
      <c r="M10" s="133"/>
      <c r="N10" s="134"/>
      <c r="O10" s="141"/>
      <c r="U10" s="76"/>
      <c r="V10" s="429" t="s">
        <v>943</v>
      </c>
      <c r="W10" s="430" t="s">
        <v>939</v>
      </c>
      <c r="X10" s="431">
        <v>34516</v>
      </c>
      <c r="Y10" s="432">
        <v>11924</v>
      </c>
      <c r="Z10" s="433"/>
      <c r="AA10" s="434">
        <v>35</v>
      </c>
      <c r="AB10" s="435">
        <f t="shared" si="28"/>
        <v>31</v>
      </c>
      <c r="AC10" s="435">
        <f t="shared" si="29"/>
        <v>340.68571428571431</v>
      </c>
      <c r="AD10" s="435"/>
      <c r="AE10" s="436">
        <f t="shared" si="30"/>
        <v>10024.677142857139</v>
      </c>
      <c r="AF10" s="437">
        <v>1899.3228571428613</v>
      </c>
      <c r="AG10" s="136"/>
      <c r="AH10" s="137"/>
      <c r="AI10" s="39"/>
      <c r="AJ10" s="41"/>
      <c r="AK10" s="42"/>
      <c r="AL10" s="27"/>
      <c r="AM10" s="28" t="str">
        <f>IFERROR(INDEX(#REF!,MATCH(AH10,#REF!,0)),"")</f>
        <v/>
      </c>
      <c r="AN10" s="29" t="str">
        <f t="shared" si="3"/>
        <v/>
      </c>
      <c r="AO10" s="29">
        <f t="shared" si="31"/>
        <v>0</v>
      </c>
      <c r="AP10" s="29">
        <f t="shared" ref="AP10:AP72" si="38">AQ10-AO10</f>
        <v>0</v>
      </c>
      <c r="AQ10" s="30">
        <f t="shared" ref="AQ10:AQ11" si="39">IFERROR(IF(OR(AM10=0,AM10=""),
     0,
     IF(AN10&gt;=AM10,
          +AK10,
          (+AO10*AN10))),
"")</f>
        <v>0</v>
      </c>
      <c r="AR10" s="31">
        <f t="shared" ref="AR10:AR11" si="40">IFERROR(IF(AQ10&gt;AK10,0,(+AK10-AQ10))-AL10,"")</f>
        <v>0</v>
      </c>
      <c r="AT10" s="44" t="s">
        <v>970</v>
      </c>
      <c r="AU10" s="45" t="s">
        <v>345</v>
      </c>
      <c r="AV10" s="138">
        <v>0</v>
      </c>
      <c r="AW10" s="58">
        <v>0</v>
      </c>
      <c r="AX10" s="139">
        <v>2686</v>
      </c>
      <c r="AY10" s="58">
        <v>1639</v>
      </c>
      <c r="AZ10" s="139">
        <v>3013</v>
      </c>
      <c r="BA10" s="58">
        <v>6079</v>
      </c>
      <c r="BB10" s="139">
        <v>6873</v>
      </c>
      <c r="BC10" s="58">
        <v>9989</v>
      </c>
      <c r="BD10" s="139">
        <v>6905</v>
      </c>
      <c r="BE10" s="58">
        <v>2949</v>
      </c>
      <c r="BF10" s="139">
        <v>0</v>
      </c>
      <c r="BG10" s="59">
        <v>0</v>
      </c>
      <c r="BI10" s="140">
        <f t="shared" si="32"/>
        <v>3344.4166666666665</v>
      </c>
      <c r="BJ10" s="140">
        <f t="shared" si="33"/>
        <v>40133</v>
      </c>
      <c r="BL10" s="399">
        <f t="shared" si="4"/>
        <v>26</v>
      </c>
      <c r="BM10" s="399">
        <f t="shared" si="5"/>
        <v>26</v>
      </c>
      <c r="BN10" s="399">
        <f t="shared" si="6"/>
        <v>43.8</v>
      </c>
      <c r="BO10" s="399">
        <f t="shared" si="7"/>
        <v>36.47</v>
      </c>
      <c r="BP10" s="399">
        <f t="shared" si="8"/>
        <v>46.09</v>
      </c>
      <c r="BQ10" s="399">
        <f t="shared" si="9"/>
        <v>67.63</v>
      </c>
      <c r="BR10" s="399">
        <f t="shared" si="10"/>
        <v>73.98</v>
      </c>
      <c r="BS10" s="399">
        <f t="shared" si="11"/>
        <v>98.91</v>
      </c>
      <c r="BT10" s="399">
        <f t="shared" si="12"/>
        <v>74.239999999999995</v>
      </c>
      <c r="BU10" s="399">
        <f t="shared" si="13"/>
        <v>45.64</v>
      </c>
      <c r="BV10" s="399">
        <f t="shared" si="14"/>
        <v>26</v>
      </c>
      <c r="BW10" s="399">
        <f t="shared" si="15"/>
        <v>26</v>
      </c>
      <c r="BX10" s="385">
        <f>SUM(BL10:BW10)</f>
        <v>590.76</v>
      </c>
      <c r="BY10" s="385">
        <f>+BX10/12</f>
        <v>49.23</v>
      </c>
      <c r="BZ10" s="385"/>
      <c r="CA10" s="209" t="s">
        <v>972</v>
      </c>
      <c r="CB10" s="210"/>
      <c r="CC10" s="210">
        <v>26</v>
      </c>
      <c r="CD10" s="211"/>
      <c r="CF10" s="399">
        <f t="shared" si="16"/>
        <v>51</v>
      </c>
      <c r="CG10" s="399">
        <f t="shared" si="17"/>
        <v>51</v>
      </c>
      <c r="CH10" s="399">
        <f t="shared" si="18"/>
        <v>78.55</v>
      </c>
      <c r="CI10" s="399">
        <f t="shared" si="19"/>
        <v>65.989999999999995</v>
      </c>
      <c r="CJ10" s="399">
        <f t="shared" si="20"/>
        <v>82.48</v>
      </c>
      <c r="CK10" s="399">
        <f t="shared" si="21"/>
        <v>123.9</v>
      </c>
      <c r="CL10" s="399">
        <f t="shared" si="22"/>
        <v>139.78</v>
      </c>
      <c r="CM10" s="399">
        <f t="shared" si="23"/>
        <v>202.1</v>
      </c>
      <c r="CN10" s="399">
        <f t="shared" si="24"/>
        <v>140.41999999999999</v>
      </c>
      <c r="CO10" s="399">
        <f t="shared" si="25"/>
        <v>81.709999999999994</v>
      </c>
      <c r="CP10" s="399">
        <f t="shared" si="26"/>
        <v>51</v>
      </c>
      <c r="CQ10" s="399">
        <f t="shared" si="27"/>
        <v>51</v>
      </c>
      <c r="CR10" s="385">
        <f t="shared" si="36"/>
        <v>1118.93</v>
      </c>
      <c r="CS10" s="385">
        <f t="shared" si="37"/>
        <v>93.244166666666672</v>
      </c>
    </row>
    <row r="11" spans="1:97" ht="14" customHeight="1" x14ac:dyDescent="0.35">
      <c r="A11" s="145" t="s">
        <v>120</v>
      </c>
      <c r="B11" s="108"/>
      <c r="D11" s="107" t="s">
        <v>121</v>
      </c>
      <c r="E11" s="130"/>
      <c r="F11" s="107" t="s">
        <v>122</v>
      </c>
      <c r="G11" s="130"/>
      <c r="I11" s="131" t="s">
        <v>123</v>
      </c>
      <c r="J11" s="132"/>
      <c r="K11" s="53"/>
      <c r="L11" s="133"/>
      <c r="M11" s="133"/>
      <c r="N11" s="134"/>
      <c r="U11" s="76"/>
      <c r="V11" s="429" t="s">
        <v>944</v>
      </c>
      <c r="W11" s="430" t="s">
        <v>940</v>
      </c>
      <c r="X11" s="431">
        <v>37073</v>
      </c>
      <c r="Y11" s="432">
        <v>200264</v>
      </c>
      <c r="Z11" s="433"/>
      <c r="AA11" s="434">
        <v>50</v>
      </c>
      <c r="AB11" s="435">
        <f t="shared" si="28"/>
        <v>24</v>
      </c>
      <c r="AC11" s="435">
        <f t="shared" si="29"/>
        <v>4005.28</v>
      </c>
      <c r="AD11" s="435"/>
      <c r="AE11" s="436">
        <f t="shared" si="30"/>
        <v>89818.403999999937</v>
      </c>
      <c r="AF11" s="437">
        <v>110445.59600000006</v>
      </c>
      <c r="AG11" s="136"/>
      <c r="AH11" s="137"/>
      <c r="AI11" s="39"/>
      <c r="AJ11" s="41"/>
      <c r="AK11" s="42"/>
      <c r="AL11" s="27"/>
      <c r="AM11" s="28" t="str">
        <f>IFERROR(INDEX(#REF!,MATCH(AH11,#REF!,0)),"")</f>
        <v/>
      </c>
      <c r="AN11" s="29" t="str">
        <f t="shared" si="3"/>
        <v/>
      </c>
      <c r="AO11" s="29">
        <f t="shared" si="31"/>
        <v>0</v>
      </c>
      <c r="AP11" s="29">
        <f t="shared" si="38"/>
        <v>0</v>
      </c>
      <c r="AQ11" s="30">
        <f t="shared" si="39"/>
        <v>0</v>
      </c>
      <c r="AR11" s="31">
        <f t="shared" si="40"/>
        <v>0</v>
      </c>
      <c r="AT11" s="44" t="s">
        <v>971</v>
      </c>
      <c r="AU11" s="45" t="s">
        <v>346</v>
      </c>
      <c r="AV11" s="138">
        <v>0</v>
      </c>
      <c r="AW11" s="58">
        <v>0</v>
      </c>
      <c r="AX11" s="139">
        <v>400</v>
      </c>
      <c r="AY11" s="58">
        <v>0</v>
      </c>
      <c r="AZ11" s="139">
        <v>17990</v>
      </c>
      <c r="BA11" s="58">
        <v>30840</v>
      </c>
      <c r="BB11" s="139">
        <v>30600</v>
      </c>
      <c r="BC11" s="58">
        <v>32300</v>
      </c>
      <c r="BD11" s="139">
        <v>21610</v>
      </c>
      <c r="BE11" s="58">
        <v>12740</v>
      </c>
      <c r="BF11" s="139">
        <v>0</v>
      </c>
      <c r="BG11" s="59">
        <v>0</v>
      </c>
      <c r="BI11" s="140">
        <f t="shared" si="32"/>
        <v>12206.666666666666</v>
      </c>
      <c r="BJ11" s="140">
        <f t="shared" si="33"/>
        <v>146480</v>
      </c>
      <c r="BL11" s="399">
        <f t="shared" si="4"/>
        <v>26</v>
      </c>
      <c r="BM11" s="399">
        <f t="shared" si="5"/>
        <v>26</v>
      </c>
      <c r="BN11" s="399">
        <f t="shared" si="6"/>
        <v>28.4</v>
      </c>
      <c r="BO11" s="399">
        <f t="shared" si="7"/>
        <v>26</v>
      </c>
      <c r="BP11" s="399">
        <f t="shared" si="8"/>
        <v>162.91999999999999</v>
      </c>
      <c r="BQ11" s="399">
        <f t="shared" si="9"/>
        <v>265.72000000000003</v>
      </c>
      <c r="BR11" s="399">
        <f t="shared" si="10"/>
        <v>263.8</v>
      </c>
      <c r="BS11" s="399">
        <f t="shared" si="11"/>
        <v>277.39999999999998</v>
      </c>
      <c r="BT11" s="399">
        <f t="shared" si="12"/>
        <v>191.88</v>
      </c>
      <c r="BU11" s="399">
        <f t="shared" si="13"/>
        <v>120.92</v>
      </c>
      <c r="BV11" s="399">
        <f t="shared" si="14"/>
        <v>26</v>
      </c>
      <c r="BW11" s="399">
        <f t="shared" si="15"/>
        <v>26</v>
      </c>
      <c r="BX11" s="385">
        <f t="shared" si="34"/>
        <v>1441.04</v>
      </c>
      <c r="BY11" s="385">
        <f t="shared" si="35"/>
        <v>120.08666666666666</v>
      </c>
      <c r="BZ11" s="385"/>
      <c r="CA11" s="212">
        <v>0</v>
      </c>
      <c r="CB11" s="213">
        <v>1000</v>
      </c>
      <c r="CC11" s="389">
        <v>6.0000000000000001E-3</v>
      </c>
      <c r="CD11" s="388">
        <f>+CB11*CC11</f>
        <v>6</v>
      </c>
      <c r="CF11" s="399">
        <f t="shared" si="16"/>
        <v>51</v>
      </c>
      <c r="CG11" s="399">
        <f t="shared" si="17"/>
        <v>51</v>
      </c>
      <c r="CH11" s="399">
        <f t="shared" si="18"/>
        <v>53.72</v>
      </c>
      <c r="CI11" s="399">
        <f t="shared" si="19"/>
        <v>51</v>
      </c>
      <c r="CJ11" s="399">
        <f t="shared" si="20"/>
        <v>362.12</v>
      </c>
      <c r="CK11" s="399">
        <f t="shared" si="21"/>
        <v>619.12</v>
      </c>
      <c r="CL11" s="399">
        <f t="shared" si="22"/>
        <v>614.32000000000005</v>
      </c>
      <c r="CM11" s="399">
        <f t="shared" si="23"/>
        <v>648.32000000000005</v>
      </c>
      <c r="CN11" s="399">
        <f t="shared" si="24"/>
        <v>434.52</v>
      </c>
      <c r="CO11" s="399">
        <f t="shared" si="25"/>
        <v>257.12</v>
      </c>
      <c r="CP11" s="399">
        <f t="shared" si="26"/>
        <v>51</v>
      </c>
      <c r="CQ11" s="399">
        <f t="shared" si="27"/>
        <v>51</v>
      </c>
      <c r="CR11" s="385">
        <f t="shared" si="36"/>
        <v>3244.2400000000002</v>
      </c>
      <c r="CS11" s="385">
        <f t="shared" si="37"/>
        <v>270.35333333333335</v>
      </c>
    </row>
    <row r="12" spans="1:97" ht="14" customHeight="1" x14ac:dyDescent="0.35">
      <c r="A12" s="145" t="s">
        <v>125</v>
      </c>
      <c r="B12" s="108"/>
      <c r="D12" s="107" t="s">
        <v>126</v>
      </c>
      <c r="E12" s="130"/>
      <c r="F12" s="107" t="s">
        <v>127</v>
      </c>
      <c r="G12" s="130"/>
      <c r="I12" s="131" t="s">
        <v>128</v>
      </c>
      <c r="J12" s="132"/>
      <c r="K12" s="53"/>
      <c r="L12" s="133"/>
      <c r="M12" s="133"/>
      <c r="N12" s="134"/>
      <c r="U12" s="76"/>
      <c r="V12" s="429" t="s">
        <v>944</v>
      </c>
      <c r="W12" s="430" t="s">
        <v>941</v>
      </c>
      <c r="X12" s="431">
        <v>37073</v>
      </c>
      <c r="Y12" s="432">
        <v>7502</v>
      </c>
      <c r="Z12" s="433"/>
      <c r="AA12" s="434">
        <v>50</v>
      </c>
      <c r="AB12" s="435">
        <f t="shared" si="28"/>
        <v>24</v>
      </c>
      <c r="AC12" s="435">
        <f t="shared" si="29"/>
        <v>150.04</v>
      </c>
      <c r="AD12" s="435"/>
      <c r="AE12" s="436">
        <f t="shared" si="30"/>
        <v>3364.6469999999945</v>
      </c>
      <c r="AF12" s="437">
        <v>4137.3530000000055</v>
      </c>
      <c r="AG12" s="136"/>
      <c r="AH12" s="137"/>
      <c r="AI12" s="39"/>
      <c r="AJ12" s="41"/>
      <c r="AK12" s="42"/>
      <c r="AL12" s="27"/>
      <c r="AM12" s="28" t="str">
        <f>IFERROR(INDEX(#REF!,MATCH(AH12,#REF!,0)),"")</f>
        <v/>
      </c>
      <c r="AN12" s="29" t="str">
        <f t="shared" si="3"/>
        <v/>
      </c>
      <c r="AO12" s="29">
        <f t="shared" ref="AO12:AO75" si="41">IFERROR(IF(AN12&gt;=AM12,0,IF(AM12&gt;AN12,SLN(AK12,AL12,AM12),0)),"")</f>
        <v>0</v>
      </c>
      <c r="AP12" s="29">
        <f t="shared" si="38"/>
        <v>0</v>
      </c>
      <c r="AQ12" s="30">
        <f t="shared" ref="AQ12:AQ75" si="42">IFERROR(IF(OR(AM12=0,AM12=""),
     0,
     IF(AN12&gt;=AM12,
          +AK12,
          (+AO12*AN12))),
"")</f>
        <v>0</v>
      </c>
      <c r="AR12" s="31">
        <f t="shared" ref="AR12:AR75" si="43">IFERROR(IF(AQ12&gt;AK12,0,(+AK12-AQ12))-AL12,"")</f>
        <v>0</v>
      </c>
      <c r="AT12" s="44" t="s">
        <v>971</v>
      </c>
      <c r="AU12" s="45" t="s">
        <v>347</v>
      </c>
      <c r="AV12" s="138">
        <v>0</v>
      </c>
      <c r="AW12" s="58">
        <v>0</v>
      </c>
      <c r="AX12" s="139">
        <v>1690</v>
      </c>
      <c r="AY12" s="58">
        <v>1171</v>
      </c>
      <c r="AZ12" s="139">
        <v>3241</v>
      </c>
      <c r="BA12" s="58">
        <v>7129</v>
      </c>
      <c r="BB12" s="139">
        <v>7916</v>
      </c>
      <c r="BC12" s="58">
        <v>12479</v>
      </c>
      <c r="BD12" s="139">
        <v>6296</v>
      </c>
      <c r="BE12" s="58">
        <v>1522</v>
      </c>
      <c r="BF12" s="139">
        <v>0</v>
      </c>
      <c r="BG12" s="59">
        <v>0</v>
      </c>
      <c r="BI12" s="140">
        <f t="shared" si="32"/>
        <v>3453.6666666666665</v>
      </c>
      <c r="BJ12" s="140">
        <f t="shared" si="33"/>
        <v>41444</v>
      </c>
      <c r="BL12" s="399">
        <f t="shared" si="4"/>
        <v>26</v>
      </c>
      <c r="BM12" s="399">
        <f t="shared" si="5"/>
        <v>26</v>
      </c>
      <c r="BN12" s="399">
        <f t="shared" si="6"/>
        <v>36.83</v>
      </c>
      <c r="BO12" s="399">
        <f t="shared" si="7"/>
        <v>33.200000000000003</v>
      </c>
      <c r="BP12" s="399">
        <f t="shared" si="8"/>
        <v>47.69</v>
      </c>
      <c r="BQ12" s="399">
        <f t="shared" si="9"/>
        <v>76.03</v>
      </c>
      <c r="BR12" s="399">
        <f t="shared" si="10"/>
        <v>82.33</v>
      </c>
      <c r="BS12" s="399">
        <f t="shared" si="11"/>
        <v>118.83</v>
      </c>
      <c r="BT12" s="399">
        <f t="shared" si="12"/>
        <v>69.37</v>
      </c>
      <c r="BU12" s="399">
        <f t="shared" si="13"/>
        <v>35.65</v>
      </c>
      <c r="BV12" s="399">
        <f t="shared" si="14"/>
        <v>26</v>
      </c>
      <c r="BW12" s="399">
        <f t="shared" si="15"/>
        <v>26</v>
      </c>
      <c r="BX12" s="385">
        <f t="shared" si="34"/>
        <v>603.92999999999995</v>
      </c>
      <c r="BY12" s="385">
        <f t="shared" si="35"/>
        <v>50.327499999999993</v>
      </c>
      <c r="BZ12" s="385"/>
      <c r="CA12" s="212">
        <v>1001</v>
      </c>
      <c r="CB12" s="213">
        <v>6000</v>
      </c>
      <c r="CC12" s="389">
        <v>7.0000000000000001E-3</v>
      </c>
      <c r="CD12" s="388">
        <f>+CC12*(CB12-CB11)</f>
        <v>35</v>
      </c>
      <c r="CF12" s="399">
        <f t="shared" si="16"/>
        <v>51</v>
      </c>
      <c r="CG12" s="399">
        <f t="shared" si="17"/>
        <v>51</v>
      </c>
      <c r="CH12" s="399">
        <f t="shared" si="18"/>
        <v>66.599999999999994</v>
      </c>
      <c r="CI12" s="399">
        <f t="shared" si="19"/>
        <v>60.37</v>
      </c>
      <c r="CJ12" s="399">
        <f t="shared" si="20"/>
        <v>85.21</v>
      </c>
      <c r="CK12" s="399">
        <f t="shared" si="21"/>
        <v>144.9</v>
      </c>
      <c r="CL12" s="399">
        <f t="shared" si="22"/>
        <v>160.63999999999999</v>
      </c>
      <c r="CM12" s="399">
        <f t="shared" si="23"/>
        <v>251.9</v>
      </c>
      <c r="CN12" s="399">
        <f t="shared" si="24"/>
        <v>128.24</v>
      </c>
      <c r="CO12" s="399">
        <f t="shared" si="25"/>
        <v>64.58</v>
      </c>
      <c r="CP12" s="399">
        <f t="shared" si="26"/>
        <v>51</v>
      </c>
      <c r="CQ12" s="399">
        <f t="shared" si="27"/>
        <v>51</v>
      </c>
      <c r="CR12" s="385">
        <f t="shared" si="36"/>
        <v>1166.44</v>
      </c>
      <c r="CS12" s="385">
        <f t="shared" si="37"/>
        <v>97.203333333333333</v>
      </c>
    </row>
    <row r="13" spans="1:97" ht="14" customHeight="1" thickBot="1" x14ac:dyDescent="0.4">
      <c r="A13" s="145" t="s">
        <v>130</v>
      </c>
      <c r="B13" s="108">
        <v>556</v>
      </c>
      <c r="D13" s="107" t="s">
        <v>131</v>
      </c>
      <c r="E13" s="130"/>
      <c r="F13" s="107" t="s">
        <v>132</v>
      </c>
      <c r="G13" s="130"/>
      <c r="H13" s="147"/>
      <c r="I13" s="131" t="s">
        <v>133</v>
      </c>
      <c r="J13" s="148"/>
      <c r="K13" s="149"/>
      <c r="L13" s="150"/>
      <c r="M13" s="150"/>
      <c r="N13" s="151"/>
      <c r="U13" s="76"/>
      <c r="V13" s="429" t="s">
        <v>943</v>
      </c>
      <c r="W13" s="430" t="s">
        <v>896</v>
      </c>
      <c r="X13" s="431">
        <v>37438</v>
      </c>
      <c r="Y13" s="432">
        <v>28146</v>
      </c>
      <c r="Z13" s="433"/>
      <c r="AA13" s="434">
        <v>35</v>
      </c>
      <c r="AB13" s="435">
        <f t="shared" ref="AB13:AB39" si="44">IF(Y13&gt;1,IF((TestEOY-X13)/365&gt;AA13,AA13,ROUNDUP(((TestEOY-X13)/365),0)),"")</f>
        <v>23</v>
      </c>
      <c r="AC13" s="435">
        <f t="shared" ref="AC13:AC39" si="45">IFERROR(IF(AB13&gt;=AA13,0,IF(AA13&gt;AB13,SLN(Y13,Z13,AA13),0)),"")</f>
        <v>804.17142857142858</v>
      </c>
      <c r="AD13" s="435"/>
      <c r="AE13" s="436">
        <f t="shared" ref="AE13:AE44" si="46">+Y13-AF13</f>
        <v>17229.372857142851</v>
      </c>
      <c r="AF13" s="437">
        <v>10916.627142857149</v>
      </c>
      <c r="AG13" s="136"/>
      <c r="AH13" s="137"/>
      <c r="AI13" s="39"/>
      <c r="AJ13" s="41"/>
      <c r="AK13" s="42"/>
      <c r="AL13" s="27"/>
      <c r="AM13" s="28" t="str">
        <f>IFERROR(INDEX(#REF!,MATCH(AH13,#REF!,0)),"")</f>
        <v/>
      </c>
      <c r="AN13" s="29" t="str">
        <f t="shared" si="3"/>
        <v/>
      </c>
      <c r="AO13" s="29">
        <f t="shared" si="41"/>
        <v>0</v>
      </c>
      <c r="AP13" s="29">
        <f t="shared" si="38"/>
        <v>0</v>
      </c>
      <c r="AQ13" s="30">
        <f t="shared" si="42"/>
        <v>0</v>
      </c>
      <c r="AR13" s="31">
        <f t="shared" si="43"/>
        <v>0</v>
      </c>
      <c r="AT13" s="44" t="s">
        <v>971</v>
      </c>
      <c r="AU13" s="45" t="s">
        <v>348</v>
      </c>
      <c r="AV13" s="138">
        <v>0</v>
      </c>
      <c r="AW13" s="58">
        <v>0</v>
      </c>
      <c r="AX13" s="139">
        <v>4268</v>
      </c>
      <c r="AY13" s="58">
        <v>2030</v>
      </c>
      <c r="AZ13" s="139">
        <v>3421</v>
      </c>
      <c r="BA13" s="58">
        <v>4408</v>
      </c>
      <c r="BB13" s="139">
        <v>5455</v>
      </c>
      <c r="BC13" s="58">
        <v>3954</v>
      </c>
      <c r="BD13" s="139">
        <v>4642</v>
      </c>
      <c r="BE13" s="58">
        <v>3155</v>
      </c>
      <c r="BF13" s="139">
        <v>0</v>
      </c>
      <c r="BG13" s="59">
        <v>0</v>
      </c>
      <c r="BI13" s="140">
        <f t="shared" si="32"/>
        <v>2611.0833333333335</v>
      </c>
      <c r="BJ13" s="140">
        <f t="shared" si="33"/>
        <v>31333</v>
      </c>
      <c r="BL13" s="399">
        <f t="shared" si="4"/>
        <v>26</v>
      </c>
      <c r="BM13" s="399">
        <f t="shared" si="5"/>
        <v>26</v>
      </c>
      <c r="BN13" s="399">
        <f t="shared" si="6"/>
        <v>54.88</v>
      </c>
      <c r="BO13" s="399">
        <f t="shared" si="7"/>
        <v>39.21</v>
      </c>
      <c r="BP13" s="399">
        <f t="shared" si="8"/>
        <v>48.95</v>
      </c>
      <c r="BQ13" s="399">
        <f t="shared" si="9"/>
        <v>55.86</v>
      </c>
      <c r="BR13" s="399">
        <f t="shared" si="10"/>
        <v>63.19</v>
      </c>
      <c r="BS13" s="399">
        <f t="shared" si="11"/>
        <v>52.68</v>
      </c>
      <c r="BT13" s="399">
        <f t="shared" si="12"/>
        <v>57.49</v>
      </c>
      <c r="BU13" s="399">
        <f t="shared" si="13"/>
        <v>47.09</v>
      </c>
      <c r="BV13" s="399">
        <f t="shared" si="14"/>
        <v>26</v>
      </c>
      <c r="BW13" s="399">
        <f t="shared" si="15"/>
        <v>26</v>
      </c>
      <c r="BX13" s="385">
        <f t="shared" si="34"/>
        <v>523.35</v>
      </c>
      <c r="BY13" s="385">
        <f t="shared" si="35"/>
        <v>43.612500000000004</v>
      </c>
      <c r="BZ13" s="385"/>
      <c r="CA13" s="214">
        <v>6001</v>
      </c>
      <c r="CB13" s="215"/>
      <c r="CC13" s="390">
        <v>8.0000000000000002E-3</v>
      </c>
      <c r="CD13" s="216"/>
      <c r="CF13" s="399">
        <f t="shared" si="16"/>
        <v>51</v>
      </c>
      <c r="CG13" s="399">
        <f t="shared" si="17"/>
        <v>51</v>
      </c>
      <c r="CH13" s="399">
        <f t="shared" si="18"/>
        <v>97.54</v>
      </c>
      <c r="CI13" s="399">
        <f t="shared" si="19"/>
        <v>70.680000000000007</v>
      </c>
      <c r="CJ13" s="399">
        <f t="shared" si="20"/>
        <v>87.37</v>
      </c>
      <c r="CK13" s="399">
        <f t="shared" si="21"/>
        <v>99.22</v>
      </c>
      <c r="CL13" s="399">
        <f t="shared" si="22"/>
        <v>111.78</v>
      </c>
      <c r="CM13" s="399">
        <f t="shared" si="23"/>
        <v>93.77</v>
      </c>
      <c r="CN13" s="399">
        <f t="shared" si="24"/>
        <v>102.02</v>
      </c>
      <c r="CO13" s="399">
        <f t="shared" si="25"/>
        <v>84.18</v>
      </c>
      <c r="CP13" s="399">
        <f t="shared" si="26"/>
        <v>51</v>
      </c>
      <c r="CQ13" s="399">
        <f t="shared" si="27"/>
        <v>51</v>
      </c>
      <c r="CR13" s="385">
        <f t="shared" si="36"/>
        <v>950.56</v>
      </c>
      <c r="CS13" s="385">
        <f t="shared" si="37"/>
        <v>79.213333333333324</v>
      </c>
    </row>
    <row r="14" spans="1:97" ht="14" customHeight="1" x14ac:dyDescent="0.35">
      <c r="A14" s="65" t="s">
        <v>135</v>
      </c>
      <c r="B14" s="152">
        <f>SUM(B11:B13)</f>
        <v>556</v>
      </c>
      <c r="D14" s="107" t="s">
        <v>136</v>
      </c>
      <c r="E14" s="130"/>
      <c r="F14" s="107" t="s">
        <v>137</v>
      </c>
      <c r="G14" s="130"/>
      <c r="H14" s="76"/>
      <c r="I14" s="153" t="s">
        <v>138</v>
      </c>
      <c r="J14" s="489">
        <f>SUM(J8:J13)</f>
        <v>294298.79000000004</v>
      </c>
      <c r="K14" s="5">
        <f>SUM(K8:K13)</f>
        <v>0</v>
      </c>
      <c r="L14" s="5"/>
      <c r="M14" s="5"/>
      <c r="N14" s="33">
        <f>SUM(N8:N13)</f>
        <v>0</v>
      </c>
      <c r="U14" s="76"/>
      <c r="V14" s="429" t="s">
        <v>943</v>
      </c>
      <c r="W14" s="430" t="s">
        <v>896</v>
      </c>
      <c r="X14" s="431">
        <v>37803</v>
      </c>
      <c r="Y14" s="432">
        <v>13086</v>
      </c>
      <c r="Z14" s="433"/>
      <c r="AA14" s="434">
        <v>35</v>
      </c>
      <c r="AB14" s="435">
        <f t="shared" si="44"/>
        <v>22</v>
      </c>
      <c r="AC14" s="435">
        <f t="shared" si="45"/>
        <v>373.8857142857143</v>
      </c>
      <c r="AD14" s="435"/>
      <c r="AE14" s="436">
        <f t="shared" si="46"/>
        <v>7636.6157142857255</v>
      </c>
      <c r="AF14" s="437">
        <v>5449.3842857142745</v>
      </c>
      <c r="AG14" s="136"/>
      <c r="AH14" s="137"/>
      <c r="AI14" s="39"/>
      <c r="AJ14" s="41"/>
      <c r="AK14" s="42"/>
      <c r="AL14" s="27"/>
      <c r="AM14" s="28" t="str">
        <f>IFERROR(INDEX(#REF!,MATCH(AH14,#REF!,0)),"")</f>
        <v/>
      </c>
      <c r="AN14" s="29" t="str">
        <f t="shared" si="3"/>
        <v/>
      </c>
      <c r="AO14" s="29">
        <f t="shared" si="41"/>
        <v>0</v>
      </c>
      <c r="AP14" s="29">
        <f t="shared" si="38"/>
        <v>0</v>
      </c>
      <c r="AQ14" s="30">
        <f t="shared" si="42"/>
        <v>0</v>
      </c>
      <c r="AR14" s="31">
        <f t="shared" si="43"/>
        <v>0</v>
      </c>
      <c r="AT14" s="44" t="s">
        <v>971</v>
      </c>
      <c r="AU14" s="45" t="s">
        <v>343</v>
      </c>
      <c r="AV14" s="138">
        <v>0</v>
      </c>
      <c r="AW14" s="58">
        <v>0</v>
      </c>
      <c r="AX14" s="139">
        <v>2050</v>
      </c>
      <c r="AY14" s="58">
        <v>320</v>
      </c>
      <c r="AZ14" s="139">
        <v>3550</v>
      </c>
      <c r="BA14" s="58">
        <v>4134</v>
      </c>
      <c r="BB14" s="139">
        <v>12837</v>
      </c>
      <c r="BC14" s="58">
        <v>11880</v>
      </c>
      <c r="BD14" s="139">
        <v>130</v>
      </c>
      <c r="BE14" s="58">
        <v>4340</v>
      </c>
      <c r="BF14" s="139">
        <v>0</v>
      </c>
      <c r="BG14" s="59">
        <v>0</v>
      </c>
      <c r="BI14" s="140">
        <f t="shared" si="32"/>
        <v>3270.0833333333335</v>
      </c>
      <c r="BJ14" s="140">
        <f t="shared" si="33"/>
        <v>39241</v>
      </c>
      <c r="BL14" s="399">
        <f t="shared" si="4"/>
        <v>26</v>
      </c>
      <c r="BM14" s="399">
        <f t="shared" si="5"/>
        <v>26</v>
      </c>
      <c r="BN14" s="399">
        <f t="shared" si="6"/>
        <v>39.35</v>
      </c>
      <c r="BO14" s="399">
        <f t="shared" si="7"/>
        <v>27.92</v>
      </c>
      <c r="BP14" s="399">
        <f t="shared" si="8"/>
        <v>49.85</v>
      </c>
      <c r="BQ14" s="399">
        <f t="shared" si="9"/>
        <v>53.94</v>
      </c>
      <c r="BR14" s="399">
        <f t="shared" si="10"/>
        <v>121.7</v>
      </c>
      <c r="BS14" s="399">
        <f t="shared" si="11"/>
        <v>114.04</v>
      </c>
      <c r="BT14" s="399">
        <f t="shared" si="12"/>
        <v>26.78</v>
      </c>
      <c r="BU14" s="399">
        <f t="shared" si="13"/>
        <v>55.38</v>
      </c>
      <c r="BV14" s="399">
        <f t="shared" si="14"/>
        <v>26</v>
      </c>
      <c r="BW14" s="399">
        <f t="shared" si="15"/>
        <v>26</v>
      </c>
      <c r="BX14" s="385">
        <f t="shared" si="34"/>
        <v>592.96</v>
      </c>
      <c r="BY14" s="385">
        <f t="shared" si="35"/>
        <v>49.413333333333334</v>
      </c>
      <c r="BZ14" s="385"/>
      <c r="CF14" s="399">
        <f t="shared" si="16"/>
        <v>51</v>
      </c>
      <c r="CG14" s="399">
        <f t="shared" si="17"/>
        <v>51</v>
      </c>
      <c r="CH14" s="399">
        <f t="shared" si="18"/>
        <v>70.92</v>
      </c>
      <c r="CI14" s="399">
        <f t="shared" si="19"/>
        <v>53.18</v>
      </c>
      <c r="CJ14" s="399">
        <f t="shared" si="20"/>
        <v>88.92</v>
      </c>
      <c r="CK14" s="399">
        <f t="shared" si="21"/>
        <v>95.93</v>
      </c>
      <c r="CL14" s="399">
        <f t="shared" si="22"/>
        <v>259.06</v>
      </c>
      <c r="CM14" s="399">
        <f t="shared" si="23"/>
        <v>239.92</v>
      </c>
      <c r="CN14" s="399">
        <f t="shared" si="24"/>
        <v>51.88</v>
      </c>
      <c r="CO14" s="399">
        <f t="shared" si="25"/>
        <v>98.4</v>
      </c>
      <c r="CP14" s="399">
        <f t="shared" si="26"/>
        <v>51</v>
      </c>
      <c r="CQ14" s="399">
        <f t="shared" si="27"/>
        <v>51</v>
      </c>
      <c r="CR14" s="385">
        <f t="shared" si="36"/>
        <v>1162.21</v>
      </c>
      <c r="CS14" s="385">
        <f t="shared" si="37"/>
        <v>96.850833333333341</v>
      </c>
    </row>
    <row r="15" spans="1:97" ht="14" customHeight="1" x14ac:dyDescent="0.35">
      <c r="A15" s="505" t="s">
        <v>140</v>
      </c>
      <c r="B15" s="506"/>
      <c r="D15" s="107" t="s">
        <v>141</v>
      </c>
      <c r="E15" s="130"/>
      <c r="F15" s="107" t="s">
        <v>142</v>
      </c>
      <c r="G15" s="130"/>
      <c r="H15" s="76"/>
      <c r="I15" s="153"/>
      <c r="J15" s="154"/>
      <c r="K15" s="140"/>
      <c r="L15" s="140"/>
      <c r="M15" s="140"/>
      <c r="N15" s="155"/>
      <c r="U15" s="76"/>
      <c r="V15" s="429" t="s">
        <v>943</v>
      </c>
      <c r="W15" s="430" t="s">
        <v>897</v>
      </c>
      <c r="X15" s="431">
        <v>38899</v>
      </c>
      <c r="Y15" s="432">
        <v>7970</v>
      </c>
      <c r="Z15" s="433"/>
      <c r="AA15" s="434">
        <v>35</v>
      </c>
      <c r="AB15" s="435">
        <f t="shared" si="44"/>
        <v>19</v>
      </c>
      <c r="AC15" s="435">
        <f t="shared" si="45"/>
        <v>227.71428571428572</v>
      </c>
      <c r="AD15" s="435"/>
      <c r="AE15" s="436">
        <f t="shared" si="46"/>
        <v>3967.9214285714347</v>
      </c>
      <c r="AF15" s="437">
        <v>4002.0785714285653</v>
      </c>
      <c r="AG15" s="136"/>
      <c r="AH15" s="137"/>
      <c r="AI15" s="39"/>
      <c r="AJ15" s="41"/>
      <c r="AK15" s="42"/>
      <c r="AL15" s="27"/>
      <c r="AM15" s="28" t="str">
        <f>IFERROR(INDEX(#REF!,MATCH(AH15,#REF!,0)),"")</f>
        <v/>
      </c>
      <c r="AN15" s="29" t="str">
        <f t="shared" si="3"/>
        <v/>
      </c>
      <c r="AO15" s="29">
        <f t="shared" si="41"/>
        <v>0</v>
      </c>
      <c r="AP15" s="29">
        <f t="shared" si="38"/>
        <v>0</v>
      </c>
      <c r="AQ15" s="30">
        <f t="shared" si="42"/>
        <v>0</v>
      </c>
      <c r="AR15" s="31">
        <f t="shared" si="43"/>
        <v>0</v>
      </c>
      <c r="AT15" s="44" t="s">
        <v>971</v>
      </c>
      <c r="AU15" s="45" t="s">
        <v>349</v>
      </c>
      <c r="AV15" s="138">
        <v>0</v>
      </c>
      <c r="AW15" s="58">
        <v>0</v>
      </c>
      <c r="AX15" s="139">
        <v>6701</v>
      </c>
      <c r="AY15" s="58">
        <v>2810</v>
      </c>
      <c r="AZ15" s="139">
        <v>3756</v>
      </c>
      <c r="BA15" s="58">
        <v>3886</v>
      </c>
      <c r="BB15" s="139">
        <v>4976</v>
      </c>
      <c r="BC15" s="58">
        <v>8427</v>
      </c>
      <c r="BD15" s="139">
        <v>2355</v>
      </c>
      <c r="BE15" s="58">
        <v>4962</v>
      </c>
      <c r="BF15" s="139">
        <v>0</v>
      </c>
      <c r="BG15" s="59">
        <v>0</v>
      </c>
      <c r="BI15" s="140">
        <f>AVERAGE(AV15:BG15)</f>
        <v>3156.0833333333335</v>
      </c>
      <c r="BJ15" s="140">
        <f>SUM(AV15:BG15)</f>
        <v>37873</v>
      </c>
      <c r="BL15" s="399">
        <f t="shared" si="4"/>
        <v>26</v>
      </c>
      <c r="BM15" s="399">
        <f t="shared" si="5"/>
        <v>26</v>
      </c>
      <c r="BN15" s="399">
        <f t="shared" si="6"/>
        <v>72.61</v>
      </c>
      <c r="BO15" s="399">
        <f t="shared" si="7"/>
        <v>44.67</v>
      </c>
      <c r="BP15" s="399">
        <f t="shared" si="8"/>
        <v>51.29</v>
      </c>
      <c r="BQ15" s="399">
        <f t="shared" si="9"/>
        <v>52.2</v>
      </c>
      <c r="BR15" s="399">
        <f t="shared" si="10"/>
        <v>59.83</v>
      </c>
      <c r="BS15" s="399">
        <f t="shared" si="11"/>
        <v>86.42</v>
      </c>
      <c r="BT15" s="399">
        <f t="shared" si="12"/>
        <v>41.49</v>
      </c>
      <c r="BU15" s="399">
        <f t="shared" si="13"/>
        <v>59.73</v>
      </c>
      <c r="BV15" s="399">
        <f t="shared" si="14"/>
        <v>26</v>
      </c>
      <c r="BW15" s="399">
        <f t="shared" si="15"/>
        <v>26</v>
      </c>
      <c r="BX15" s="385">
        <f t="shared" si="34"/>
        <v>572.24</v>
      </c>
      <c r="BY15" s="385">
        <f t="shared" si="35"/>
        <v>47.686666666666667</v>
      </c>
      <c r="BZ15" s="385"/>
      <c r="CA15" s="65" t="s">
        <v>1101</v>
      </c>
      <c r="CD15" s="386">
        <f>MIN(+PFIS!L15,CD3)</f>
        <v>554827.48307770432</v>
      </c>
      <c r="CF15" s="399">
        <f t="shared" si="16"/>
        <v>51</v>
      </c>
      <c r="CG15" s="399">
        <f t="shared" si="17"/>
        <v>51</v>
      </c>
      <c r="CH15" s="399">
        <f t="shared" si="18"/>
        <v>136.34</v>
      </c>
      <c r="CI15" s="399">
        <f t="shared" si="19"/>
        <v>80.040000000000006</v>
      </c>
      <c r="CJ15" s="399">
        <f t="shared" si="20"/>
        <v>91.39</v>
      </c>
      <c r="CK15" s="399">
        <f t="shared" si="21"/>
        <v>92.95</v>
      </c>
      <c r="CL15" s="399">
        <f t="shared" si="22"/>
        <v>106.03</v>
      </c>
      <c r="CM15" s="399">
        <f t="shared" si="23"/>
        <v>170.86</v>
      </c>
      <c r="CN15" s="399">
        <f t="shared" si="24"/>
        <v>74.58</v>
      </c>
      <c r="CO15" s="399">
        <f t="shared" si="25"/>
        <v>105.86</v>
      </c>
      <c r="CP15" s="399">
        <f t="shared" si="26"/>
        <v>51</v>
      </c>
      <c r="CQ15" s="399">
        <f t="shared" si="27"/>
        <v>51</v>
      </c>
      <c r="CR15" s="385">
        <f t="shared" si="36"/>
        <v>1062.0500000000002</v>
      </c>
      <c r="CS15" s="385">
        <f t="shared" si="37"/>
        <v>88.504166666666677</v>
      </c>
    </row>
    <row r="16" spans="1:97" ht="14" customHeight="1" x14ac:dyDescent="0.35">
      <c r="A16" s="145" t="s">
        <v>144</v>
      </c>
      <c r="B16" s="156"/>
      <c r="D16" s="107" t="s">
        <v>145</v>
      </c>
      <c r="E16" s="130"/>
      <c r="F16" s="107" t="s">
        <v>146</v>
      </c>
      <c r="G16" s="130"/>
      <c r="I16" s="157" t="s">
        <v>147</v>
      </c>
      <c r="J16" s="158"/>
      <c r="K16" s="159"/>
      <c r="L16" s="159"/>
      <c r="M16" s="159"/>
      <c r="N16" s="160"/>
      <c r="U16" s="76"/>
      <c r="V16" s="429" t="s">
        <v>945</v>
      </c>
      <c r="W16" s="430" t="s">
        <v>898</v>
      </c>
      <c r="X16" s="431">
        <v>39264</v>
      </c>
      <c r="Y16" s="432">
        <v>25000</v>
      </c>
      <c r="Z16" s="433"/>
      <c r="AA16" s="434">
        <v>40</v>
      </c>
      <c r="AB16" s="435">
        <f t="shared" si="44"/>
        <v>18</v>
      </c>
      <c r="AC16" s="435">
        <f t="shared" si="45"/>
        <v>625</v>
      </c>
      <c r="AD16" s="435"/>
      <c r="AE16" s="436">
        <f t="shared" si="46"/>
        <v>10265.625000000016</v>
      </c>
      <c r="AF16" s="437">
        <v>14734.374999999984</v>
      </c>
      <c r="AG16" s="136"/>
      <c r="AH16" s="137"/>
      <c r="AI16" s="39"/>
      <c r="AJ16" s="41"/>
      <c r="AK16" s="42"/>
      <c r="AL16" s="27"/>
      <c r="AM16" s="28" t="str">
        <f>IFERROR(INDEX(#REF!,MATCH(AH16,#REF!,0)),"")</f>
        <v/>
      </c>
      <c r="AN16" s="29" t="str">
        <f t="shared" si="3"/>
        <v/>
      </c>
      <c r="AO16" s="29">
        <f t="shared" si="41"/>
        <v>0</v>
      </c>
      <c r="AP16" s="29">
        <f t="shared" si="38"/>
        <v>0</v>
      </c>
      <c r="AQ16" s="30">
        <f t="shared" si="42"/>
        <v>0</v>
      </c>
      <c r="AR16" s="31">
        <f t="shared" si="43"/>
        <v>0</v>
      </c>
      <c r="AT16" s="44" t="s">
        <v>969</v>
      </c>
      <c r="AU16" s="45" t="s">
        <v>350</v>
      </c>
      <c r="AV16" s="138">
        <v>0</v>
      </c>
      <c r="AW16" s="58">
        <v>0</v>
      </c>
      <c r="AX16" s="139">
        <v>0</v>
      </c>
      <c r="AY16" s="58">
        <v>0</v>
      </c>
      <c r="AZ16" s="139">
        <v>302.24299999999999</v>
      </c>
      <c r="BA16" s="58">
        <v>7.5839999999999996</v>
      </c>
      <c r="BB16" s="139">
        <v>9.4800000000000009E-2</v>
      </c>
      <c r="BC16" s="58">
        <v>329.952</v>
      </c>
      <c r="BD16" s="139"/>
      <c r="BE16" s="58"/>
      <c r="BF16" s="139"/>
      <c r="BG16" s="59"/>
      <c r="BI16" s="140">
        <f t="shared" si="32"/>
        <v>79.984225000000009</v>
      </c>
      <c r="BJ16" s="140">
        <f t="shared" si="33"/>
        <v>639.87380000000007</v>
      </c>
      <c r="BL16" s="399">
        <f t="shared" si="4"/>
        <v>26</v>
      </c>
      <c r="BM16" s="399">
        <f t="shared" si="5"/>
        <v>26</v>
      </c>
      <c r="BN16" s="399">
        <f t="shared" si="6"/>
        <v>26</v>
      </c>
      <c r="BO16" s="399">
        <f t="shared" si="7"/>
        <v>26</v>
      </c>
      <c r="BP16" s="399">
        <f t="shared" si="8"/>
        <v>27.81</v>
      </c>
      <c r="BQ16" s="399">
        <f t="shared" si="9"/>
        <v>26.05</v>
      </c>
      <c r="BR16" s="399">
        <f t="shared" si="10"/>
        <v>26</v>
      </c>
      <c r="BS16" s="399">
        <f t="shared" si="11"/>
        <v>27.98</v>
      </c>
      <c r="BT16" s="399">
        <f t="shared" si="12"/>
        <v>26</v>
      </c>
      <c r="BU16" s="399">
        <f t="shared" si="13"/>
        <v>26</v>
      </c>
      <c r="BV16" s="399">
        <f t="shared" si="14"/>
        <v>26</v>
      </c>
      <c r="BW16" s="399">
        <f t="shared" si="15"/>
        <v>26</v>
      </c>
      <c r="BX16" s="385">
        <f t="shared" si="34"/>
        <v>315.84000000000003</v>
      </c>
      <c r="BY16" s="385">
        <f t="shared" si="35"/>
        <v>26.320000000000004</v>
      </c>
      <c r="BZ16" s="385"/>
      <c r="CA16" s="65" t="s">
        <v>1066</v>
      </c>
      <c r="CC16" s="401">
        <v>0.6</v>
      </c>
      <c r="CD16" s="386">
        <f>+CD15*CC16</f>
        <v>332896.48984662257</v>
      </c>
      <c r="CF16" s="399">
        <f t="shared" si="16"/>
        <v>51</v>
      </c>
      <c r="CG16" s="399">
        <f t="shared" si="17"/>
        <v>51</v>
      </c>
      <c r="CH16" s="399">
        <f t="shared" si="18"/>
        <v>51</v>
      </c>
      <c r="CI16" s="399">
        <f t="shared" si="19"/>
        <v>51</v>
      </c>
      <c r="CJ16" s="399">
        <f t="shared" si="20"/>
        <v>53.06</v>
      </c>
      <c r="CK16" s="399">
        <f t="shared" si="21"/>
        <v>51.05</v>
      </c>
      <c r="CL16" s="399">
        <f t="shared" si="22"/>
        <v>51</v>
      </c>
      <c r="CM16" s="399">
        <f t="shared" si="23"/>
        <v>53.24</v>
      </c>
      <c r="CN16" s="399">
        <f t="shared" si="24"/>
        <v>51</v>
      </c>
      <c r="CO16" s="399">
        <f t="shared" si="25"/>
        <v>51</v>
      </c>
      <c r="CP16" s="399">
        <f t="shared" si="26"/>
        <v>51</v>
      </c>
      <c r="CQ16" s="399">
        <f t="shared" si="27"/>
        <v>51</v>
      </c>
      <c r="CR16" s="385">
        <f t="shared" si="36"/>
        <v>616.35</v>
      </c>
      <c r="CS16" s="385">
        <f t="shared" si="37"/>
        <v>51.362500000000004</v>
      </c>
    </row>
    <row r="17" spans="1:97" ht="14" customHeight="1" thickBot="1" x14ac:dyDescent="0.4">
      <c r="A17" s="145" t="s">
        <v>149</v>
      </c>
      <c r="B17" s="156"/>
      <c r="D17" s="107" t="s">
        <v>127</v>
      </c>
      <c r="E17" s="130"/>
      <c r="F17" s="107" t="s">
        <v>341</v>
      </c>
      <c r="G17" s="161"/>
      <c r="I17" s="131" t="s">
        <v>150</v>
      </c>
      <c r="J17" s="472">
        <f>+'Operating Expense'!D7</f>
        <v>138998</v>
      </c>
      <c r="K17" s="423">
        <v>-2627</v>
      </c>
      <c r="L17" s="133"/>
      <c r="M17" s="133"/>
      <c r="N17" s="424">
        <f>+J75</f>
        <v>5559.92</v>
      </c>
      <c r="U17" s="76"/>
      <c r="V17" s="429" t="s">
        <v>942</v>
      </c>
      <c r="W17" s="430" t="s">
        <v>338</v>
      </c>
      <c r="X17" s="431">
        <v>39279</v>
      </c>
      <c r="Y17" s="432">
        <v>6214</v>
      </c>
      <c r="Z17" s="433"/>
      <c r="AA17" s="434">
        <v>20</v>
      </c>
      <c r="AB17" s="435">
        <f t="shared" si="44"/>
        <v>17</v>
      </c>
      <c r="AC17" s="435">
        <f t="shared" si="45"/>
        <v>310.7</v>
      </c>
      <c r="AD17" s="435"/>
      <c r="AE17" s="436">
        <f t="shared" si="46"/>
        <v>5090.3016666666654</v>
      </c>
      <c r="AF17" s="437">
        <v>1123.6983333333344</v>
      </c>
      <c r="AG17" s="136"/>
      <c r="AH17" s="137"/>
      <c r="AI17" s="39"/>
      <c r="AJ17" s="41"/>
      <c r="AK17" s="42"/>
      <c r="AL17" s="27"/>
      <c r="AM17" s="28" t="str">
        <f>IFERROR(INDEX(#REF!,MATCH(AH17,#REF!,0)),"")</f>
        <v/>
      </c>
      <c r="AN17" s="29" t="str">
        <f t="shared" si="3"/>
        <v/>
      </c>
      <c r="AO17" s="29">
        <f t="shared" si="41"/>
        <v>0</v>
      </c>
      <c r="AP17" s="29">
        <f t="shared" si="38"/>
        <v>0</v>
      </c>
      <c r="AQ17" s="30">
        <f t="shared" si="42"/>
        <v>0</v>
      </c>
      <c r="AR17" s="31">
        <f t="shared" si="43"/>
        <v>0</v>
      </c>
      <c r="AT17" s="44" t="s">
        <v>969</v>
      </c>
      <c r="AU17" s="45" t="s">
        <v>351</v>
      </c>
      <c r="AV17" s="138"/>
      <c r="AW17" s="58"/>
      <c r="AX17" s="139"/>
      <c r="AY17" s="58"/>
      <c r="AZ17" s="139"/>
      <c r="BA17" s="58">
        <v>1584</v>
      </c>
      <c r="BB17" s="139">
        <v>2832</v>
      </c>
      <c r="BC17" s="58">
        <v>11623</v>
      </c>
      <c r="BD17" s="139"/>
      <c r="BE17" s="58"/>
      <c r="BF17" s="139"/>
      <c r="BG17" s="59"/>
      <c r="BI17" s="140">
        <f t="shared" si="32"/>
        <v>5346.333333333333</v>
      </c>
      <c r="BJ17" s="140">
        <f t="shared" si="33"/>
        <v>16039</v>
      </c>
      <c r="BL17" s="399">
        <f t="shared" si="4"/>
        <v>26</v>
      </c>
      <c r="BM17" s="399">
        <f t="shared" si="5"/>
        <v>26</v>
      </c>
      <c r="BN17" s="399">
        <f t="shared" si="6"/>
        <v>26</v>
      </c>
      <c r="BO17" s="399">
        <f t="shared" si="7"/>
        <v>26</v>
      </c>
      <c r="BP17" s="399">
        <f t="shared" si="8"/>
        <v>26</v>
      </c>
      <c r="BQ17" s="399">
        <f t="shared" si="9"/>
        <v>36.090000000000003</v>
      </c>
      <c r="BR17" s="399">
        <f t="shared" si="10"/>
        <v>44.82</v>
      </c>
      <c r="BS17" s="399">
        <f t="shared" si="11"/>
        <v>111.98</v>
      </c>
      <c r="BT17" s="399">
        <f t="shared" si="12"/>
        <v>26</v>
      </c>
      <c r="BU17" s="399">
        <f t="shared" si="13"/>
        <v>26</v>
      </c>
      <c r="BV17" s="399">
        <f t="shared" si="14"/>
        <v>26</v>
      </c>
      <c r="BW17" s="399">
        <f t="shared" si="15"/>
        <v>26</v>
      </c>
      <c r="BX17" s="385">
        <f t="shared" si="34"/>
        <v>426.89</v>
      </c>
      <c r="BY17" s="385">
        <f t="shared" si="35"/>
        <v>35.574166666666663</v>
      </c>
      <c r="BZ17" s="385"/>
      <c r="CA17" s="65" t="s">
        <v>1067</v>
      </c>
      <c r="CD17" s="141">
        <v>556</v>
      </c>
      <c r="CF17" s="399">
        <f t="shared" si="16"/>
        <v>51</v>
      </c>
      <c r="CG17" s="399">
        <f t="shared" si="17"/>
        <v>51</v>
      </c>
      <c r="CH17" s="399">
        <f t="shared" si="18"/>
        <v>51</v>
      </c>
      <c r="CI17" s="399">
        <f t="shared" si="19"/>
        <v>51</v>
      </c>
      <c r="CJ17" s="399">
        <f t="shared" si="20"/>
        <v>51</v>
      </c>
      <c r="CK17" s="399">
        <f t="shared" si="21"/>
        <v>65.33</v>
      </c>
      <c r="CL17" s="399">
        <f t="shared" si="22"/>
        <v>80.3</v>
      </c>
      <c r="CM17" s="399">
        <f t="shared" si="23"/>
        <v>234.78</v>
      </c>
      <c r="CN17" s="399">
        <f t="shared" si="24"/>
        <v>51</v>
      </c>
      <c r="CO17" s="399">
        <f t="shared" si="25"/>
        <v>51</v>
      </c>
      <c r="CP17" s="399">
        <f t="shared" si="26"/>
        <v>51</v>
      </c>
      <c r="CQ17" s="399">
        <f t="shared" si="27"/>
        <v>51</v>
      </c>
      <c r="CR17" s="385">
        <f t="shared" si="36"/>
        <v>839.41</v>
      </c>
      <c r="CS17" s="385">
        <f t="shared" si="37"/>
        <v>69.950833333333335</v>
      </c>
    </row>
    <row r="18" spans="1:97" ht="14" customHeight="1" x14ac:dyDescent="0.35">
      <c r="A18" s="145" t="s">
        <v>152</v>
      </c>
      <c r="B18" s="156"/>
      <c r="D18" s="107" t="s">
        <v>132</v>
      </c>
      <c r="E18" s="130"/>
      <c r="F18" s="162" t="s">
        <v>153</v>
      </c>
      <c r="G18" s="33">
        <f>SUM(G8:G17)</f>
        <v>0</v>
      </c>
      <c r="I18" s="131" t="s">
        <v>154</v>
      </c>
      <c r="J18" s="132">
        <f>+'Operating Expense'!D8</f>
        <v>0</v>
      </c>
      <c r="K18" s="53"/>
      <c r="L18" s="133"/>
      <c r="M18" s="133"/>
      <c r="N18" s="134"/>
      <c r="U18" s="76"/>
      <c r="V18" s="429" t="s">
        <v>942</v>
      </c>
      <c r="W18" s="430" t="s">
        <v>899</v>
      </c>
      <c r="X18" s="431">
        <v>39647</v>
      </c>
      <c r="Y18" s="432">
        <v>4339</v>
      </c>
      <c r="Z18" s="433"/>
      <c r="AA18" s="434">
        <v>20</v>
      </c>
      <c r="AB18" s="435">
        <f t="shared" si="44"/>
        <v>16</v>
      </c>
      <c r="AC18" s="435">
        <f t="shared" si="45"/>
        <v>216.95</v>
      </c>
      <c r="AD18" s="435"/>
      <c r="AE18" s="436">
        <f t="shared" si="46"/>
        <v>3336.2088888888884</v>
      </c>
      <c r="AF18" s="437">
        <v>1002.7911111111118</v>
      </c>
      <c r="AG18" s="136"/>
      <c r="AH18" s="137"/>
      <c r="AI18" s="39"/>
      <c r="AJ18" s="41"/>
      <c r="AK18" s="42"/>
      <c r="AL18" s="27"/>
      <c r="AM18" s="28" t="str">
        <f>IFERROR(INDEX(#REF!,MATCH(AH18,#REF!,0)),"")</f>
        <v/>
      </c>
      <c r="AN18" s="29" t="str">
        <f t="shared" si="3"/>
        <v/>
      </c>
      <c r="AO18" s="29">
        <f t="shared" si="41"/>
        <v>0</v>
      </c>
      <c r="AP18" s="29">
        <f t="shared" si="38"/>
        <v>0</v>
      </c>
      <c r="AQ18" s="30">
        <f t="shared" si="42"/>
        <v>0</v>
      </c>
      <c r="AR18" s="31">
        <f t="shared" si="43"/>
        <v>0</v>
      </c>
      <c r="AT18" s="44" t="s">
        <v>969</v>
      </c>
      <c r="AU18" s="45" t="s">
        <v>352</v>
      </c>
      <c r="AV18" s="138"/>
      <c r="AW18" s="58">
        <v>0</v>
      </c>
      <c r="AX18" s="139">
        <v>1463</v>
      </c>
      <c r="AY18" s="58">
        <v>1079</v>
      </c>
      <c r="AZ18" s="139">
        <v>386.94800000000004</v>
      </c>
      <c r="BA18" s="58">
        <v>1571.963</v>
      </c>
      <c r="BB18" s="139">
        <v>63.940629999999999</v>
      </c>
      <c r="BC18" s="58">
        <v>13139.443000000001</v>
      </c>
      <c r="BD18" s="139"/>
      <c r="BE18" s="58"/>
      <c r="BF18" s="139"/>
      <c r="BG18" s="59"/>
      <c r="BI18" s="140">
        <f t="shared" si="32"/>
        <v>2529.1849471428573</v>
      </c>
      <c r="BJ18" s="140">
        <f t="shared" si="33"/>
        <v>17704.29463</v>
      </c>
      <c r="BL18" s="399">
        <f t="shared" si="4"/>
        <v>26</v>
      </c>
      <c r="BM18" s="399">
        <f t="shared" si="5"/>
        <v>26</v>
      </c>
      <c r="BN18" s="399">
        <f t="shared" si="6"/>
        <v>35.24</v>
      </c>
      <c r="BO18" s="399">
        <f t="shared" si="7"/>
        <v>32.549999999999997</v>
      </c>
      <c r="BP18" s="399">
        <f t="shared" si="8"/>
        <v>28.32</v>
      </c>
      <c r="BQ18" s="399">
        <f t="shared" si="9"/>
        <v>36</v>
      </c>
      <c r="BR18" s="399">
        <f t="shared" si="10"/>
        <v>26.38</v>
      </c>
      <c r="BS18" s="399">
        <f t="shared" si="11"/>
        <v>124.12</v>
      </c>
      <c r="BT18" s="399">
        <f t="shared" si="12"/>
        <v>26</v>
      </c>
      <c r="BU18" s="399">
        <f t="shared" si="13"/>
        <v>26</v>
      </c>
      <c r="BV18" s="399">
        <f t="shared" si="14"/>
        <v>26</v>
      </c>
      <c r="BW18" s="399">
        <f t="shared" si="15"/>
        <v>26</v>
      </c>
      <c r="BX18" s="385">
        <f t="shared" si="34"/>
        <v>438.61</v>
      </c>
      <c r="BY18" s="385">
        <f t="shared" si="35"/>
        <v>36.550833333333337</v>
      </c>
      <c r="BZ18" s="385"/>
      <c r="CA18" s="65" t="s">
        <v>1068</v>
      </c>
      <c r="CD18" s="387">
        <f>+CD16/CD17/12</f>
        <v>49.894557830728807</v>
      </c>
      <c r="CF18" s="399">
        <f t="shared" si="16"/>
        <v>51</v>
      </c>
      <c r="CG18" s="399">
        <f t="shared" si="17"/>
        <v>51</v>
      </c>
      <c r="CH18" s="399">
        <f t="shared" si="18"/>
        <v>63.88</v>
      </c>
      <c r="CI18" s="399">
        <f t="shared" si="19"/>
        <v>59.27</v>
      </c>
      <c r="CJ18" s="399">
        <f t="shared" si="20"/>
        <v>53.63</v>
      </c>
      <c r="CK18" s="399">
        <f t="shared" si="21"/>
        <v>65.180000000000007</v>
      </c>
      <c r="CL18" s="399">
        <f t="shared" si="22"/>
        <v>51.43</v>
      </c>
      <c r="CM18" s="399">
        <f t="shared" si="23"/>
        <v>265.11</v>
      </c>
      <c r="CN18" s="399">
        <f t="shared" si="24"/>
        <v>51</v>
      </c>
      <c r="CO18" s="399">
        <f t="shared" si="25"/>
        <v>51</v>
      </c>
      <c r="CP18" s="399">
        <f t="shared" si="26"/>
        <v>51</v>
      </c>
      <c r="CQ18" s="399">
        <f t="shared" si="27"/>
        <v>51</v>
      </c>
      <c r="CR18" s="385">
        <f t="shared" si="36"/>
        <v>864.5</v>
      </c>
      <c r="CS18" s="385">
        <f t="shared" si="37"/>
        <v>72.041666666666671</v>
      </c>
    </row>
    <row r="19" spans="1:97" ht="14" customHeight="1" x14ac:dyDescent="0.35">
      <c r="A19" s="145" t="s">
        <v>156</v>
      </c>
      <c r="B19" s="156"/>
      <c r="D19" s="107" t="s">
        <v>157</v>
      </c>
      <c r="E19" s="130"/>
      <c r="F19" s="107"/>
      <c r="G19" s="163"/>
      <c r="I19" s="131" t="s">
        <v>158</v>
      </c>
      <c r="J19" s="473">
        <f>+'Operating Expense'!D9</f>
        <v>51708</v>
      </c>
      <c r="K19" s="53"/>
      <c r="L19" s="133"/>
      <c r="M19" s="133"/>
      <c r="N19" s="134"/>
      <c r="U19" s="76"/>
      <c r="V19" s="429" t="s">
        <v>942</v>
      </c>
      <c r="W19" s="430" t="s">
        <v>900</v>
      </c>
      <c r="X19" s="431">
        <v>39844</v>
      </c>
      <c r="Y19" s="432">
        <v>188047</v>
      </c>
      <c r="Z19" s="433"/>
      <c r="AA19" s="434">
        <v>20</v>
      </c>
      <c r="AB19" s="435">
        <f t="shared" si="44"/>
        <v>16</v>
      </c>
      <c r="AC19" s="435">
        <f t="shared" si="45"/>
        <v>9402.35</v>
      </c>
      <c r="AD19" s="435"/>
      <c r="AE19" s="436">
        <f t="shared" si="46"/>
        <v>139572.66222222219</v>
      </c>
      <c r="AF19" s="437">
        <v>48474.337777777793</v>
      </c>
      <c r="AG19" s="136"/>
      <c r="AH19" s="137"/>
      <c r="AI19" s="39"/>
      <c r="AJ19" s="41"/>
      <c r="AK19" s="42"/>
      <c r="AL19" s="27"/>
      <c r="AM19" s="28" t="str">
        <f>IFERROR(INDEX(#REF!,MATCH(AH19,#REF!,0)),"")</f>
        <v/>
      </c>
      <c r="AN19" s="29" t="str">
        <f t="shared" si="3"/>
        <v/>
      </c>
      <c r="AO19" s="29">
        <f t="shared" si="41"/>
        <v>0</v>
      </c>
      <c r="AP19" s="29">
        <f t="shared" si="38"/>
        <v>0</v>
      </c>
      <c r="AQ19" s="30">
        <f t="shared" si="42"/>
        <v>0</v>
      </c>
      <c r="AR19" s="31">
        <f t="shared" si="43"/>
        <v>0</v>
      </c>
      <c r="AT19" s="44" t="s">
        <v>969</v>
      </c>
      <c r="AU19" s="45" t="s">
        <v>353</v>
      </c>
      <c r="AV19" s="138">
        <v>0</v>
      </c>
      <c r="AW19" s="58">
        <v>0</v>
      </c>
      <c r="AX19" s="139">
        <v>0</v>
      </c>
      <c r="AY19" s="58">
        <v>0</v>
      </c>
      <c r="AZ19" s="139">
        <v>0</v>
      </c>
      <c r="BA19" s="58">
        <v>3528</v>
      </c>
      <c r="BB19" s="139">
        <v>1261</v>
      </c>
      <c r="BC19" s="58">
        <v>396</v>
      </c>
      <c r="BD19" s="139"/>
      <c r="BE19" s="58"/>
      <c r="BF19" s="139"/>
      <c r="BG19" s="59">
        <v>0</v>
      </c>
      <c r="BI19" s="140">
        <f t="shared" si="32"/>
        <v>576.11111111111109</v>
      </c>
      <c r="BJ19" s="140">
        <f t="shared" si="33"/>
        <v>5185</v>
      </c>
      <c r="BL19" s="399">
        <f t="shared" si="4"/>
        <v>26</v>
      </c>
      <c r="BM19" s="399">
        <f t="shared" si="5"/>
        <v>26</v>
      </c>
      <c r="BN19" s="399">
        <f t="shared" si="6"/>
        <v>26</v>
      </c>
      <c r="BO19" s="399">
        <f t="shared" si="7"/>
        <v>26</v>
      </c>
      <c r="BP19" s="399">
        <f t="shared" si="8"/>
        <v>26</v>
      </c>
      <c r="BQ19" s="399">
        <f t="shared" si="9"/>
        <v>49.7</v>
      </c>
      <c r="BR19" s="399">
        <f t="shared" si="10"/>
        <v>33.83</v>
      </c>
      <c r="BS19" s="399">
        <f t="shared" si="11"/>
        <v>28.38</v>
      </c>
      <c r="BT19" s="399">
        <f t="shared" si="12"/>
        <v>26</v>
      </c>
      <c r="BU19" s="399">
        <f t="shared" si="13"/>
        <v>26</v>
      </c>
      <c r="BV19" s="399">
        <f t="shared" si="14"/>
        <v>26</v>
      </c>
      <c r="BW19" s="399">
        <f t="shared" si="15"/>
        <v>26</v>
      </c>
      <c r="BX19" s="385">
        <f t="shared" si="34"/>
        <v>345.90999999999997</v>
      </c>
      <c r="BY19" s="385">
        <f t="shared" si="35"/>
        <v>28.825833333333332</v>
      </c>
      <c r="BZ19" s="385"/>
      <c r="CF19" s="399">
        <f t="shared" si="16"/>
        <v>51</v>
      </c>
      <c r="CG19" s="399">
        <f t="shared" si="17"/>
        <v>51</v>
      </c>
      <c r="CH19" s="399">
        <f t="shared" si="18"/>
        <v>51</v>
      </c>
      <c r="CI19" s="399">
        <f t="shared" si="19"/>
        <v>51</v>
      </c>
      <c r="CJ19" s="399">
        <f t="shared" si="20"/>
        <v>51</v>
      </c>
      <c r="CK19" s="399">
        <f t="shared" si="21"/>
        <v>88.66</v>
      </c>
      <c r="CL19" s="399">
        <f t="shared" si="22"/>
        <v>61.45</v>
      </c>
      <c r="CM19" s="399">
        <f t="shared" si="23"/>
        <v>53.69</v>
      </c>
      <c r="CN19" s="399">
        <f t="shared" si="24"/>
        <v>51</v>
      </c>
      <c r="CO19" s="399">
        <f t="shared" si="25"/>
        <v>51</v>
      </c>
      <c r="CP19" s="399">
        <f t="shared" si="26"/>
        <v>51</v>
      </c>
      <c r="CQ19" s="399">
        <f t="shared" si="27"/>
        <v>51</v>
      </c>
      <c r="CR19" s="385">
        <f t="shared" si="36"/>
        <v>662.8</v>
      </c>
      <c r="CS19" s="385">
        <f t="shared" si="37"/>
        <v>55.233333333333327</v>
      </c>
    </row>
    <row r="20" spans="1:97" ht="14" customHeight="1" x14ac:dyDescent="0.35">
      <c r="A20" s="145" t="s">
        <v>159</v>
      </c>
      <c r="B20" s="130">
        <v>100</v>
      </c>
      <c r="D20" s="107" t="s">
        <v>160</v>
      </c>
      <c r="E20" s="130"/>
      <c r="F20" s="107" t="s">
        <v>161</v>
      </c>
      <c r="G20" s="130"/>
      <c r="I20" s="131" t="s">
        <v>162</v>
      </c>
      <c r="J20" s="473">
        <f>+'Operating Expense'!D10</f>
        <v>14522</v>
      </c>
      <c r="K20" s="474">
        <f>+J64</f>
        <v>2639</v>
      </c>
      <c r="L20" s="133"/>
      <c r="M20" s="133"/>
      <c r="N20" s="134"/>
      <c r="U20" s="76"/>
      <c r="V20" s="429" t="s">
        <v>944</v>
      </c>
      <c r="W20" s="430" t="s">
        <v>901</v>
      </c>
      <c r="X20" s="431">
        <v>39862</v>
      </c>
      <c r="Y20" s="432">
        <v>1434</v>
      </c>
      <c r="Z20" s="433"/>
      <c r="AA20" s="434">
        <v>50</v>
      </c>
      <c r="AB20" s="435">
        <f t="shared" si="44"/>
        <v>16</v>
      </c>
      <c r="AC20" s="435">
        <f t="shared" si="45"/>
        <v>28.68</v>
      </c>
      <c r="AD20" s="435"/>
      <c r="AE20" s="436">
        <f t="shared" si="46"/>
        <v>424.30466666666848</v>
      </c>
      <c r="AF20" s="437">
        <v>1009.6953333333315</v>
      </c>
      <c r="AG20" s="136"/>
      <c r="AH20" s="137"/>
      <c r="AI20" s="39"/>
      <c r="AJ20" s="41"/>
      <c r="AK20" s="42"/>
      <c r="AL20" s="27"/>
      <c r="AM20" s="28" t="str">
        <f>IFERROR(INDEX(#REF!,MATCH(AH20,#REF!,0)),"")</f>
        <v/>
      </c>
      <c r="AN20" s="29" t="str">
        <f t="shared" si="3"/>
        <v/>
      </c>
      <c r="AO20" s="29">
        <f t="shared" si="41"/>
        <v>0</v>
      </c>
      <c r="AP20" s="29">
        <f t="shared" si="38"/>
        <v>0</v>
      </c>
      <c r="AQ20" s="30">
        <f t="shared" si="42"/>
        <v>0</v>
      </c>
      <c r="AR20" s="31">
        <f t="shared" si="43"/>
        <v>0</v>
      </c>
      <c r="AT20" s="44" t="s">
        <v>969</v>
      </c>
      <c r="AU20" s="45" t="s">
        <v>354</v>
      </c>
      <c r="AV20" s="138">
        <v>0</v>
      </c>
      <c r="AW20" s="58">
        <v>0</v>
      </c>
      <c r="AX20" s="139">
        <v>0</v>
      </c>
      <c r="AY20" s="58">
        <v>0</v>
      </c>
      <c r="AZ20" s="139">
        <v>0</v>
      </c>
      <c r="BA20" s="58">
        <v>164</v>
      </c>
      <c r="BB20" s="139">
        <v>0</v>
      </c>
      <c r="BC20" s="58">
        <v>0</v>
      </c>
      <c r="BD20" s="139"/>
      <c r="BE20" s="58"/>
      <c r="BF20" s="139"/>
      <c r="BG20" s="59">
        <v>0</v>
      </c>
      <c r="BI20" s="140">
        <f t="shared" si="32"/>
        <v>18.222222222222221</v>
      </c>
      <c r="BJ20" s="140">
        <f t="shared" si="33"/>
        <v>164</v>
      </c>
      <c r="BL20" s="399">
        <f t="shared" si="4"/>
        <v>26</v>
      </c>
      <c r="BM20" s="399">
        <f t="shared" si="5"/>
        <v>26</v>
      </c>
      <c r="BN20" s="399">
        <f t="shared" si="6"/>
        <v>26</v>
      </c>
      <c r="BO20" s="399">
        <f t="shared" si="7"/>
        <v>26</v>
      </c>
      <c r="BP20" s="399">
        <f t="shared" si="8"/>
        <v>26</v>
      </c>
      <c r="BQ20" s="399">
        <f t="shared" si="9"/>
        <v>26.98</v>
      </c>
      <c r="BR20" s="399">
        <f t="shared" si="10"/>
        <v>26</v>
      </c>
      <c r="BS20" s="399">
        <f t="shared" si="11"/>
        <v>26</v>
      </c>
      <c r="BT20" s="399">
        <f t="shared" si="12"/>
        <v>26</v>
      </c>
      <c r="BU20" s="399">
        <f t="shared" si="13"/>
        <v>26</v>
      </c>
      <c r="BV20" s="399">
        <f t="shared" si="14"/>
        <v>26</v>
      </c>
      <c r="BW20" s="399">
        <f t="shared" si="15"/>
        <v>26</v>
      </c>
      <c r="BX20" s="385">
        <f t="shared" si="34"/>
        <v>312.98</v>
      </c>
      <c r="BY20" s="385">
        <f t="shared" si="35"/>
        <v>26.081666666666667</v>
      </c>
      <c r="BZ20" s="385"/>
      <c r="CA20" s="65" t="s">
        <v>1064</v>
      </c>
      <c r="CF20" s="399">
        <f t="shared" si="16"/>
        <v>51</v>
      </c>
      <c r="CG20" s="399">
        <f t="shared" si="17"/>
        <v>51</v>
      </c>
      <c r="CH20" s="399">
        <f t="shared" si="18"/>
        <v>51</v>
      </c>
      <c r="CI20" s="399">
        <f t="shared" si="19"/>
        <v>51</v>
      </c>
      <c r="CJ20" s="399">
        <f t="shared" si="20"/>
        <v>51</v>
      </c>
      <c r="CK20" s="399">
        <f t="shared" si="21"/>
        <v>52.12</v>
      </c>
      <c r="CL20" s="399">
        <f t="shared" si="22"/>
        <v>51</v>
      </c>
      <c r="CM20" s="399">
        <f t="shared" si="23"/>
        <v>51</v>
      </c>
      <c r="CN20" s="399">
        <f t="shared" si="24"/>
        <v>51</v>
      </c>
      <c r="CO20" s="399">
        <f t="shared" si="25"/>
        <v>51</v>
      </c>
      <c r="CP20" s="399">
        <f t="shared" si="26"/>
        <v>51</v>
      </c>
      <c r="CQ20" s="399">
        <f t="shared" si="27"/>
        <v>51</v>
      </c>
      <c r="CR20" s="385">
        <f t="shared" si="36"/>
        <v>613.12</v>
      </c>
      <c r="CS20" s="385">
        <f t="shared" si="37"/>
        <v>51.093333333333334</v>
      </c>
    </row>
    <row r="21" spans="1:97" ht="14" customHeight="1" thickBot="1" x14ac:dyDescent="0.4">
      <c r="A21" s="145" t="s">
        <v>163</v>
      </c>
      <c r="B21" s="130"/>
      <c r="D21" s="107" t="s">
        <v>164</v>
      </c>
      <c r="E21" s="161"/>
      <c r="F21" s="107" t="s">
        <v>165</v>
      </c>
      <c r="G21" s="130"/>
      <c r="I21" s="131" t="s">
        <v>166</v>
      </c>
      <c r="J21" s="473">
        <f>+'Operating Expense'!D11</f>
        <v>1677</v>
      </c>
      <c r="K21" s="53"/>
      <c r="L21" s="133"/>
      <c r="M21" s="133"/>
      <c r="N21" s="134"/>
      <c r="U21" s="76"/>
      <c r="V21" s="429" t="s">
        <v>946</v>
      </c>
      <c r="W21" s="430" t="s">
        <v>902</v>
      </c>
      <c r="X21" s="431">
        <v>39990</v>
      </c>
      <c r="Y21" s="432">
        <v>2276</v>
      </c>
      <c r="Z21" s="433"/>
      <c r="AA21" s="434">
        <v>25</v>
      </c>
      <c r="AB21" s="435">
        <f t="shared" si="44"/>
        <v>16</v>
      </c>
      <c r="AC21" s="435">
        <f t="shared" si="45"/>
        <v>91.04</v>
      </c>
      <c r="AD21" s="435"/>
      <c r="AE21" s="436">
        <f t="shared" si="46"/>
        <v>1314.5164444444436</v>
      </c>
      <c r="AF21" s="437">
        <v>961.48355555555656</v>
      </c>
      <c r="AG21" s="136"/>
      <c r="AH21" s="137"/>
      <c r="AI21" s="39"/>
      <c r="AJ21" s="41"/>
      <c r="AK21" s="42"/>
      <c r="AL21" s="27"/>
      <c r="AM21" s="28" t="str">
        <f>IFERROR(INDEX(#REF!,MATCH(AH21,#REF!,0)),"")</f>
        <v/>
      </c>
      <c r="AN21" s="29" t="str">
        <f t="shared" si="3"/>
        <v/>
      </c>
      <c r="AO21" s="29">
        <f t="shared" si="41"/>
        <v>0</v>
      </c>
      <c r="AP21" s="29">
        <f t="shared" si="38"/>
        <v>0</v>
      </c>
      <c r="AQ21" s="30">
        <f t="shared" si="42"/>
        <v>0</v>
      </c>
      <c r="AR21" s="31">
        <f t="shared" si="43"/>
        <v>0</v>
      </c>
      <c r="AT21" s="44" t="s">
        <v>969</v>
      </c>
      <c r="AU21" s="45" t="s">
        <v>355</v>
      </c>
      <c r="AV21" s="138">
        <v>0</v>
      </c>
      <c r="AW21" s="58">
        <v>0</v>
      </c>
      <c r="AX21" s="139">
        <v>910</v>
      </c>
      <c r="AY21" s="58">
        <v>4257</v>
      </c>
      <c r="AZ21" s="139">
        <v>3933</v>
      </c>
      <c r="BA21" s="58">
        <v>9327</v>
      </c>
      <c r="BB21" s="139">
        <v>10876</v>
      </c>
      <c r="BC21" s="58">
        <v>8339</v>
      </c>
      <c r="BD21" s="139"/>
      <c r="BE21" s="58"/>
      <c r="BF21" s="139"/>
      <c r="BG21" s="59"/>
      <c r="BI21" s="140">
        <f t="shared" si="32"/>
        <v>4705.25</v>
      </c>
      <c r="BJ21" s="140">
        <f t="shared" si="33"/>
        <v>37642</v>
      </c>
      <c r="BL21" s="399">
        <f t="shared" si="4"/>
        <v>26</v>
      </c>
      <c r="BM21" s="399">
        <f t="shared" si="5"/>
        <v>26</v>
      </c>
      <c r="BN21" s="399">
        <f t="shared" si="6"/>
        <v>31.46</v>
      </c>
      <c r="BO21" s="399">
        <f t="shared" si="7"/>
        <v>54.8</v>
      </c>
      <c r="BP21" s="399">
        <f t="shared" si="8"/>
        <v>52.53</v>
      </c>
      <c r="BQ21" s="399">
        <f t="shared" si="9"/>
        <v>93.62</v>
      </c>
      <c r="BR21" s="399">
        <f t="shared" si="10"/>
        <v>106.01</v>
      </c>
      <c r="BS21" s="399">
        <f t="shared" si="11"/>
        <v>85.71</v>
      </c>
      <c r="BT21" s="399">
        <f t="shared" si="12"/>
        <v>26</v>
      </c>
      <c r="BU21" s="399">
        <f t="shared" si="13"/>
        <v>26</v>
      </c>
      <c r="BV21" s="399">
        <f t="shared" si="14"/>
        <v>26</v>
      </c>
      <c r="BW21" s="399">
        <f t="shared" si="15"/>
        <v>26</v>
      </c>
      <c r="BX21" s="385">
        <f t="shared" si="34"/>
        <v>580.12999999999988</v>
      </c>
      <c r="BY21" s="385">
        <f t="shared" si="35"/>
        <v>48.344166666666659</v>
      </c>
      <c r="BZ21" s="385"/>
      <c r="CF21" s="399">
        <f t="shared" si="16"/>
        <v>51</v>
      </c>
      <c r="CG21" s="399">
        <f t="shared" si="17"/>
        <v>51</v>
      </c>
      <c r="CH21" s="399">
        <f t="shared" si="18"/>
        <v>57.24</v>
      </c>
      <c r="CI21" s="399">
        <f t="shared" si="19"/>
        <v>97.4</v>
      </c>
      <c r="CJ21" s="399">
        <f t="shared" si="20"/>
        <v>93.52</v>
      </c>
      <c r="CK21" s="399">
        <f t="shared" si="21"/>
        <v>188.86</v>
      </c>
      <c r="CL21" s="399">
        <f t="shared" si="22"/>
        <v>219.84</v>
      </c>
      <c r="CM21" s="399">
        <f t="shared" si="23"/>
        <v>169.1</v>
      </c>
      <c r="CN21" s="399">
        <f t="shared" si="24"/>
        <v>51</v>
      </c>
      <c r="CO21" s="399">
        <f t="shared" si="25"/>
        <v>51</v>
      </c>
      <c r="CP21" s="399">
        <f t="shared" si="26"/>
        <v>51</v>
      </c>
      <c r="CQ21" s="399">
        <f t="shared" si="27"/>
        <v>51</v>
      </c>
      <c r="CR21" s="385">
        <f t="shared" si="36"/>
        <v>1131.96</v>
      </c>
      <c r="CS21" s="385">
        <f t="shared" si="37"/>
        <v>94.33</v>
      </c>
    </row>
    <row r="22" spans="1:97" ht="14" customHeight="1" x14ac:dyDescent="0.35">
      <c r="A22" s="145" t="s">
        <v>167</v>
      </c>
      <c r="B22" s="130"/>
      <c r="D22" s="162" t="s">
        <v>168</v>
      </c>
      <c r="E22" s="33">
        <f>SUM(E8:E21)</f>
        <v>0</v>
      </c>
      <c r="F22" s="164" t="s">
        <v>169</v>
      </c>
      <c r="G22" s="130"/>
      <c r="I22" s="131" t="s">
        <v>170</v>
      </c>
      <c r="J22" s="473">
        <f>+'Operating Expense'!D12</f>
        <v>3588</v>
      </c>
      <c r="K22" s="53"/>
      <c r="L22" s="133"/>
      <c r="M22" s="133"/>
      <c r="N22" s="134"/>
      <c r="U22" s="76"/>
      <c r="V22" s="429" t="s">
        <v>944</v>
      </c>
      <c r="W22" s="430" t="s">
        <v>903</v>
      </c>
      <c r="X22" s="431">
        <v>40000</v>
      </c>
      <c r="Y22" s="432">
        <v>3982</v>
      </c>
      <c r="Z22" s="433"/>
      <c r="AA22" s="434">
        <v>30</v>
      </c>
      <c r="AB22" s="435">
        <f t="shared" si="44"/>
        <v>15</v>
      </c>
      <c r="AC22" s="435">
        <f t="shared" si="45"/>
        <v>132.73333333333332</v>
      </c>
      <c r="AD22" s="435"/>
      <c r="AE22" s="436">
        <f t="shared" si="46"/>
        <v>1912.8348148148152</v>
      </c>
      <c r="AF22" s="437">
        <v>2069.1651851851848</v>
      </c>
      <c r="AG22" s="136"/>
      <c r="AH22" s="137"/>
      <c r="AI22" s="39"/>
      <c r="AJ22" s="41"/>
      <c r="AK22" s="42"/>
      <c r="AL22" s="27"/>
      <c r="AM22" s="28" t="str">
        <f>IFERROR(INDEX(#REF!,MATCH(AH22,#REF!,0)),"")</f>
        <v/>
      </c>
      <c r="AN22" s="29" t="str">
        <f t="shared" si="3"/>
        <v/>
      </c>
      <c r="AO22" s="29">
        <f t="shared" si="41"/>
        <v>0</v>
      </c>
      <c r="AP22" s="29">
        <f t="shared" si="38"/>
        <v>0</v>
      </c>
      <c r="AQ22" s="30">
        <f t="shared" si="42"/>
        <v>0</v>
      </c>
      <c r="AR22" s="31">
        <f t="shared" si="43"/>
        <v>0</v>
      </c>
      <c r="AT22" s="44" t="s">
        <v>969</v>
      </c>
      <c r="AU22" s="45" t="s">
        <v>356</v>
      </c>
      <c r="AV22" s="138">
        <v>0</v>
      </c>
      <c r="AW22" s="58">
        <v>0</v>
      </c>
      <c r="AX22" s="139">
        <v>1485</v>
      </c>
      <c r="AY22" s="58">
        <v>572</v>
      </c>
      <c r="AZ22" s="139">
        <v>510</v>
      </c>
      <c r="BA22" s="58">
        <v>588</v>
      </c>
      <c r="BB22" s="139">
        <v>884</v>
      </c>
      <c r="BC22" s="58">
        <v>202</v>
      </c>
      <c r="BD22" s="139"/>
      <c r="BE22" s="58"/>
      <c r="BF22" s="139"/>
      <c r="BG22" s="59"/>
      <c r="BI22" s="140">
        <f t="shared" si="32"/>
        <v>530.125</v>
      </c>
      <c r="BJ22" s="140">
        <f t="shared" si="33"/>
        <v>4241</v>
      </c>
      <c r="BL22" s="399">
        <f t="shared" si="4"/>
        <v>26</v>
      </c>
      <c r="BM22" s="399">
        <f t="shared" si="5"/>
        <v>26</v>
      </c>
      <c r="BN22" s="399">
        <f t="shared" si="6"/>
        <v>35.4</v>
      </c>
      <c r="BO22" s="399">
        <f t="shared" si="7"/>
        <v>29.43</v>
      </c>
      <c r="BP22" s="399">
        <f t="shared" si="8"/>
        <v>29.06</v>
      </c>
      <c r="BQ22" s="399">
        <f t="shared" si="9"/>
        <v>29.53</v>
      </c>
      <c r="BR22" s="399">
        <f t="shared" si="10"/>
        <v>31.3</v>
      </c>
      <c r="BS22" s="399">
        <f t="shared" si="11"/>
        <v>27.21</v>
      </c>
      <c r="BT22" s="399">
        <f t="shared" si="12"/>
        <v>26</v>
      </c>
      <c r="BU22" s="399">
        <f t="shared" si="13"/>
        <v>26</v>
      </c>
      <c r="BV22" s="399">
        <f t="shared" si="14"/>
        <v>26</v>
      </c>
      <c r="BW22" s="399">
        <f t="shared" si="15"/>
        <v>26</v>
      </c>
      <c r="BX22" s="385">
        <f t="shared" si="34"/>
        <v>337.93000000000006</v>
      </c>
      <c r="BY22" s="385">
        <f t="shared" si="35"/>
        <v>28.16083333333334</v>
      </c>
      <c r="BZ22" s="385"/>
      <c r="CA22" s="203" t="s">
        <v>987</v>
      </c>
      <c r="CB22" s="204"/>
      <c r="CC22" s="204"/>
      <c r="CD22" s="205"/>
      <c r="CF22" s="399">
        <f t="shared" si="16"/>
        <v>51</v>
      </c>
      <c r="CG22" s="399">
        <f t="shared" si="17"/>
        <v>51</v>
      </c>
      <c r="CH22" s="399">
        <f t="shared" si="18"/>
        <v>64.14</v>
      </c>
      <c r="CI22" s="399">
        <f t="shared" si="19"/>
        <v>54.89</v>
      </c>
      <c r="CJ22" s="399">
        <f t="shared" si="20"/>
        <v>54.47</v>
      </c>
      <c r="CK22" s="399">
        <f t="shared" si="21"/>
        <v>55</v>
      </c>
      <c r="CL22" s="399">
        <f t="shared" si="22"/>
        <v>57.01</v>
      </c>
      <c r="CM22" s="399">
        <f t="shared" si="23"/>
        <v>52.37</v>
      </c>
      <c r="CN22" s="399">
        <f t="shared" si="24"/>
        <v>51</v>
      </c>
      <c r="CO22" s="399">
        <f t="shared" si="25"/>
        <v>51</v>
      </c>
      <c r="CP22" s="399">
        <f t="shared" si="26"/>
        <v>51</v>
      </c>
      <c r="CQ22" s="399">
        <f t="shared" si="27"/>
        <v>51</v>
      </c>
      <c r="CR22" s="385">
        <f t="shared" si="36"/>
        <v>643.88</v>
      </c>
      <c r="CS22" s="385">
        <f t="shared" si="37"/>
        <v>53.656666666666666</v>
      </c>
    </row>
    <row r="23" spans="1:97" ht="14" customHeight="1" x14ac:dyDescent="0.35">
      <c r="A23" s="145" t="s">
        <v>171</v>
      </c>
      <c r="B23" s="130"/>
      <c r="D23" s="107"/>
      <c r="E23" s="163"/>
      <c r="F23" s="164" t="s">
        <v>172</v>
      </c>
      <c r="G23" s="130"/>
      <c r="I23" s="131" t="s">
        <v>173</v>
      </c>
      <c r="J23" s="132">
        <f>+'Operating Expense'!D13</f>
        <v>0</v>
      </c>
      <c r="K23" s="53"/>
      <c r="L23" s="133"/>
      <c r="M23" s="133"/>
      <c r="N23" s="134"/>
      <c r="U23" s="76"/>
      <c r="V23" s="429" t="s">
        <v>942</v>
      </c>
      <c r="W23" s="430" t="s">
        <v>904</v>
      </c>
      <c r="X23" s="431">
        <v>40511</v>
      </c>
      <c r="Y23" s="432">
        <v>36307</v>
      </c>
      <c r="Z23" s="433"/>
      <c r="AA23" s="434">
        <v>20</v>
      </c>
      <c r="AB23" s="435">
        <f t="shared" si="44"/>
        <v>14</v>
      </c>
      <c r="AC23" s="435">
        <f t="shared" si="45"/>
        <v>1815.35</v>
      </c>
      <c r="AD23" s="435"/>
      <c r="AE23" s="436">
        <f t="shared" si="46"/>
        <v>23624.763194444455</v>
      </c>
      <c r="AF23" s="437">
        <v>12682.236805555545</v>
      </c>
      <c r="AG23" s="136"/>
      <c r="AH23" s="137"/>
      <c r="AI23" s="39"/>
      <c r="AJ23" s="41"/>
      <c r="AK23" s="42"/>
      <c r="AL23" s="27"/>
      <c r="AM23" s="28" t="str">
        <f>IFERROR(INDEX(#REF!,MATCH(AH23,#REF!,0)),"")</f>
        <v/>
      </c>
      <c r="AN23" s="29" t="str">
        <f t="shared" si="3"/>
        <v/>
      </c>
      <c r="AO23" s="29">
        <f t="shared" si="41"/>
        <v>0</v>
      </c>
      <c r="AP23" s="29">
        <f t="shared" si="38"/>
        <v>0</v>
      </c>
      <c r="AQ23" s="30">
        <f t="shared" si="42"/>
        <v>0</v>
      </c>
      <c r="AR23" s="31">
        <f t="shared" si="43"/>
        <v>0</v>
      </c>
      <c r="AT23" s="44" t="s">
        <v>969</v>
      </c>
      <c r="AU23" s="45" t="s">
        <v>357</v>
      </c>
      <c r="AV23" s="138">
        <v>0</v>
      </c>
      <c r="AW23" s="58">
        <v>0</v>
      </c>
      <c r="AX23" s="139">
        <v>1141</v>
      </c>
      <c r="AY23" s="58">
        <v>929</v>
      </c>
      <c r="AZ23" s="139">
        <v>1522</v>
      </c>
      <c r="BA23" s="58">
        <v>3964</v>
      </c>
      <c r="BB23" s="139">
        <v>5128</v>
      </c>
      <c r="BC23" s="58">
        <v>8593</v>
      </c>
      <c r="BD23" s="139"/>
      <c r="BE23" s="58"/>
      <c r="BF23" s="139"/>
      <c r="BG23" s="59"/>
      <c r="BI23" s="140">
        <f t="shared" si="32"/>
        <v>2659.625</v>
      </c>
      <c r="BJ23" s="140">
        <f t="shared" si="33"/>
        <v>21277</v>
      </c>
      <c r="BL23" s="399">
        <f t="shared" si="4"/>
        <v>26</v>
      </c>
      <c r="BM23" s="399">
        <f t="shared" si="5"/>
        <v>26</v>
      </c>
      <c r="BN23" s="399">
        <f t="shared" si="6"/>
        <v>32.99</v>
      </c>
      <c r="BO23" s="399">
        <f t="shared" si="7"/>
        <v>31.57</v>
      </c>
      <c r="BP23" s="399">
        <f t="shared" si="8"/>
        <v>35.65</v>
      </c>
      <c r="BQ23" s="399">
        <f t="shared" si="9"/>
        <v>52.75</v>
      </c>
      <c r="BR23" s="399">
        <f t="shared" si="10"/>
        <v>60.9</v>
      </c>
      <c r="BS23" s="399">
        <f t="shared" si="11"/>
        <v>87.74</v>
      </c>
      <c r="BT23" s="399">
        <f t="shared" si="12"/>
        <v>26</v>
      </c>
      <c r="BU23" s="399">
        <f t="shared" si="13"/>
        <v>26</v>
      </c>
      <c r="BV23" s="399">
        <f t="shared" si="14"/>
        <v>26</v>
      </c>
      <c r="BW23" s="399">
        <f t="shared" si="15"/>
        <v>26</v>
      </c>
      <c r="BX23" s="385">
        <f t="shared" si="34"/>
        <v>457.6</v>
      </c>
      <c r="BY23" s="385">
        <f t="shared" si="35"/>
        <v>38.133333333333333</v>
      </c>
      <c r="BZ23" s="385"/>
      <c r="CA23" s="206"/>
      <c r="CB23" s="76"/>
      <c r="CC23" s="76"/>
      <c r="CD23" s="207"/>
      <c r="CF23" s="399">
        <f t="shared" si="16"/>
        <v>51</v>
      </c>
      <c r="CG23" s="399">
        <f t="shared" si="17"/>
        <v>51</v>
      </c>
      <c r="CH23" s="399">
        <f t="shared" si="18"/>
        <v>60.01</v>
      </c>
      <c r="CI23" s="399">
        <f t="shared" si="19"/>
        <v>57.47</v>
      </c>
      <c r="CJ23" s="399">
        <f t="shared" si="20"/>
        <v>64.58</v>
      </c>
      <c r="CK23" s="399">
        <f t="shared" si="21"/>
        <v>93.89</v>
      </c>
      <c r="CL23" s="399">
        <f t="shared" si="22"/>
        <v>107.86</v>
      </c>
      <c r="CM23" s="399">
        <f t="shared" si="23"/>
        <v>174.18</v>
      </c>
      <c r="CN23" s="399">
        <f t="shared" si="24"/>
        <v>51</v>
      </c>
      <c r="CO23" s="399">
        <f t="shared" si="25"/>
        <v>51</v>
      </c>
      <c r="CP23" s="399">
        <f t="shared" si="26"/>
        <v>51</v>
      </c>
      <c r="CQ23" s="399">
        <f t="shared" si="27"/>
        <v>51</v>
      </c>
      <c r="CR23" s="385">
        <f t="shared" si="36"/>
        <v>863.99</v>
      </c>
      <c r="CS23" s="385">
        <f t="shared" si="37"/>
        <v>71.999166666666667</v>
      </c>
    </row>
    <row r="24" spans="1:97" ht="14" customHeight="1" thickBot="1" x14ac:dyDescent="0.4">
      <c r="A24" s="165" t="s">
        <v>174</v>
      </c>
      <c r="B24" s="34">
        <f>B23+1</f>
        <v>1</v>
      </c>
      <c r="D24" s="107" t="s">
        <v>175</v>
      </c>
      <c r="E24" s="130"/>
      <c r="F24" s="107" t="s">
        <v>176</v>
      </c>
      <c r="G24" s="161"/>
      <c r="I24" s="131" t="s">
        <v>177</v>
      </c>
      <c r="J24" s="473">
        <f>+'Operating Expense'!D14</f>
        <v>115</v>
      </c>
      <c r="K24" s="53"/>
      <c r="L24" s="133"/>
      <c r="M24" s="133"/>
      <c r="N24" s="134"/>
      <c r="U24" s="76"/>
      <c r="V24" s="429" t="s">
        <v>942</v>
      </c>
      <c r="W24" s="430" t="s">
        <v>905</v>
      </c>
      <c r="X24" s="431">
        <v>40756</v>
      </c>
      <c r="Y24" s="432">
        <v>25419</v>
      </c>
      <c r="Z24" s="433"/>
      <c r="AA24" s="434">
        <v>20</v>
      </c>
      <c r="AB24" s="435">
        <f t="shared" si="44"/>
        <v>13</v>
      </c>
      <c r="AC24" s="435">
        <f t="shared" si="45"/>
        <v>1270.95</v>
      </c>
      <c r="AD24" s="435"/>
      <c r="AE24" s="436">
        <f t="shared" si="46"/>
        <v>15685.641250000011</v>
      </c>
      <c r="AF24" s="437">
        <v>9733.3587499999885</v>
      </c>
      <c r="AG24" s="136"/>
      <c r="AH24" s="137"/>
      <c r="AI24" s="39"/>
      <c r="AJ24" s="41"/>
      <c r="AK24" s="42"/>
      <c r="AL24" s="27"/>
      <c r="AM24" s="28" t="str">
        <f>IFERROR(INDEX(#REF!,MATCH(AH24,#REF!,0)),"")</f>
        <v/>
      </c>
      <c r="AN24" s="29" t="str">
        <f t="shared" si="3"/>
        <v/>
      </c>
      <c r="AO24" s="29">
        <f t="shared" si="41"/>
        <v>0</v>
      </c>
      <c r="AP24" s="29">
        <f t="shared" si="38"/>
        <v>0</v>
      </c>
      <c r="AQ24" s="30">
        <f t="shared" si="42"/>
        <v>0</v>
      </c>
      <c r="AR24" s="31">
        <f t="shared" si="43"/>
        <v>0</v>
      </c>
      <c r="AT24" s="44" t="s">
        <v>969</v>
      </c>
      <c r="AU24" s="45" t="s">
        <v>358</v>
      </c>
      <c r="AV24" s="138">
        <v>0</v>
      </c>
      <c r="AW24" s="58">
        <v>0</v>
      </c>
      <c r="AX24" s="139">
        <v>7255</v>
      </c>
      <c r="AY24" s="58">
        <v>5486</v>
      </c>
      <c r="AZ24" s="139">
        <v>7942</v>
      </c>
      <c r="BA24" s="58">
        <v>11826</v>
      </c>
      <c r="BB24" s="139">
        <v>12395</v>
      </c>
      <c r="BC24" s="58">
        <v>9548</v>
      </c>
      <c r="BD24" s="139"/>
      <c r="BE24" s="58"/>
      <c r="BF24" s="139"/>
      <c r="BG24" s="59"/>
      <c r="BI24" s="140">
        <f t="shared" si="32"/>
        <v>6806.5</v>
      </c>
      <c r="BJ24" s="140">
        <f t="shared" si="33"/>
        <v>54452</v>
      </c>
      <c r="BL24" s="399">
        <f t="shared" si="4"/>
        <v>26</v>
      </c>
      <c r="BM24" s="399">
        <f t="shared" si="5"/>
        <v>26</v>
      </c>
      <c r="BN24" s="399">
        <f t="shared" si="6"/>
        <v>77.040000000000006</v>
      </c>
      <c r="BO24" s="399">
        <f t="shared" si="7"/>
        <v>63.4</v>
      </c>
      <c r="BP24" s="399">
        <f t="shared" si="8"/>
        <v>82.54</v>
      </c>
      <c r="BQ24" s="399">
        <f t="shared" si="9"/>
        <v>113.61</v>
      </c>
      <c r="BR24" s="399">
        <f t="shared" si="10"/>
        <v>118.16</v>
      </c>
      <c r="BS24" s="399">
        <f t="shared" si="11"/>
        <v>95.38</v>
      </c>
      <c r="BT24" s="399">
        <f t="shared" si="12"/>
        <v>26</v>
      </c>
      <c r="BU24" s="399">
        <f t="shared" si="13"/>
        <v>26</v>
      </c>
      <c r="BV24" s="399">
        <f t="shared" si="14"/>
        <v>26</v>
      </c>
      <c r="BW24" s="399">
        <f t="shared" si="15"/>
        <v>26</v>
      </c>
      <c r="BX24" s="385">
        <f t="shared" si="34"/>
        <v>706.13</v>
      </c>
      <c r="BY24" s="385">
        <f t="shared" si="35"/>
        <v>58.844166666666666</v>
      </c>
      <c r="BZ24" s="385"/>
      <c r="CA24" s="209" t="s">
        <v>972</v>
      </c>
      <c r="CB24" s="210"/>
      <c r="CC24" s="210">
        <v>51</v>
      </c>
      <c r="CD24" s="211"/>
      <c r="CF24" s="399">
        <f t="shared" si="16"/>
        <v>51</v>
      </c>
      <c r="CG24" s="399">
        <f t="shared" si="17"/>
        <v>51</v>
      </c>
      <c r="CH24" s="399">
        <f t="shared" si="18"/>
        <v>147.41999999999999</v>
      </c>
      <c r="CI24" s="399">
        <f t="shared" si="19"/>
        <v>112.15</v>
      </c>
      <c r="CJ24" s="399">
        <f t="shared" si="20"/>
        <v>161.16</v>
      </c>
      <c r="CK24" s="399">
        <f t="shared" si="21"/>
        <v>238.84</v>
      </c>
      <c r="CL24" s="399">
        <f t="shared" si="22"/>
        <v>250.22</v>
      </c>
      <c r="CM24" s="399">
        <f t="shared" si="23"/>
        <v>193.28</v>
      </c>
      <c r="CN24" s="399">
        <f t="shared" si="24"/>
        <v>51</v>
      </c>
      <c r="CO24" s="399">
        <f t="shared" si="25"/>
        <v>51</v>
      </c>
      <c r="CP24" s="399">
        <f t="shared" si="26"/>
        <v>51</v>
      </c>
      <c r="CQ24" s="399">
        <f t="shared" si="27"/>
        <v>51</v>
      </c>
      <c r="CR24" s="385">
        <f t="shared" si="36"/>
        <v>1409.0700000000002</v>
      </c>
      <c r="CS24" s="385">
        <f t="shared" si="37"/>
        <v>117.42250000000001</v>
      </c>
    </row>
    <row r="25" spans="1:97" ht="14" customHeight="1" x14ac:dyDescent="0.35">
      <c r="A25" s="505" t="s">
        <v>178</v>
      </c>
      <c r="B25" s="506"/>
      <c r="D25" s="107" t="s">
        <v>179</v>
      </c>
      <c r="E25" s="130"/>
      <c r="F25" s="162" t="s">
        <v>180</v>
      </c>
      <c r="G25" s="33">
        <f>(G22-ABS(G23))+G20+G21+G24</f>
        <v>0</v>
      </c>
      <c r="I25" s="131" t="s">
        <v>181</v>
      </c>
      <c r="J25" s="132">
        <f>+'Operating Expense'!D15</f>
        <v>0</v>
      </c>
      <c r="K25" s="53"/>
      <c r="L25" s="133"/>
      <c r="M25" s="133"/>
      <c r="N25" s="134"/>
      <c r="U25" s="76"/>
      <c r="V25" s="429" t="s">
        <v>942</v>
      </c>
      <c r="W25" s="430" t="s">
        <v>906</v>
      </c>
      <c r="X25" s="431">
        <v>40799</v>
      </c>
      <c r="Y25" s="432">
        <v>8000</v>
      </c>
      <c r="Z25" s="433"/>
      <c r="AA25" s="434">
        <v>20</v>
      </c>
      <c r="AB25" s="435">
        <f t="shared" si="44"/>
        <v>13</v>
      </c>
      <c r="AC25" s="435">
        <f t="shared" si="45"/>
        <v>400</v>
      </c>
      <c r="AD25" s="435"/>
      <c r="AE25" s="436">
        <f t="shared" si="46"/>
        <v>4890.0000000000036</v>
      </c>
      <c r="AF25" s="437">
        <v>3109.9999999999959</v>
      </c>
      <c r="AG25" s="136"/>
      <c r="AH25" s="137"/>
      <c r="AI25" s="39"/>
      <c r="AJ25" s="41"/>
      <c r="AK25" s="42"/>
      <c r="AL25" s="27"/>
      <c r="AM25" s="28" t="str">
        <f>IFERROR(INDEX(#REF!,MATCH(AH25,#REF!,0)),"")</f>
        <v/>
      </c>
      <c r="AN25" s="29" t="str">
        <f t="shared" si="3"/>
        <v/>
      </c>
      <c r="AO25" s="29">
        <f t="shared" si="41"/>
        <v>0</v>
      </c>
      <c r="AP25" s="29">
        <f t="shared" si="38"/>
        <v>0</v>
      </c>
      <c r="AQ25" s="30">
        <f t="shared" si="42"/>
        <v>0</v>
      </c>
      <c r="AR25" s="31">
        <f t="shared" si="43"/>
        <v>0</v>
      </c>
      <c r="AT25" s="44" t="s">
        <v>969</v>
      </c>
      <c r="AU25" s="45" t="s">
        <v>359</v>
      </c>
      <c r="AV25" s="138"/>
      <c r="AW25" s="58"/>
      <c r="AX25" s="139"/>
      <c r="AY25" s="58">
        <v>1024</v>
      </c>
      <c r="AZ25" s="139">
        <v>711</v>
      </c>
      <c r="BA25" s="58">
        <v>2903</v>
      </c>
      <c r="BB25" s="139">
        <v>2624</v>
      </c>
      <c r="BC25" s="58">
        <v>6777</v>
      </c>
      <c r="BD25" s="139"/>
      <c r="BE25" s="58"/>
      <c r="BF25" s="139"/>
      <c r="BG25" s="59"/>
      <c r="BI25" s="140">
        <f t="shared" si="32"/>
        <v>2807.8</v>
      </c>
      <c r="BJ25" s="140">
        <f t="shared" si="33"/>
        <v>14039</v>
      </c>
      <c r="BL25" s="399">
        <f t="shared" si="4"/>
        <v>26</v>
      </c>
      <c r="BM25" s="399">
        <f t="shared" si="5"/>
        <v>26</v>
      </c>
      <c r="BN25" s="399">
        <f t="shared" si="6"/>
        <v>26</v>
      </c>
      <c r="BO25" s="399">
        <f t="shared" si="7"/>
        <v>32.17</v>
      </c>
      <c r="BP25" s="399">
        <f t="shared" si="8"/>
        <v>30.27</v>
      </c>
      <c r="BQ25" s="399">
        <f t="shared" si="9"/>
        <v>45.32</v>
      </c>
      <c r="BR25" s="399">
        <f t="shared" si="10"/>
        <v>43.37</v>
      </c>
      <c r="BS25" s="399">
        <f t="shared" si="11"/>
        <v>73.22</v>
      </c>
      <c r="BT25" s="399">
        <f t="shared" si="12"/>
        <v>26</v>
      </c>
      <c r="BU25" s="399">
        <f t="shared" si="13"/>
        <v>26</v>
      </c>
      <c r="BV25" s="399">
        <f t="shared" si="14"/>
        <v>26</v>
      </c>
      <c r="BW25" s="399">
        <f t="shared" si="15"/>
        <v>26</v>
      </c>
      <c r="BX25" s="385">
        <f t="shared" si="34"/>
        <v>406.35</v>
      </c>
      <c r="BY25" s="385">
        <f t="shared" si="35"/>
        <v>33.862500000000004</v>
      </c>
      <c r="BZ25" s="385"/>
      <c r="CA25" s="212">
        <v>0</v>
      </c>
      <c r="CB25" s="213">
        <v>900</v>
      </c>
      <c r="CC25" s="389">
        <v>6.7999999999999996E-3</v>
      </c>
      <c r="CD25" s="388">
        <f>+CB25*CC25</f>
        <v>6.1199999999999992</v>
      </c>
      <c r="CF25" s="399">
        <f t="shared" si="16"/>
        <v>51</v>
      </c>
      <c r="CG25" s="399">
        <f t="shared" si="17"/>
        <v>51</v>
      </c>
      <c r="CH25" s="399">
        <f t="shared" si="18"/>
        <v>51</v>
      </c>
      <c r="CI25" s="399">
        <f t="shared" si="19"/>
        <v>58.61</v>
      </c>
      <c r="CJ25" s="399">
        <f t="shared" si="20"/>
        <v>55.83</v>
      </c>
      <c r="CK25" s="399">
        <f t="shared" si="21"/>
        <v>81.16</v>
      </c>
      <c r="CL25" s="399">
        <f t="shared" si="22"/>
        <v>77.81</v>
      </c>
      <c r="CM25" s="399">
        <f t="shared" si="23"/>
        <v>137.86000000000001</v>
      </c>
      <c r="CN25" s="399">
        <f t="shared" si="24"/>
        <v>51</v>
      </c>
      <c r="CO25" s="399">
        <f t="shared" si="25"/>
        <v>51</v>
      </c>
      <c r="CP25" s="399">
        <f t="shared" si="26"/>
        <v>51</v>
      </c>
      <c r="CQ25" s="399">
        <f t="shared" si="27"/>
        <v>51</v>
      </c>
      <c r="CR25" s="385">
        <f t="shared" si="36"/>
        <v>768.27</v>
      </c>
      <c r="CS25" s="385">
        <f t="shared" si="37"/>
        <v>64.022499999999994</v>
      </c>
    </row>
    <row r="26" spans="1:97" ht="14" customHeight="1" thickBot="1" x14ac:dyDescent="0.4">
      <c r="A26" s="167" t="s">
        <v>182</v>
      </c>
      <c r="B26" s="168"/>
      <c r="D26" s="107" t="s">
        <v>183</v>
      </c>
      <c r="E26" s="130"/>
      <c r="F26" s="107"/>
      <c r="G26" s="169"/>
      <c r="I26" s="131" t="s">
        <v>184</v>
      </c>
      <c r="J26" s="473">
        <f>+'Operating Expense'!D16</f>
        <v>50222.61</v>
      </c>
      <c r="K26" s="474">
        <f>+J65</f>
        <v>-22058</v>
      </c>
      <c r="L26" s="133"/>
      <c r="M26" s="133"/>
      <c r="N26" s="134"/>
      <c r="U26" s="76"/>
      <c r="V26" s="429" t="s">
        <v>942</v>
      </c>
      <c r="W26" s="430" t="s">
        <v>904</v>
      </c>
      <c r="X26" s="431">
        <v>40849</v>
      </c>
      <c r="Y26" s="432">
        <v>16916</v>
      </c>
      <c r="Z26" s="433"/>
      <c r="AA26" s="434">
        <v>20</v>
      </c>
      <c r="AB26" s="435">
        <f t="shared" si="44"/>
        <v>13</v>
      </c>
      <c r="AC26" s="435">
        <f t="shared" si="45"/>
        <v>845.8</v>
      </c>
      <c r="AD26" s="435"/>
      <c r="AE26" s="436">
        <f t="shared" si="46"/>
        <v>10224.782222222228</v>
      </c>
      <c r="AF26" s="437">
        <v>6691.2177777777724</v>
      </c>
      <c r="AG26" s="136"/>
      <c r="AH26" s="137"/>
      <c r="AI26" s="39"/>
      <c r="AJ26" s="41"/>
      <c r="AK26" s="42"/>
      <c r="AL26" s="27"/>
      <c r="AM26" s="28" t="str">
        <f>IFERROR(INDEX(#REF!,MATCH(AH26,#REF!,0)),"")</f>
        <v/>
      </c>
      <c r="AN26" s="29" t="str">
        <f t="shared" si="3"/>
        <v/>
      </c>
      <c r="AO26" s="29">
        <f t="shared" si="41"/>
        <v>0</v>
      </c>
      <c r="AP26" s="29">
        <f t="shared" si="38"/>
        <v>0</v>
      </c>
      <c r="AQ26" s="30">
        <f t="shared" si="42"/>
        <v>0</v>
      </c>
      <c r="AR26" s="31">
        <f t="shared" si="43"/>
        <v>0</v>
      </c>
      <c r="AT26" s="44" t="s">
        <v>969</v>
      </c>
      <c r="AU26" s="45" t="s">
        <v>360</v>
      </c>
      <c r="AV26" s="138"/>
      <c r="AW26" s="58"/>
      <c r="AX26" s="139"/>
      <c r="AY26" s="58">
        <v>1980</v>
      </c>
      <c r="AZ26" s="139">
        <v>253</v>
      </c>
      <c r="BA26" s="58">
        <v>1483</v>
      </c>
      <c r="BB26" s="139">
        <v>1805</v>
      </c>
      <c r="BC26" s="58">
        <v>1543</v>
      </c>
      <c r="BD26" s="139"/>
      <c r="BE26" s="58"/>
      <c r="BF26" s="139"/>
      <c r="BG26" s="59"/>
      <c r="BI26" s="140">
        <f t="shared" si="32"/>
        <v>1412.8</v>
      </c>
      <c r="BJ26" s="140">
        <f t="shared" si="33"/>
        <v>7064</v>
      </c>
      <c r="BL26" s="399">
        <f t="shared" si="4"/>
        <v>26</v>
      </c>
      <c r="BM26" s="399">
        <f t="shared" si="5"/>
        <v>26</v>
      </c>
      <c r="BN26" s="399">
        <f t="shared" si="6"/>
        <v>26</v>
      </c>
      <c r="BO26" s="399">
        <f t="shared" si="7"/>
        <v>38.86</v>
      </c>
      <c r="BP26" s="399">
        <f t="shared" si="8"/>
        <v>27.52</v>
      </c>
      <c r="BQ26" s="399">
        <f t="shared" si="9"/>
        <v>35.380000000000003</v>
      </c>
      <c r="BR26" s="399">
        <f t="shared" si="10"/>
        <v>37.64</v>
      </c>
      <c r="BS26" s="399">
        <f t="shared" si="11"/>
        <v>35.799999999999997</v>
      </c>
      <c r="BT26" s="399">
        <f t="shared" si="12"/>
        <v>26</v>
      </c>
      <c r="BU26" s="399">
        <f t="shared" si="13"/>
        <v>26</v>
      </c>
      <c r="BV26" s="399">
        <f t="shared" si="14"/>
        <v>26</v>
      </c>
      <c r="BW26" s="399">
        <f t="shared" si="15"/>
        <v>26</v>
      </c>
      <c r="BX26" s="385">
        <f t="shared" si="34"/>
        <v>357.2</v>
      </c>
      <c r="BY26" s="385">
        <f t="shared" si="35"/>
        <v>29.766666666666666</v>
      </c>
      <c r="BZ26" s="385"/>
      <c r="CA26" s="212">
        <f>+CB25+1</f>
        <v>901</v>
      </c>
      <c r="CB26" s="213">
        <v>5500</v>
      </c>
      <c r="CC26" s="389">
        <v>1.2E-2</v>
      </c>
      <c r="CD26" s="388">
        <f>+CC26*(CB26-CB25)</f>
        <v>55.2</v>
      </c>
      <c r="CF26" s="399">
        <f t="shared" si="16"/>
        <v>51</v>
      </c>
      <c r="CG26" s="399">
        <f t="shared" si="17"/>
        <v>51</v>
      </c>
      <c r="CH26" s="399">
        <f t="shared" si="18"/>
        <v>51</v>
      </c>
      <c r="CI26" s="399">
        <f t="shared" si="19"/>
        <v>70.08</v>
      </c>
      <c r="CJ26" s="399">
        <f t="shared" si="20"/>
        <v>52.72</v>
      </c>
      <c r="CK26" s="399">
        <f t="shared" si="21"/>
        <v>64.12</v>
      </c>
      <c r="CL26" s="399">
        <f t="shared" si="22"/>
        <v>67.98</v>
      </c>
      <c r="CM26" s="399">
        <f t="shared" si="23"/>
        <v>64.84</v>
      </c>
      <c r="CN26" s="399">
        <f t="shared" si="24"/>
        <v>51</v>
      </c>
      <c r="CO26" s="399">
        <f t="shared" si="25"/>
        <v>51</v>
      </c>
      <c r="CP26" s="399">
        <f t="shared" si="26"/>
        <v>51</v>
      </c>
      <c r="CQ26" s="399">
        <f t="shared" si="27"/>
        <v>51</v>
      </c>
      <c r="CR26" s="385">
        <f t="shared" si="36"/>
        <v>676.74</v>
      </c>
      <c r="CS26" s="385">
        <f t="shared" si="37"/>
        <v>56.395000000000003</v>
      </c>
    </row>
    <row r="27" spans="1:97" ht="14" customHeight="1" thickBot="1" x14ac:dyDescent="0.4">
      <c r="A27" s="145" t="s">
        <v>185</v>
      </c>
      <c r="B27" s="170"/>
      <c r="D27" s="107" t="s">
        <v>186</v>
      </c>
      <c r="E27" s="130"/>
      <c r="F27" s="162" t="s">
        <v>187</v>
      </c>
      <c r="G27" s="33">
        <f>G25+G18</f>
        <v>0</v>
      </c>
      <c r="I27" s="131" t="s">
        <v>188</v>
      </c>
      <c r="J27" s="132">
        <f>+'Operating Expense'!D17</f>
        <v>0</v>
      </c>
      <c r="K27" s="53"/>
      <c r="L27" s="133"/>
      <c r="M27" s="133"/>
      <c r="N27" s="134"/>
      <c r="U27" s="76"/>
      <c r="V27" s="429" t="s">
        <v>942</v>
      </c>
      <c r="W27" s="430" t="s">
        <v>906</v>
      </c>
      <c r="X27" s="431">
        <v>40917</v>
      </c>
      <c r="Y27" s="432">
        <v>21751</v>
      </c>
      <c r="Z27" s="433"/>
      <c r="AA27" s="434">
        <v>20</v>
      </c>
      <c r="AB27" s="435">
        <f t="shared" si="44"/>
        <v>13</v>
      </c>
      <c r="AC27" s="435">
        <f t="shared" si="45"/>
        <v>1087.55</v>
      </c>
      <c r="AD27" s="435"/>
      <c r="AE27" s="436">
        <f t="shared" si="46"/>
        <v>12944.865972222244</v>
      </c>
      <c r="AF27" s="437">
        <v>8806.1340277777563</v>
      </c>
      <c r="AG27" s="136"/>
      <c r="AH27" s="137"/>
      <c r="AI27" s="39"/>
      <c r="AJ27" s="41"/>
      <c r="AK27" s="42"/>
      <c r="AL27" s="27"/>
      <c r="AM27" s="28" t="str">
        <f>IFERROR(INDEX(#REF!,MATCH(AH27,#REF!,0)),"")</f>
        <v/>
      </c>
      <c r="AN27" s="29" t="str">
        <f t="shared" si="3"/>
        <v/>
      </c>
      <c r="AO27" s="29">
        <f t="shared" si="41"/>
        <v>0</v>
      </c>
      <c r="AP27" s="29">
        <f t="shared" si="38"/>
        <v>0</v>
      </c>
      <c r="AQ27" s="30">
        <f t="shared" si="42"/>
        <v>0</v>
      </c>
      <c r="AR27" s="31">
        <f t="shared" si="43"/>
        <v>0</v>
      </c>
      <c r="AT27" s="44" t="s">
        <v>969</v>
      </c>
      <c r="AU27" s="45" t="s">
        <v>361</v>
      </c>
      <c r="AV27" s="138"/>
      <c r="AW27" s="58"/>
      <c r="AX27" s="139"/>
      <c r="AY27" s="58">
        <v>1102</v>
      </c>
      <c r="AZ27" s="139">
        <v>5545</v>
      </c>
      <c r="BA27" s="58">
        <v>7886</v>
      </c>
      <c r="BB27" s="139">
        <v>10521</v>
      </c>
      <c r="BC27" s="58">
        <v>-1712</v>
      </c>
      <c r="BD27" s="139"/>
      <c r="BE27" s="58"/>
      <c r="BF27" s="139"/>
      <c r="BG27" s="59"/>
      <c r="BI27" s="140">
        <f t="shared" si="32"/>
        <v>4668.3999999999996</v>
      </c>
      <c r="BJ27" s="140">
        <f t="shared" si="33"/>
        <v>23342</v>
      </c>
      <c r="BL27" s="399">
        <f t="shared" si="4"/>
        <v>26</v>
      </c>
      <c r="BM27" s="399">
        <f t="shared" si="5"/>
        <v>26</v>
      </c>
      <c r="BN27" s="399">
        <f t="shared" si="6"/>
        <v>26</v>
      </c>
      <c r="BO27" s="399">
        <f t="shared" si="7"/>
        <v>32.71</v>
      </c>
      <c r="BP27" s="399">
        <f t="shared" si="8"/>
        <v>63.82</v>
      </c>
      <c r="BQ27" s="399">
        <f t="shared" si="9"/>
        <v>82.09</v>
      </c>
      <c r="BR27" s="399">
        <f t="shared" si="10"/>
        <v>103.17</v>
      </c>
      <c r="BS27" s="399">
        <f t="shared" si="11"/>
        <v>15.73</v>
      </c>
      <c r="BT27" s="399">
        <f t="shared" si="12"/>
        <v>26</v>
      </c>
      <c r="BU27" s="399">
        <f t="shared" si="13"/>
        <v>26</v>
      </c>
      <c r="BV27" s="399">
        <f t="shared" si="14"/>
        <v>26</v>
      </c>
      <c r="BW27" s="399">
        <f t="shared" si="15"/>
        <v>26</v>
      </c>
      <c r="BX27" s="385">
        <f t="shared" si="34"/>
        <v>479.52000000000004</v>
      </c>
      <c r="BY27" s="385">
        <f t="shared" si="35"/>
        <v>39.96</v>
      </c>
      <c r="BZ27" s="385"/>
      <c r="CA27" s="214">
        <f>+CB26+1</f>
        <v>5501</v>
      </c>
      <c r="CB27" s="215"/>
      <c r="CC27" s="390">
        <v>0.02</v>
      </c>
      <c r="CD27" s="216"/>
      <c r="CF27" s="399">
        <f t="shared" si="16"/>
        <v>51</v>
      </c>
      <c r="CG27" s="399">
        <f t="shared" si="17"/>
        <v>51</v>
      </c>
      <c r="CH27" s="399">
        <f>ROUND(IF(AX27&gt;$CB$26,$CC$24+$CD$25+$CD$26+(AX27-$CB$26)*$CC$27,IF(AX27&gt;$CB$25,$CC$24+$CD$25+(AX27-$CB$25)*$CC$26,$CC$24+AX27*$CC$25)),2)</f>
        <v>51</v>
      </c>
      <c r="CI27" s="399">
        <f t="shared" si="19"/>
        <v>59.54</v>
      </c>
      <c r="CJ27" s="399">
        <f t="shared" si="20"/>
        <v>113.22</v>
      </c>
      <c r="CK27" s="399">
        <f t="shared" si="21"/>
        <v>160.04</v>
      </c>
      <c r="CL27" s="399">
        <f t="shared" si="22"/>
        <v>212.74</v>
      </c>
      <c r="CM27" s="399">
        <f t="shared" si="23"/>
        <v>39.36</v>
      </c>
      <c r="CN27" s="399">
        <f t="shared" si="24"/>
        <v>51</v>
      </c>
      <c r="CO27" s="399">
        <f t="shared" si="25"/>
        <v>51</v>
      </c>
      <c r="CP27" s="399">
        <f t="shared" si="26"/>
        <v>51</v>
      </c>
      <c r="CQ27" s="399">
        <f t="shared" si="27"/>
        <v>51</v>
      </c>
      <c r="CR27" s="385">
        <f t="shared" si="36"/>
        <v>941.9</v>
      </c>
      <c r="CS27" s="385">
        <f t="shared" si="37"/>
        <v>78.49166666666666</v>
      </c>
    </row>
    <row r="28" spans="1:97" ht="14" customHeight="1" x14ac:dyDescent="0.35">
      <c r="A28" s="145" t="s">
        <v>189</v>
      </c>
      <c r="B28" s="170"/>
      <c r="D28" s="107" t="s">
        <v>183</v>
      </c>
      <c r="E28" s="130"/>
      <c r="F28" s="107"/>
      <c r="G28" s="163"/>
      <c r="I28" s="131" t="s">
        <v>190</v>
      </c>
      <c r="J28" s="473">
        <f>+'Operating Expense'!D18</f>
        <v>14157</v>
      </c>
      <c r="K28" s="474">
        <f>+J66</f>
        <v>-94</v>
      </c>
      <c r="L28" s="133"/>
      <c r="M28" s="133"/>
      <c r="N28" s="134"/>
      <c r="U28" s="76"/>
      <c r="V28" s="429" t="s">
        <v>942</v>
      </c>
      <c r="W28" s="430" t="s">
        <v>907</v>
      </c>
      <c r="X28" s="431">
        <v>41122</v>
      </c>
      <c r="Y28" s="432">
        <v>3067</v>
      </c>
      <c r="Z28" s="433"/>
      <c r="AA28" s="434">
        <v>20</v>
      </c>
      <c r="AB28" s="435">
        <f t="shared" si="44"/>
        <v>12</v>
      </c>
      <c r="AC28" s="435">
        <f t="shared" si="45"/>
        <v>153.35</v>
      </c>
      <c r="AD28" s="435"/>
      <c r="AE28" s="436">
        <f t="shared" si="46"/>
        <v>1739.2445833333343</v>
      </c>
      <c r="AF28" s="437">
        <v>1327.7554166666657</v>
      </c>
      <c r="AG28" s="136"/>
      <c r="AH28" s="137"/>
      <c r="AI28" s="39"/>
      <c r="AJ28" s="41"/>
      <c r="AK28" s="42"/>
      <c r="AL28" s="27"/>
      <c r="AM28" s="28" t="str">
        <f>IFERROR(INDEX(#REF!,MATCH(AH28,#REF!,0)),"")</f>
        <v/>
      </c>
      <c r="AN28" s="29" t="str">
        <f t="shared" si="3"/>
        <v/>
      </c>
      <c r="AO28" s="29">
        <f t="shared" si="41"/>
        <v>0</v>
      </c>
      <c r="AP28" s="29">
        <f t="shared" si="38"/>
        <v>0</v>
      </c>
      <c r="AQ28" s="30">
        <f t="shared" si="42"/>
        <v>0</v>
      </c>
      <c r="AR28" s="31">
        <f t="shared" si="43"/>
        <v>0</v>
      </c>
      <c r="AT28" s="44" t="s">
        <v>969</v>
      </c>
      <c r="AU28" s="45" t="s">
        <v>362</v>
      </c>
      <c r="AV28" s="138"/>
      <c r="AW28" s="58"/>
      <c r="AX28" s="139"/>
      <c r="AY28" s="58"/>
      <c r="AZ28" s="139">
        <v>3581</v>
      </c>
      <c r="BA28" s="58">
        <v>5881</v>
      </c>
      <c r="BB28" s="139"/>
      <c r="BC28" s="58">
        <v>2763</v>
      </c>
      <c r="BD28" s="139"/>
      <c r="BE28" s="58"/>
      <c r="BF28" s="139"/>
      <c r="BG28" s="59"/>
      <c r="BI28" s="140">
        <f t="shared" si="32"/>
        <v>4075</v>
      </c>
      <c r="BJ28" s="140">
        <f t="shared" si="33"/>
        <v>12225</v>
      </c>
      <c r="BL28" s="399">
        <f t="shared" si="4"/>
        <v>26</v>
      </c>
      <c r="BM28" s="399">
        <f t="shared" si="5"/>
        <v>26</v>
      </c>
      <c r="BN28" s="399">
        <f t="shared" si="6"/>
        <v>26</v>
      </c>
      <c r="BO28" s="399">
        <f t="shared" si="7"/>
        <v>26</v>
      </c>
      <c r="BP28" s="399">
        <f t="shared" si="8"/>
        <v>50.07</v>
      </c>
      <c r="BQ28" s="399">
        <f t="shared" si="9"/>
        <v>66.17</v>
      </c>
      <c r="BR28" s="399">
        <f t="shared" si="10"/>
        <v>26</v>
      </c>
      <c r="BS28" s="399">
        <f t="shared" si="11"/>
        <v>44.34</v>
      </c>
      <c r="BT28" s="399">
        <f t="shared" si="12"/>
        <v>26</v>
      </c>
      <c r="BU28" s="399">
        <f t="shared" si="13"/>
        <v>26</v>
      </c>
      <c r="BV28" s="399">
        <f t="shared" si="14"/>
        <v>26</v>
      </c>
      <c r="BW28" s="399">
        <f t="shared" si="15"/>
        <v>26</v>
      </c>
      <c r="BX28" s="385">
        <f t="shared" si="34"/>
        <v>394.58000000000004</v>
      </c>
      <c r="BY28" s="385">
        <f t="shared" si="35"/>
        <v>32.881666666666668</v>
      </c>
      <c r="BZ28" s="385"/>
      <c r="CF28" s="399">
        <f t="shared" si="16"/>
        <v>51</v>
      </c>
      <c r="CG28" s="399">
        <f t="shared" si="17"/>
        <v>51</v>
      </c>
      <c r="CH28" s="399">
        <f t="shared" si="18"/>
        <v>51</v>
      </c>
      <c r="CI28" s="399">
        <f t="shared" si="19"/>
        <v>51</v>
      </c>
      <c r="CJ28" s="399">
        <f t="shared" si="20"/>
        <v>89.29</v>
      </c>
      <c r="CK28" s="399">
        <f t="shared" si="21"/>
        <v>119.94</v>
      </c>
      <c r="CL28" s="399">
        <f t="shared" si="22"/>
        <v>51</v>
      </c>
      <c r="CM28" s="399">
        <f t="shared" si="23"/>
        <v>79.48</v>
      </c>
      <c r="CN28" s="399">
        <f t="shared" si="24"/>
        <v>51</v>
      </c>
      <c r="CO28" s="399">
        <f t="shared" si="25"/>
        <v>51</v>
      </c>
      <c r="CP28" s="399">
        <f t="shared" si="26"/>
        <v>51</v>
      </c>
      <c r="CQ28" s="399">
        <f t="shared" si="27"/>
        <v>51</v>
      </c>
      <c r="CR28" s="385">
        <f t="shared" si="36"/>
        <v>747.71</v>
      </c>
      <c r="CS28" s="385">
        <f t="shared" si="37"/>
        <v>62.30916666666667</v>
      </c>
    </row>
    <row r="29" spans="1:97" ht="14" customHeight="1" x14ac:dyDescent="0.35">
      <c r="A29" s="145" t="s">
        <v>189</v>
      </c>
      <c r="B29" s="170"/>
      <c r="D29" s="107" t="s">
        <v>192</v>
      </c>
      <c r="E29" s="130"/>
      <c r="F29" s="120" t="s">
        <v>193</v>
      </c>
      <c r="G29" s="163"/>
      <c r="I29" s="131" t="s">
        <v>194</v>
      </c>
      <c r="J29" s="473">
        <f>+'Operating Expense'!D19</f>
        <v>10517.01</v>
      </c>
      <c r="K29" s="474">
        <f>+J67</f>
        <v>-446</v>
      </c>
      <c r="L29" s="133"/>
      <c r="M29" s="133"/>
      <c r="N29" s="134"/>
      <c r="U29" s="76"/>
      <c r="V29" s="429" t="s">
        <v>942</v>
      </c>
      <c r="W29" s="430" t="s">
        <v>908</v>
      </c>
      <c r="X29" s="431">
        <v>41279</v>
      </c>
      <c r="Y29" s="432">
        <v>17906</v>
      </c>
      <c r="Z29" s="433"/>
      <c r="AA29" s="434">
        <v>20</v>
      </c>
      <c r="AB29" s="435">
        <f t="shared" si="44"/>
        <v>12</v>
      </c>
      <c r="AC29" s="435">
        <f t="shared" si="45"/>
        <v>895.3</v>
      </c>
      <c r="AD29" s="435"/>
      <c r="AE29" s="436">
        <f t="shared" si="46"/>
        <v>9771.2047222222282</v>
      </c>
      <c r="AF29" s="437">
        <v>8134.7952777777718</v>
      </c>
      <c r="AG29" s="136"/>
      <c r="AH29" s="137"/>
      <c r="AI29" s="39"/>
      <c r="AJ29" s="41"/>
      <c r="AK29" s="42"/>
      <c r="AL29" s="27"/>
      <c r="AM29" s="28" t="str">
        <f>IFERROR(INDEX(#REF!,MATCH(AH29,#REF!,0)),"")</f>
        <v/>
      </c>
      <c r="AN29" s="29" t="str">
        <f t="shared" si="3"/>
        <v/>
      </c>
      <c r="AO29" s="29">
        <f t="shared" si="41"/>
        <v>0</v>
      </c>
      <c r="AP29" s="29">
        <f t="shared" si="38"/>
        <v>0</v>
      </c>
      <c r="AQ29" s="30">
        <f t="shared" si="42"/>
        <v>0</v>
      </c>
      <c r="AR29" s="31">
        <f t="shared" si="43"/>
        <v>0</v>
      </c>
      <c r="AT29" s="44" t="s">
        <v>969</v>
      </c>
      <c r="AU29" s="45" t="s">
        <v>363</v>
      </c>
      <c r="AV29" s="138"/>
      <c r="AW29" s="58"/>
      <c r="AX29" s="139"/>
      <c r="AY29" s="58"/>
      <c r="AZ29" s="139"/>
      <c r="BA29" s="58">
        <v>467</v>
      </c>
      <c r="BB29" s="139">
        <v>998</v>
      </c>
      <c r="BC29" s="58">
        <v>892</v>
      </c>
      <c r="BD29" s="139"/>
      <c r="BE29" s="58"/>
      <c r="BF29" s="139"/>
      <c r="BG29" s="59"/>
      <c r="BI29" s="140">
        <f t="shared" si="32"/>
        <v>785.66666666666663</v>
      </c>
      <c r="BJ29" s="140">
        <f t="shared" si="33"/>
        <v>2357</v>
      </c>
      <c r="BL29" s="399">
        <f t="shared" si="4"/>
        <v>26</v>
      </c>
      <c r="BM29" s="399">
        <f t="shared" si="5"/>
        <v>26</v>
      </c>
      <c r="BN29" s="399">
        <f t="shared" si="6"/>
        <v>26</v>
      </c>
      <c r="BO29" s="399">
        <f t="shared" si="7"/>
        <v>26</v>
      </c>
      <c r="BP29" s="399">
        <f t="shared" si="8"/>
        <v>26</v>
      </c>
      <c r="BQ29" s="399">
        <f t="shared" si="9"/>
        <v>28.8</v>
      </c>
      <c r="BR29" s="399">
        <f t="shared" si="10"/>
        <v>31.99</v>
      </c>
      <c r="BS29" s="399">
        <f t="shared" si="11"/>
        <v>31.35</v>
      </c>
      <c r="BT29" s="399">
        <f t="shared" si="12"/>
        <v>26</v>
      </c>
      <c r="BU29" s="399">
        <f t="shared" si="13"/>
        <v>26</v>
      </c>
      <c r="BV29" s="399">
        <f t="shared" si="14"/>
        <v>26</v>
      </c>
      <c r="BW29" s="399">
        <f t="shared" si="15"/>
        <v>26</v>
      </c>
      <c r="BX29" s="385">
        <f t="shared" si="34"/>
        <v>326.14</v>
      </c>
      <c r="BY29" s="385">
        <f t="shared" si="35"/>
        <v>27.178333333333331</v>
      </c>
      <c r="BZ29" s="385"/>
      <c r="CF29" s="399">
        <f t="shared" si="16"/>
        <v>51</v>
      </c>
      <c r="CG29" s="399">
        <f t="shared" si="17"/>
        <v>51</v>
      </c>
      <c r="CH29" s="399">
        <f t="shared" si="18"/>
        <v>51</v>
      </c>
      <c r="CI29" s="399">
        <f t="shared" si="19"/>
        <v>51</v>
      </c>
      <c r="CJ29" s="399">
        <f t="shared" si="20"/>
        <v>51</v>
      </c>
      <c r="CK29" s="399">
        <f t="shared" si="21"/>
        <v>54.18</v>
      </c>
      <c r="CL29" s="399">
        <f t="shared" si="22"/>
        <v>58.3</v>
      </c>
      <c r="CM29" s="399">
        <f t="shared" si="23"/>
        <v>57.07</v>
      </c>
      <c r="CN29" s="399">
        <f t="shared" si="24"/>
        <v>51</v>
      </c>
      <c r="CO29" s="399">
        <f t="shared" si="25"/>
        <v>51</v>
      </c>
      <c r="CP29" s="399">
        <f t="shared" si="26"/>
        <v>51</v>
      </c>
      <c r="CQ29" s="399">
        <f t="shared" si="27"/>
        <v>51</v>
      </c>
      <c r="CR29" s="385">
        <f t="shared" si="36"/>
        <v>628.54999999999995</v>
      </c>
      <c r="CS29" s="385">
        <f t="shared" si="37"/>
        <v>52.379166666666663</v>
      </c>
    </row>
    <row r="30" spans="1:97" ht="14" customHeight="1" x14ac:dyDescent="0.35">
      <c r="A30" s="145" t="s">
        <v>195</v>
      </c>
      <c r="B30" s="170"/>
      <c r="D30" s="107" t="s">
        <v>183</v>
      </c>
      <c r="E30" s="130"/>
      <c r="F30" s="154" t="s">
        <v>196</v>
      </c>
      <c r="G30" s="130"/>
      <c r="I30" s="131" t="s">
        <v>197</v>
      </c>
      <c r="J30" s="473">
        <f>+'Operating Expense'!D20</f>
        <v>13954</v>
      </c>
      <c r="K30" s="53"/>
      <c r="L30" s="133"/>
      <c r="M30" s="133"/>
      <c r="N30" s="134"/>
      <c r="U30" s="76"/>
      <c r="V30" s="429" t="s">
        <v>942</v>
      </c>
      <c r="W30" s="430" t="s">
        <v>909</v>
      </c>
      <c r="X30" s="431">
        <v>41705</v>
      </c>
      <c r="Y30" s="432">
        <v>3137</v>
      </c>
      <c r="Z30" s="433"/>
      <c r="AA30" s="434">
        <v>20</v>
      </c>
      <c r="AB30" s="435">
        <f t="shared" si="44"/>
        <v>11</v>
      </c>
      <c r="AC30" s="435">
        <f t="shared" si="45"/>
        <v>156.85</v>
      </c>
      <c r="AD30" s="435"/>
      <c r="AE30" s="436">
        <f t="shared" si="46"/>
        <v>1527.9804166666695</v>
      </c>
      <c r="AF30" s="437">
        <v>1609.0195833333305</v>
      </c>
      <c r="AG30" s="136"/>
      <c r="AH30" s="137"/>
      <c r="AI30" s="39"/>
      <c r="AJ30" s="41"/>
      <c r="AK30" s="42"/>
      <c r="AL30" s="27"/>
      <c r="AM30" s="28" t="str">
        <f>IFERROR(INDEX(#REF!,MATCH(AH30,#REF!,0)),"")</f>
        <v/>
      </c>
      <c r="AN30" s="29" t="str">
        <f t="shared" si="3"/>
        <v/>
      </c>
      <c r="AO30" s="29">
        <f t="shared" si="41"/>
        <v>0</v>
      </c>
      <c r="AP30" s="29">
        <f t="shared" si="38"/>
        <v>0</v>
      </c>
      <c r="AQ30" s="30">
        <f t="shared" si="42"/>
        <v>0</v>
      </c>
      <c r="AR30" s="31">
        <f t="shared" si="43"/>
        <v>0</v>
      </c>
      <c r="AT30" s="44" t="s">
        <v>969</v>
      </c>
      <c r="AU30" s="45" t="s">
        <v>364</v>
      </c>
      <c r="AV30" s="138"/>
      <c r="AW30" s="58"/>
      <c r="AX30" s="139"/>
      <c r="AY30" s="58"/>
      <c r="AZ30" s="139"/>
      <c r="BA30" s="58">
        <v>2339</v>
      </c>
      <c r="BB30" s="139">
        <v>6533</v>
      </c>
      <c r="BC30" s="58">
        <v>3316</v>
      </c>
      <c r="BD30" s="139"/>
      <c r="BE30" s="58"/>
      <c r="BF30" s="139"/>
      <c r="BG30" s="59"/>
      <c r="BI30" s="140">
        <f t="shared" si="32"/>
        <v>4062.6666666666665</v>
      </c>
      <c r="BJ30" s="140">
        <f t="shared" si="33"/>
        <v>12188</v>
      </c>
      <c r="BL30" s="399">
        <f t="shared" si="4"/>
        <v>26</v>
      </c>
      <c r="BM30" s="399">
        <f t="shared" si="5"/>
        <v>26</v>
      </c>
      <c r="BN30" s="399">
        <f t="shared" si="6"/>
        <v>26</v>
      </c>
      <c r="BO30" s="399">
        <f t="shared" si="7"/>
        <v>26</v>
      </c>
      <c r="BP30" s="399">
        <f t="shared" si="8"/>
        <v>26</v>
      </c>
      <c r="BQ30" s="399">
        <f t="shared" si="9"/>
        <v>41.37</v>
      </c>
      <c r="BR30" s="399">
        <f t="shared" si="10"/>
        <v>71.260000000000005</v>
      </c>
      <c r="BS30" s="399">
        <f t="shared" si="11"/>
        <v>48.21</v>
      </c>
      <c r="BT30" s="399">
        <f t="shared" si="12"/>
        <v>26</v>
      </c>
      <c r="BU30" s="399">
        <f t="shared" si="13"/>
        <v>26</v>
      </c>
      <c r="BV30" s="399">
        <f t="shared" si="14"/>
        <v>26</v>
      </c>
      <c r="BW30" s="399">
        <f t="shared" si="15"/>
        <v>26</v>
      </c>
      <c r="BX30" s="385">
        <f t="shared" si="34"/>
        <v>394.84</v>
      </c>
      <c r="BY30" s="385">
        <f t="shared" si="35"/>
        <v>32.903333333333329</v>
      </c>
      <c r="BZ30" s="385"/>
      <c r="CF30" s="399">
        <f t="shared" si="16"/>
        <v>51</v>
      </c>
      <c r="CG30" s="399">
        <f t="shared" si="17"/>
        <v>51</v>
      </c>
      <c r="CH30" s="399">
        <f t="shared" si="18"/>
        <v>51</v>
      </c>
      <c r="CI30" s="399">
        <f t="shared" si="19"/>
        <v>51</v>
      </c>
      <c r="CJ30" s="399">
        <f t="shared" si="20"/>
        <v>51</v>
      </c>
      <c r="CK30" s="399">
        <f t="shared" si="21"/>
        <v>74.39</v>
      </c>
      <c r="CL30" s="399">
        <f t="shared" si="22"/>
        <v>132.97999999999999</v>
      </c>
      <c r="CM30" s="399">
        <f t="shared" si="23"/>
        <v>86.11</v>
      </c>
      <c r="CN30" s="399">
        <f t="shared" si="24"/>
        <v>51</v>
      </c>
      <c r="CO30" s="399">
        <f t="shared" si="25"/>
        <v>51</v>
      </c>
      <c r="CP30" s="399">
        <f t="shared" si="26"/>
        <v>51</v>
      </c>
      <c r="CQ30" s="399">
        <f t="shared" si="27"/>
        <v>51</v>
      </c>
      <c r="CR30" s="385">
        <f t="shared" si="36"/>
        <v>752.48</v>
      </c>
      <c r="CS30" s="385">
        <f t="shared" si="37"/>
        <v>62.706666666666671</v>
      </c>
    </row>
    <row r="31" spans="1:97" ht="14" customHeight="1" x14ac:dyDescent="0.35">
      <c r="A31" s="145" t="s">
        <v>198</v>
      </c>
      <c r="B31" s="170"/>
      <c r="D31" s="107" t="s">
        <v>199</v>
      </c>
      <c r="E31" s="130"/>
      <c r="F31" s="107" t="s">
        <v>200</v>
      </c>
      <c r="G31" s="130"/>
      <c r="I31" s="131" t="s">
        <v>201</v>
      </c>
      <c r="J31" s="132">
        <f>+'Operating Expense'!D21</f>
        <v>0</v>
      </c>
      <c r="K31" s="53"/>
      <c r="L31" s="133"/>
      <c r="M31" s="133"/>
      <c r="N31" s="134"/>
      <c r="U31" s="76"/>
      <c r="V31" s="429" t="s">
        <v>944</v>
      </c>
      <c r="W31" s="430" t="s">
        <v>910</v>
      </c>
      <c r="X31" s="431">
        <v>43783</v>
      </c>
      <c r="Y31" s="432">
        <v>6474</v>
      </c>
      <c r="Z31" s="433"/>
      <c r="AA31" s="434">
        <v>50</v>
      </c>
      <c r="AB31" s="435">
        <f t="shared" si="44"/>
        <v>5</v>
      </c>
      <c r="AC31" s="435">
        <f t="shared" si="45"/>
        <v>129.47999999999999</v>
      </c>
      <c r="AD31" s="435"/>
      <c r="AE31" s="436">
        <f t="shared" si="46"/>
        <v>525.11333333333278</v>
      </c>
      <c r="AF31" s="437">
        <v>5948.8866666666672</v>
      </c>
      <c r="AG31" s="136"/>
      <c r="AH31" s="137"/>
      <c r="AI31" s="39"/>
      <c r="AJ31" s="41"/>
      <c r="AK31" s="42"/>
      <c r="AL31" s="27"/>
      <c r="AM31" s="28" t="str">
        <f>IFERROR(INDEX(#REF!,MATCH(AH31,#REF!,0)),"")</f>
        <v/>
      </c>
      <c r="AN31" s="29" t="str">
        <f t="shared" si="3"/>
        <v/>
      </c>
      <c r="AO31" s="29">
        <f t="shared" si="41"/>
        <v>0</v>
      </c>
      <c r="AP31" s="29">
        <f t="shared" si="38"/>
        <v>0</v>
      </c>
      <c r="AQ31" s="30">
        <f t="shared" si="42"/>
        <v>0</v>
      </c>
      <c r="AR31" s="31">
        <f t="shared" si="43"/>
        <v>0</v>
      </c>
      <c r="AT31" s="44" t="s">
        <v>969</v>
      </c>
      <c r="AU31" s="45" t="s">
        <v>365</v>
      </c>
      <c r="AV31" s="138"/>
      <c r="AW31" s="58"/>
      <c r="AX31" s="139"/>
      <c r="AY31" s="58"/>
      <c r="AZ31" s="139"/>
      <c r="BA31" s="58">
        <v>1120</v>
      </c>
      <c r="BB31" s="139">
        <v>3836</v>
      </c>
      <c r="BC31" s="58">
        <v>7841</v>
      </c>
      <c r="BD31" s="139"/>
      <c r="BE31" s="58"/>
      <c r="BF31" s="139"/>
      <c r="BG31" s="59"/>
      <c r="BI31" s="140">
        <f t="shared" si="32"/>
        <v>4265.666666666667</v>
      </c>
      <c r="BJ31" s="140">
        <f t="shared" si="33"/>
        <v>12797</v>
      </c>
      <c r="BL31" s="399">
        <f t="shared" si="4"/>
        <v>26</v>
      </c>
      <c r="BM31" s="399">
        <f t="shared" si="5"/>
        <v>26</v>
      </c>
      <c r="BN31" s="399">
        <f t="shared" si="6"/>
        <v>26</v>
      </c>
      <c r="BO31" s="399">
        <f t="shared" si="7"/>
        <v>26</v>
      </c>
      <c r="BP31" s="399">
        <f t="shared" si="8"/>
        <v>26</v>
      </c>
      <c r="BQ31" s="399">
        <f t="shared" si="9"/>
        <v>32.840000000000003</v>
      </c>
      <c r="BR31" s="399">
        <f t="shared" si="10"/>
        <v>51.85</v>
      </c>
      <c r="BS31" s="399">
        <f t="shared" si="11"/>
        <v>81.73</v>
      </c>
      <c r="BT31" s="399">
        <f t="shared" si="12"/>
        <v>26</v>
      </c>
      <c r="BU31" s="399">
        <f t="shared" si="13"/>
        <v>26</v>
      </c>
      <c r="BV31" s="399">
        <f t="shared" si="14"/>
        <v>26</v>
      </c>
      <c r="BW31" s="399">
        <f t="shared" si="15"/>
        <v>26</v>
      </c>
      <c r="BX31" s="385">
        <f t="shared" si="34"/>
        <v>400.42</v>
      </c>
      <c r="BY31" s="385">
        <f t="shared" si="35"/>
        <v>33.368333333333332</v>
      </c>
      <c r="BZ31" s="385"/>
      <c r="CF31" s="399">
        <f t="shared" si="16"/>
        <v>51</v>
      </c>
      <c r="CG31" s="399">
        <f t="shared" si="17"/>
        <v>51</v>
      </c>
      <c r="CH31" s="399">
        <f t="shared" si="18"/>
        <v>51</v>
      </c>
      <c r="CI31" s="399">
        <f t="shared" si="19"/>
        <v>51</v>
      </c>
      <c r="CJ31" s="399">
        <f t="shared" si="20"/>
        <v>51</v>
      </c>
      <c r="CK31" s="399">
        <f t="shared" si="21"/>
        <v>59.76</v>
      </c>
      <c r="CL31" s="399">
        <f t="shared" si="22"/>
        <v>92.35</v>
      </c>
      <c r="CM31" s="399">
        <f t="shared" si="23"/>
        <v>159.13999999999999</v>
      </c>
      <c r="CN31" s="399">
        <f t="shared" si="24"/>
        <v>51</v>
      </c>
      <c r="CO31" s="399">
        <f t="shared" si="25"/>
        <v>51</v>
      </c>
      <c r="CP31" s="399">
        <f t="shared" si="26"/>
        <v>51</v>
      </c>
      <c r="CQ31" s="399">
        <f t="shared" si="27"/>
        <v>51</v>
      </c>
      <c r="CR31" s="385">
        <f t="shared" si="36"/>
        <v>770.25</v>
      </c>
      <c r="CS31" s="385">
        <f t="shared" si="37"/>
        <v>64.1875</v>
      </c>
    </row>
    <row r="32" spans="1:97" ht="14" customHeight="1" x14ac:dyDescent="0.35">
      <c r="A32" s="165" t="s">
        <v>202</v>
      </c>
      <c r="B32" s="171"/>
      <c r="D32" s="107" t="s">
        <v>203</v>
      </c>
      <c r="E32" s="130"/>
      <c r="F32" s="154" t="s">
        <v>204</v>
      </c>
      <c r="G32" s="130"/>
      <c r="I32" s="131" t="s">
        <v>205</v>
      </c>
      <c r="J32" s="132">
        <f>+'Operating Expense'!D22</f>
        <v>0</v>
      </c>
      <c r="K32" s="53"/>
      <c r="L32" s="133"/>
      <c r="M32" s="133"/>
      <c r="N32" s="424">
        <f>+J76</f>
        <v>12162.500000000002</v>
      </c>
      <c r="U32" s="76"/>
      <c r="V32" s="429" t="s">
        <v>947</v>
      </c>
      <c r="W32" s="430" t="s">
        <v>911</v>
      </c>
      <c r="X32" s="431"/>
      <c r="Y32" s="432">
        <v>10000</v>
      </c>
      <c r="Z32" s="433"/>
      <c r="AA32" s="434">
        <v>0</v>
      </c>
      <c r="AB32" s="435">
        <f t="shared" si="44"/>
        <v>0</v>
      </c>
      <c r="AC32" s="435">
        <f t="shared" si="45"/>
        <v>0</v>
      </c>
      <c r="AD32" s="435"/>
      <c r="AE32" s="436">
        <f t="shared" si="46"/>
        <v>0</v>
      </c>
      <c r="AF32" s="437">
        <v>10000</v>
      </c>
      <c r="AG32" s="136"/>
      <c r="AH32" s="137"/>
      <c r="AI32" s="39"/>
      <c r="AJ32" s="41"/>
      <c r="AK32" s="42"/>
      <c r="AL32" s="27"/>
      <c r="AM32" s="28" t="str">
        <f>IFERROR(INDEX(#REF!,MATCH(AH32,#REF!,0)),"")</f>
        <v/>
      </c>
      <c r="AN32" s="29" t="str">
        <f t="shared" si="3"/>
        <v/>
      </c>
      <c r="AO32" s="29">
        <f t="shared" si="41"/>
        <v>0</v>
      </c>
      <c r="AP32" s="29">
        <f t="shared" si="38"/>
        <v>0</v>
      </c>
      <c r="AQ32" s="30">
        <f t="shared" si="42"/>
        <v>0</v>
      </c>
      <c r="AR32" s="31">
        <f t="shared" si="43"/>
        <v>0</v>
      </c>
      <c r="AT32" s="44" t="s">
        <v>969</v>
      </c>
      <c r="AU32" s="45" t="s">
        <v>366</v>
      </c>
      <c r="AV32" s="138"/>
      <c r="AW32" s="58"/>
      <c r="AX32" s="139"/>
      <c r="AY32" s="58"/>
      <c r="AZ32" s="139"/>
      <c r="BA32" s="58">
        <v>160</v>
      </c>
      <c r="BB32" s="139">
        <v>531</v>
      </c>
      <c r="BC32" s="58">
        <v>191.02599999999998</v>
      </c>
      <c r="BD32" s="139"/>
      <c r="BE32" s="58"/>
      <c r="BF32" s="139"/>
      <c r="BG32" s="59"/>
      <c r="BI32" s="140">
        <f t="shared" si="32"/>
        <v>294.00866666666667</v>
      </c>
      <c r="BJ32" s="140">
        <f t="shared" si="33"/>
        <v>882.02599999999995</v>
      </c>
      <c r="BL32" s="399">
        <f t="shared" si="4"/>
        <v>26</v>
      </c>
      <c r="BM32" s="399">
        <f t="shared" si="5"/>
        <v>26</v>
      </c>
      <c r="BN32" s="399">
        <f t="shared" si="6"/>
        <v>26</v>
      </c>
      <c r="BO32" s="399">
        <f t="shared" si="7"/>
        <v>26</v>
      </c>
      <c r="BP32" s="399">
        <f t="shared" si="8"/>
        <v>26</v>
      </c>
      <c r="BQ32" s="399">
        <f t="shared" si="9"/>
        <v>26.96</v>
      </c>
      <c r="BR32" s="399">
        <f t="shared" si="10"/>
        <v>29.19</v>
      </c>
      <c r="BS32" s="399">
        <f t="shared" si="11"/>
        <v>27.15</v>
      </c>
      <c r="BT32" s="399">
        <f t="shared" si="12"/>
        <v>26</v>
      </c>
      <c r="BU32" s="399">
        <f t="shared" si="13"/>
        <v>26</v>
      </c>
      <c r="BV32" s="399">
        <f t="shared" si="14"/>
        <v>26</v>
      </c>
      <c r="BW32" s="399">
        <f t="shared" si="15"/>
        <v>26</v>
      </c>
      <c r="BX32" s="385">
        <f t="shared" si="34"/>
        <v>317.3</v>
      </c>
      <c r="BY32" s="385">
        <f t="shared" si="35"/>
        <v>26.441666666666666</v>
      </c>
      <c r="BZ32" s="385"/>
      <c r="CA32" s="65" t="s">
        <v>989</v>
      </c>
      <c r="CD32" s="141">
        <f>+CR565</f>
        <v>564709.7999999997</v>
      </c>
      <c r="CF32" s="399">
        <f t="shared" si="16"/>
        <v>51</v>
      </c>
      <c r="CG32" s="399">
        <f t="shared" si="17"/>
        <v>51</v>
      </c>
      <c r="CH32" s="399">
        <f t="shared" si="18"/>
        <v>51</v>
      </c>
      <c r="CI32" s="399">
        <f t="shared" si="19"/>
        <v>51</v>
      </c>
      <c r="CJ32" s="399">
        <f t="shared" si="20"/>
        <v>51</v>
      </c>
      <c r="CK32" s="399">
        <f t="shared" si="21"/>
        <v>52.09</v>
      </c>
      <c r="CL32" s="399">
        <f t="shared" si="22"/>
        <v>54.61</v>
      </c>
      <c r="CM32" s="399">
        <f t="shared" si="23"/>
        <v>52.3</v>
      </c>
      <c r="CN32" s="399">
        <f t="shared" si="24"/>
        <v>51</v>
      </c>
      <c r="CO32" s="399">
        <f t="shared" si="25"/>
        <v>51</v>
      </c>
      <c r="CP32" s="399">
        <f t="shared" si="26"/>
        <v>51</v>
      </c>
      <c r="CQ32" s="399">
        <f t="shared" si="27"/>
        <v>51</v>
      </c>
      <c r="CR32" s="385">
        <f t="shared" si="36"/>
        <v>618</v>
      </c>
      <c r="CS32" s="385">
        <f t="shared" si="37"/>
        <v>51.5</v>
      </c>
    </row>
    <row r="33" spans="1:101" ht="14" customHeight="1" x14ac:dyDescent="0.35">
      <c r="D33" s="107" t="s">
        <v>206</v>
      </c>
      <c r="E33" s="130"/>
      <c r="F33" s="107" t="s">
        <v>207</v>
      </c>
      <c r="G33" s="130"/>
      <c r="I33" s="153" t="s">
        <v>208</v>
      </c>
      <c r="J33" s="473">
        <f>+'Operating Expense'!D23</f>
        <v>1212</v>
      </c>
      <c r="K33" s="474">
        <f>+J68</f>
        <v>-17</v>
      </c>
      <c r="L33" s="133"/>
      <c r="M33" s="133"/>
      <c r="N33" s="134"/>
      <c r="U33" s="76"/>
      <c r="V33" s="429" t="s">
        <v>947</v>
      </c>
      <c r="W33" s="430" t="s">
        <v>912</v>
      </c>
      <c r="X33" s="431"/>
      <c r="Y33" s="432">
        <v>3750</v>
      </c>
      <c r="Z33" s="433"/>
      <c r="AA33" s="434">
        <v>0</v>
      </c>
      <c r="AB33" s="435">
        <f t="shared" si="44"/>
        <v>0</v>
      </c>
      <c r="AC33" s="435">
        <f t="shared" si="45"/>
        <v>0</v>
      </c>
      <c r="AD33" s="435"/>
      <c r="AE33" s="436">
        <f t="shared" si="46"/>
        <v>0</v>
      </c>
      <c r="AF33" s="437">
        <v>3750</v>
      </c>
      <c r="AG33" s="136"/>
      <c r="AH33" s="137"/>
      <c r="AI33" s="39"/>
      <c r="AJ33" s="41"/>
      <c r="AK33" s="42"/>
      <c r="AL33" s="27"/>
      <c r="AM33" s="28" t="str">
        <f>IFERROR(INDEX(#REF!,MATCH(AH33,#REF!,0)),"")</f>
        <v/>
      </c>
      <c r="AN33" s="29" t="str">
        <f t="shared" si="3"/>
        <v/>
      </c>
      <c r="AO33" s="29">
        <f t="shared" si="41"/>
        <v>0</v>
      </c>
      <c r="AP33" s="29">
        <f t="shared" si="38"/>
        <v>0</v>
      </c>
      <c r="AQ33" s="30">
        <f t="shared" si="42"/>
        <v>0</v>
      </c>
      <c r="AR33" s="31">
        <f t="shared" si="43"/>
        <v>0</v>
      </c>
      <c r="AT33" s="44" t="s">
        <v>969</v>
      </c>
      <c r="AU33" s="45" t="s">
        <v>367</v>
      </c>
      <c r="AV33" s="138"/>
      <c r="AW33" s="58">
        <v>0</v>
      </c>
      <c r="AX33" s="139">
        <v>0</v>
      </c>
      <c r="AY33" s="58">
        <v>0</v>
      </c>
      <c r="AZ33" s="139">
        <v>78.918000000000006</v>
      </c>
      <c r="BA33" s="58">
        <v>68.503999999999991</v>
      </c>
      <c r="BB33" s="139">
        <v>17.26728</v>
      </c>
      <c r="BC33" s="58">
        <v>3705.9209999999998</v>
      </c>
      <c r="BD33" s="139"/>
      <c r="BE33" s="58"/>
      <c r="BF33" s="139"/>
      <c r="BG33" s="59"/>
      <c r="BI33" s="140">
        <f t="shared" si="32"/>
        <v>552.9443257142857</v>
      </c>
      <c r="BJ33" s="140">
        <f t="shared" si="33"/>
        <v>3870.6102799999999</v>
      </c>
      <c r="BL33" s="399">
        <f t="shared" si="4"/>
        <v>26</v>
      </c>
      <c r="BM33" s="399">
        <f t="shared" si="5"/>
        <v>26</v>
      </c>
      <c r="BN33" s="399">
        <f t="shared" si="6"/>
        <v>26</v>
      </c>
      <c r="BO33" s="399">
        <f t="shared" si="7"/>
        <v>26</v>
      </c>
      <c r="BP33" s="399">
        <f t="shared" si="8"/>
        <v>26.47</v>
      </c>
      <c r="BQ33" s="399">
        <f t="shared" si="9"/>
        <v>26.41</v>
      </c>
      <c r="BR33" s="399">
        <f t="shared" si="10"/>
        <v>26.1</v>
      </c>
      <c r="BS33" s="399">
        <f t="shared" si="11"/>
        <v>50.94</v>
      </c>
      <c r="BT33" s="399">
        <f t="shared" si="12"/>
        <v>26</v>
      </c>
      <c r="BU33" s="399">
        <f t="shared" si="13"/>
        <v>26</v>
      </c>
      <c r="BV33" s="399">
        <f t="shared" si="14"/>
        <v>26</v>
      </c>
      <c r="BW33" s="399">
        <f t="shared" si="15"/>
        <v>26</v>
      </c>
      <c r="BX33" s="385">
        <f t="shared" si="34"/>
        <v>337.91999999999996</v>
      </c>
      <c r="BY33" s="385">
        <f t="shared" si="35"/>
        <v>28.159999999999997</v>
      </c>
      <c r="BZ33" s="385"/>
      <c r="CF33" s="399">
        <f t="shared" si="16"/>
        <v>51</v>
      </c>
      <c r="CG33" s="399">
        <f t="shared" si="17"/>
        <v>51</v>
      </c>
      <c r="CH33" s="399">
        <f t="shared" si="18"/>
        <v>51</v>
      </c>
      <c r="CI33" s="399">
        <f t="shared" si="19"/>
        <v>51</v>
      </c>
      <c r="CJ33" s="399">
        <f t="shared" si="20"/>
        <v>51.54</v>
      </c>
      <c r="CK33" s="399">
        <f t="shared" si="21"/>
        <v>51.47</v>
      </c>
      <c r="CL33" s="399">
        <f t="shared" si="22"/>
        <v>51.12</v>
      </c>
      <c r="CM33" s="399">
        <f t="shared" si="23"/>
        <v>90.79</v>
      </c>
      <c r="CN33" s="399">
        <f t="shared" si="24"/>
        <v>51</v>
      </c>
      <c r="CO33" s="399">
        <f t="shared" si="25"/>
        <v>51</v>
      </c>
      <c r="CP33" s="399">
        <f t="shared" si="26"/>
        <v>51</v>
      </c>
      <c r="CQ33" s="399">
        <f t="shared" si="27"/>
        <v>51</v>
      </c>
      <c r="CR33" s="385">
        <f t="shared" si="36"/>
        <v>652.92000000000007</v>
      </c>
      <c r="CS33" s="385">
        <f t="shared" si="37"/>
        <v>54.410000000000004</v>
      </c>
    </row>
    <row r="34" spans="1:101" ht="14" customHeight="1" x14ac:dyDescent="0.35">
      <c r="A34" s="505" t="s">
        <v>209</v>
      </c>
      <c r="B34" s="506"/>
      <c r="D34" s="107" t="s">
        <v>183</v>
      </c>
      <c r="E34" s="130"/>
      <c r="F34" s="154" t="s">
        <v>210</v>
      </c>
      <c r="G34" s="130"/>
      <c r="I34" s="153" t="s">
        <v>211</v>
      </c>
      <c r="J34" s="473">
        <f>+'Operating Expense'!D24</f>
        <v>28134.85</v>
      </c>
      <c r="K34" s="474">
        <f>+J69</f>
        <v>-6758</v>
      </c>
      <c r="L34" s="133"/>
      <c r="M34" s="133"/>
      <c r="N34" s="134"/>
      <c r="U34" s="76"/>
      <c r="V34" s="429" t="s">
        <v>947</v>
      </c>
      <c r="W34" s="430" t="s">
        <v>913</v>
      </c>
      <c r="X34" s="431"/>
      <c r="Y34" s="432">
        <v>64660</v>
      </c>
      <c r="Z34" s="433"/>
      <c r="AA34" s="434">
        <v>0</v>
      </c>
      <c r="AB34" s="435">
        <f t="shared" si="44"/>
        <v>0</v>
      </c>
      <c r="AC34" s="435">
        <f t="shared" si="45"/>
        <v>0</v>
      </c>
      <c r="AD34" s="435"/>
      <c r="AE34" s="436">
        <f t="shared" si="46"/>
        <v>0</v>
      </c>
      <c r="AF34" s="437">
        <v>64660</v>
      </c>
      <c r="AG34" s="136"/>
      <c r="AH34" s="137"/>
      <c r="AI34" s="39"/>
      <c r="AJ34" s="41"/>
      <c r="AK34" s="42"/>
      <c r="AL34" s="27"/>
      <c r="AM34" s="28" t="str">
        <f>IFERROR(INDEX(#REF!,MATCH(AH34,#REF!,0)),"")</f>
        <v/>
      </c>
      <c r="AN34" s="29" t="str">
        <f t="shared" si="3"/>
        <v/>
      </c>
      <c r="AO34" s="29">
        <f t="shared" si="41"/>
        <v>0</v>
      </c>
      <c r="AP34" s="29">
        <f t="shared" si="38"/>
        <v>0</v>
      </c>
      <c r="AQ34" s="30">
        <f t="shared" si="42"/>
        <v>0</v>
      </c>
      <c r="AR34" s="31">
        <f t="shared" si="43"/>
        <v>0</v>
      </c>
      <c r="AT34" s="44" t="s">
        <v>969</v>
      </c>
      <c r="AU34" s="45" t="s">
        <v>368</v>
      </c>
      <c r="AV34" s="138">
        <v>0</v>
      </c>
      <c r="AW34" s="58">
        <v>0</v>
      </c>
      <c r="AX34" s="139">
        <v>13</v>
      </c>
      <c r="AY34" s="58">
        <v>0</v>
      </c>
      <c r="AZ34" s="139"/>
      <c r="BA34" s="58"/>
      <c r="BB34" s="139"/>
      <c r="BC34" s="58"/>
      <c r="BD34" s="139"/>
      <c r="BE34" s="58">
        <v>0</v>
      </c>
      <c r="BF34" s="139">
        <v>0</v>
      </c>
      <c r="BG34" s="59">
        <v>0</v>
      </c>
      <c r="BI34" s="140">
        <f t="shared" si="32"/>
        <v>1.8571428571428572</v>
      </c>
      <c r="BJ34" s="140">
        <f t="shared" si="33"/>
        <v>13</v>
      </c>
      <c r="BL34" s="399">
        <f t="shared" si="4"/>
        <v>26</v>
      </c>
      <c r="BM34" s="399">
        <f t="shared" si="5"/>
        <v>26</v>
      </c>
      <c r="BN34" s="399">
        <f t="shared" si="6"/>
        <v>26.08</v>
      </c>
      <c r="BO34" s="399">
        <f t="shared" si="7"/>
        <v>26</v>
      </c>
      <c r="BP34" s="399">
        <f t="shared" si="8"/>
        <v>26</v>
      </c>
      <c r="BQ34" s="399">
        <f t="shared" si="9"/>
        <v>26</v>
      </c>
      <c r="BR34" s="399">
        <f t="shared" si="10"/>
        <v>26</v>
      </c>
      <c r="BS34" s="399">
        <f t="shared" si="11"/>
        <v>26</v>
      </c>
      <c r="BT34" s="399">
        <f t="shared" si="12"/>
        <v>26</v>
      </c>
      <c r="BU34" s="399">
        <f t="shared" si="13"/>
        <v>26</v>
      </c>
      <c r="BV34" s="399">
        <f t="shared" si="14"/>
        <v>26</v>
      </c>
      <c r="BW34" s="399">
        <f t="shared" si="15"/>
        <v>26</v>
      </c>
      <c r="BX34" s="385">
        <f t="shared" si="34"/>
        <v>312.08</v>
      </c>
      <c r="BY34" s="385">
        <f t="shared" si="35"/>
        <v>26.006666666666664</v>
      </c>
      <c r="BZ34" s="385"/>
      <c r="CA34" s="65" t="s">
        <v>252</v>
      </c>
      <c r="CD34" s="386">
        <f>+CD15</f>
        <v>554827.48307770432</v>
      </c>
      <c r="CF34" s="399">
        <f t="shared" si="16"/>
        <v>51</v>
      </c>
      <c r="CG34" s="399">
        <f t="shared" si="17"/>
        <v>51</v>
      </c>
      <c r="CH34" s="399">
        <f t="shared" si="18"/>
        <v>51.09</v>
      </c>
      <c r="CI34" s="399">
        <f t="shared" si="19"/>
        <v>51</v>
      </c>
      <c r="CJ34" s="399">
        <f t="shared" si="20"/>
        <v>51</v>
      </c>
      <c r="CK34" s="399">
        <f t="shared" si="21"/>
        <v>51</v>
      </c>
      <c r="CL34" s="399">
        <f t="shared" si="22"/>
        <v>51</v>
      </c>
      <c r="CM34" s="399">
        <f t="shared" si="23"/>
        <v>51</v>
      </c>
      <c r="CN34" s="399">
        <f t="shared" si="24"/>
        <v>51</v>
      </c>
      <c r="CO34" s="399">
        <f t="shared" si="25"/>
        <v>51</v>
      </c>
      <c r="CP34" s="399">
        <f t="shared" si="26"/>
        <v>51</v>
      </c>
      <c r="CQ34" s="399">
        <f t="shared" si="27"/>
        <v>51</v>
      </c>
      <c r="CR34" s="385">
        <f t="shared" si="36"/>
        <v>612.09</v>
      </c>
      <c r="CS34" s="385">
        <f t="shared" si="37"/>
        <v>51.0075</v>
      </c>
    </row>
    <row r="35" spans="1:101" ht="14" customHeight="1" thickBot="1" x14ac:dyDescent="0.4">
      <c r="A35" s="145" t="s">
        <v>144</v>
      </c>
      <c r="B35" s="156"/>
      <c r="D35" s="107" t="s">
        <v>340</v>
      </c>
      <c r="E35" s="161"/>
      <c r="F35" s="107" t="s">
        <v>212</v>
      </c>
      <c r="G35" s="161"/>
      <c r="I35" s="131" t="s">
        <v>213</v>
      </c>
      <c r="J35" s="132">
        <f>+'Operating Expense'!D25</f>
        <v>0</v>
      </c>
      <c r="K35" s="53"/>
      <c r="L35" s="133"/>
      <c r="M35" s="133"/>
      <c r="N35" s="134"/>
      <c r="U35" s="76"/>
      <c r="V35" s="429" t="s">
        <v>948</v>
      </c>
      <c r="W35" s="430" t="s">
        <v>914</v>
      </c>
      <c r="X35" s="431" t="s">
        <v>954</v>
      </c>
      <c r="Y35" s="440">
        <v>135.81</v>
      </c>
      <c r="Z35" s="433"/>
      <c r="AA35" s="434">
        <v>5</v>
      </c>
      <c r="AB35" s="435">
        <f t="shared" si="44"/>
        <v>3</v>
      </c>
      <c r="AC35" s="435">
        <f t="shared" si="45"/>
        <v>27.161999999999999</v>
      </c>
      <c r="AD35" s="435"/>
      <c r="AE35" s="436">
        <f t="shared" si="46"/>
        <v>58.850999999999829</v>
      </c>
      <c r="AF35" s="437">
        <v>76.959000000000174</v>
      </c>
      <c r="AG35" s="136"/>
      <c r="AH35" s="137"/>
      <c r="AI35" s="39"/>
      <c r="AJ35" s="41"/>
      <c r="AK35" s="42"/>
      <c r="AL35" s="27"/>
      <c r="AM35" s="28" t="str">
        <f>IFERROR(INDEX(#REF!,MATCH(AH35,#REF!,0)),"")</f>
        <v/>
      </c>
      <c r="AN35" s="29" t="str">
        <f t="shared" si="3"/>
        <v/>
      </c>
      <c r="AO35" s="29">
        <f t="shared" si="41"/>
        <v>0</v>
      </c>
      <c r="AP35" s="29">
        <f t="shared" si="38"/>
        <v>0</v>
      </c>
      <c r="AQ35" s="30">
        <f t="shared" si="42"/>
        <v>0</v>
      </c>
      <c r="AR35" s="31">
        <f t="shared" si="43"/>
        <v>0</v>
      </c>
      <c r="AT35" s="44" t="s">
        <v>969</v>
      </c>
      <c r="AU35" s="45" t="s">
        <v>369</v>
      </c>
      <c r="AV35" s="138"/>
      <c r="AW35" s="58"/>
      <c r="AX35" s="139"/>
      <c r="AY35" s="58"/>
      <c r="AZ35" s="139"/>
      <c r="BA35" s="58"/>
      <c r="BB35" s="139">
        <v>4836</v>
      </c>
      <c r="BC35" s="58">
        <v>2615</v>
      </c>
      <c r="BD35" s="139"/>
      <c r="BE35" s="58"/>
      <c r="BF35" s="139"/>
      <c r="BG35" s="59"/>
      <c r="BI35" s="140">
        <f t="shared" si="32"/>
        <v>3725.5</v>
      </c>
      <c r="BJ35" s="140">
        <f t="shared" si="33"/>
        <v>7451</v>
      </c>
      <c r="BL35" s="399">
        <f t="shared" si="4"/>
        <v>26</v>
      </c>
      <c r="BM35" s="399">
        <f t="shared" si="5"/>
        <v>26</v>
      </c>
      <c r="BN35" s="399">
        <f t="shared" si="6"/>
        <v>26</v>
      </c>
      <c r="BO35" s="399">
        <f t="shared" si="7"/>
        <v>26</v>
      </c>
      <c r="BP35" s="399">
        <f t="shared" si="8"/>
        <v>26</v>
      </c>
      <c r="BQ35" s="399">
        <f t="shared" si="9"/>
        <v>26</v>
      </c>
      <c r="BR35" s="399">
        <f t="shared" si="10"/>
        <v>58.85</v>
      </c>
      <c r="BS35" s="399">
        <f t="shared" si="11"/>
        <v>43.31</v>
      </c>
      <c r="BT35" s="399">
        <f t="shared" si="12"/>
        <v>26</v>
      </c>
      <c r="BU35" s="399">
        <f t="shared" si="13"/>
        <v>26</v>
      </c>
      <c r="BV35" s="399">
        <f t="shared" si="14"/>
        <v>26</v>
      </c>
      <c r="BW35" s="399">
        <f t="shared" si="15"/>
        <v>26</v>
      </c>
      <c r="BX35" s="385">
        <f t="shared" si="34"/>
        <v>362.15999999999997</v>
      </c>
      <c r="BY35" s="385">
        <f t="shared" si="35"/>
        <v>30.179999999999996</v>
      </c>
      <c r="BZ35" s="385"/>
      <c r="CF35" s="399">
        <f t="shared" si="16"/>
        <v>51</v>
      </c>
      <c r="CG35" s="399">
        <f t="shared" si="17"/>
        <v>51</v>
      </c>
      <c r="CH35" s="399">
        <f t="shared" si="18"/>
        <v>51</v>
      </c>
      <c r="CI35" s="399">
        <f t="shared" si="19"/>
        <v>51</v>
      </c>
      <c r="CJ35" s="399">
        <f t="shared" si="20"/>
        <v>51</v>
      </c>
      <c r="CK35" s="399">
        <f t="shared" si="21"/>
        <v>51</v>
      </c>
      <c r="CL35" s="399">
        <f t="shared" si="22"/>
        <v>104.35</v>
      </c>
      <c r="CM35" s="399">
        <f t="shared" si="23"/>
        <v>77.7</v>
      </c>
      <c r="CN35" s="399">
        <f t="shared" si="24"/>
        <v>51</v>
      </c>
      <c r="CO35" s="399">
        <f t="shared" si="25"/>
        <v>51</v>
      </c>
      <c r="CP35" s="399">
        <f t="shared" si="26"/>
        <v>51</v>
      </c>
      <c r="CQ35" s="399">
        <f t="shared" si="27"/>
        <v>51</v>
      </c>
      <c r="CR35" s="385">
        <f t="shared" si="36"/>
        <v>692.05</v>
      </c>
      <c r="CS35" s="385">
        <f t="shared" si="37"/>
        <v>57.670833333333327</v>
      </c>
    </row>
    <row r="36" spans="1:101" ht="14" customHeight="1" x14ac:dyDescent="0.35">
      <c r="A36" s="145" t="s">
        <v>149</v>
      </c>
      <c r="B36" s="156"/>
      <c r="D36" s="162" t="s">
        <v>214</v>
      </c>
      <c r="E36" s="33">
        <f>(E24-ABS(E26))+(E27-ABS(E28))+(E29-ABS(E30))+(E31-ABS(E32))+(E33-ABS(E34))+E35-E25</f>
        <v>0</v>
      </c>
      <c r="F36" s="162" t="s">
        <v>215</v>
      </c>
      <c r="G36" s="33">
        <f>SUM(G30:G35)</f>
        <v>0</v>
      </c>
      <c r="I36" s="131" t="s">
        <v>216</v>
      </c>
      <c r="J36" s="473">
        <f>+'Operating Expense'!D26</f>
        <v>2400</v>
      </c>
      <c r="K36" s="53"/>
      <c r="L36" s="133"/>
      <c r="M36" s="133"/>
      <c r="N36" s="134"/>
      <c r="U36" s="76"/>
      <c r="V36" s="429" t="s">
        <v>948</v>
      </c>
      <c r="W36" s="430" t="s">
        <v>915</v>
      </c>
      <c r="X36" s="431" t="s">
        <v>955</v>
      </c>
      <c r="Y36" s="432">
        <v>18142.7</v>
      </c>
      <c r="Z36" s="433"/>
      <c r="AA36" s="434">
        <v>10</v>
      </c>
      <c r="AB36" s="435">
        <f t="shared" si="44"/>
        <v>3</v>
      </c>
      <c r="AC36" s="435">
        <f t="shared" si="45"/>
        <v>1814.27</v>
      </c>
      <c r="AD36" s="435"/>
      <c r="AE36" s="436">
        <f t="shared" si="46"/>
        <v>3779.7291666666752</v>
      </c>
      <c r="AF36" s="437">
        <v>14362.970833333326</v>
      </c>
      <c r="AG36" s="136"/>
      <c r="AH36" s="137"/>
      <c r="AI36" s="39"/>
      <c r="AJ36" s="41"/>
      <c r="AK36" s="42"/>
      <c r="AL36" s="27"/>
      <c r="AM36" s="28" t="str">
        <f>IFERROR(INDEX(#REF!,MATCH(AH36,#REF!,0)),"")</f>
        <v/>
      </c>
      <c r="AN36" s="29" t="str">
        <f t="shared" si="3"/>
        <v/>
      </c>
      <c r="AO36" s="29">
        <f t="shared" si="41"/>
        <v>0</v>
      </c>
      <c r="AP36" s="29">
        <f t="shared" si="38"/>
        <v>0</v>
      </c>
      <c r="AQ36" s="30">
        <f t="shared" si="42"/>
        <v>0</v>
      </c>
      <c r="AR36" s="31">
        <f t="shared" si="43"/>
        <v>0</v>
      </c>
      <c r="AT36" s="44" t="s">
        <v>969</v>
      </c>
      <c r="AU36" s="45" t="s">
        <v>370</v>
      </c>
      <c r="AV36" s="138">
        <v>0</v>
      </c>
      <c r="AW36" s="58">
        <v>0</v>
      </c>
      <c r="AX36" s="139">
        <v>93305</v>
      </c>
      <c r="AY36" s="58"/>
      <c r="AZ36" s="139">
        <v>12200</v>
      </c>
      <c r="BA36" s="58">
        <v>379</v>
      </c>
      <c r="BB36" s="139">
        <v>560</v>
      </c>
      <c r="BC36" s="58">
        <v>562</v>
      </c>
      <c r="BD36" s="139">
        <v>0</v>
      </c>
      <c r="BE36" s="58">
        <v>2056</v>
      </c>
      <c r="BF36" s="139">
        <v>0</v>
      </c>
      <c r="BG36" s="59">
        <v>0</v>
      </c>
      <c r="BI36" s="140">
        <f t="shared" si="32"/>
        <v>9914.7272727272721</v>
      </c>
      <c r="BJ36" s="140">
        <f t="shared" si="33"/>
        <v>109062</v>
      </c>
      <c r="BL36" s="399">
        <f t="shared" si="4"/>
        <v>26</v>
      </c>
      <c r="BM36" s="399">
        <f t="shared" si="5"/>
        <v>26</v>
      </c>
      <c r="BN36" s="399">
        <f t="shared" si="6"/>
        <v>765.44</v>
      </c>
      <c r="BO36" s="399">
        <f t="shared" si="7"/>
        <v>26</v>
      </c>
      <c r="BP36" s="399">
        <f t="shared" si="8"/>
        <v>116.6</v>
      </c>
      <c r="BQ36" s="399">
        <f t="shared" si="9"/>
        <v>28.27</v>
      </c>
      <c r="BR36" s="399">
        <f t="shared" si="10"/>
        <v>29.36</v>
      </c>
      <c r="BS36" s="399">
        <f t="shared" si="11"/>
        <v>29.37</v>
      </c>
      <c r="BT36" s="399">
        <f t="shared" si="12"/>
        <v>26</v>
      </c>
      <c r="BU36" s="399">
        <f t="shared" si="13"/>
        <v>39.39</v>
      </c>
      <c r="BV36" s="399">
        <f t="shared" si="14"/>
        <v>26</v>
      </c>
      <c r="BW36" s="399">
        <f t="shared" si="15"/>
        <v>26</v>
      </c>
      <c r="BX36" s="385">
        <f t="shared" si="34"/>
        <v>1164.43</v>
      </c>
      <c r="BY36" s="385">
        <f t="shared" si="35"/>
        <v>97.035833333333343</v>
      </c>
      <c r="BZ36" s="385"/>
      <c r="CA36" s="65" t="s">
        <v>1059</v>
      </c>
      <c r="CD36" s="287">
        <f>+PFIS!N9</f>
        <v>0.88525234194032631</v>
      </c>
      <c r="CF36" s="399">
        <f t="shared" si="16"/>
        <v>51</v>
      </c>
      <c r="CG36" s="399">
        <f t="shared" si="17"/>
        <v>51</v>
      </c>
      <c r="CH36" s="399">
        <f t="shared" si="18"/>
        <v>1868.42</v>
      </c>
      <c r="CI36" s="399">
        <f t="shared" si="19"/>
        <v>51</v>
      </c>
      <c r="CJ36" s="399">
        <f t="shared" si="20"/>
        <v>246.32</v>
      </c>
      <c r="CK36" s="399">
        <f t="shared" si="21"/>
        <v>53.58</v>
      </c>
      <c r="CL36" s="399">
        <f t="shared" si="22"/>
        <v>54.81</v>
      </c>
      <c r="CM36" s="399">
        <f t="shared" si="23"/>
        <v>54.82</v>
      </c>
      <c r="CN36" s="399">
        <f t="shared" si="24"/>
        <v>51</v>
      </c>
      <c r="CO36" s="399">
        <f t="shared" si="25"/>
        <v>70.989999999999995</v>
      </c>
      <c r="CP36" s="399">
        <f t="shared" si="26"/>
        <v>51</v>
      </c>
      <c r="CQ36" s="399">
        <f t="shared" si="27"/>
        <v>51</v>
      </c>
      <c r="CR36" s="385">
        <f t="shared" si="36"/>
        <v>2654.94</v>
      </c>
      <c r="CS36" s="385">
        <f t="shared" si="37"/>
        <v>221.245</v>
      </c>
    </row>
    <row r="37" spans="1:101" ht="14" customHeight="1" x14ac:dyDescent="0.35">
      <c r="A37" s="145" t="s">
        <v>152</v>
      </c>
      <c r="B37" s="156"/>
      <c r="D37" s="107"/>
      <c r="E37" s="163"/>
      <c r="F37" s="107"/>
      <c r="G37" s="163"/>
      <c r="I37" s="131" t="s">
        <v>217</v>
      </c>
      <c r="J37" s="473">
        <f>+'Operating Expense'!D27</f>
        <v>41433.048328571422</v>
      </c>
      <c r="K37" s="53"/>
      <c r="L37" s="53"/>
      <c r="M37" s="53"/>
      <c r="N37" s="423">
        <f>+SUM(AC64:AC76)</f>
        <v>13070.065400000001</v>
      </c>
      <c r="U37" s="76"/>
      <c r="V37" s="429" t="s">
        <v>949</v>
      </c>
      <c r="W37" s="430" t="s">
        <v>916</v>
      </c>
      <c r="X37" s="431" t="s">
        <v>955</v>
      </c>
      <c r="Y37" s="432">
        <v>870.29</v>
      </c>
      <c r="Z37" s="433"/>
      <c r="AA37" s="434">
        <v>5</v>
      </c>
      <c r="AB37" s="435">
        <f t="shared" si="44"/>
        <v>3</v>
      </c>
      <c r="AC37" s="435">
        <f t="shared" si="45"/>
        <v>174.05799999999999</v>
      </c>
      <c r="AD37" s="435"/>
      <c r="AE37" s="436">
        <f t="shared" si="46"/>
        <v>362.62083333333243</v>
      </c>
      <c r="AF37" s="437">
        <v>507.66916666666754</v>
      </c>
      <c r="AG37" s="136"/>
      <c r="AH37" s="137"/>
      <c r="AI37" s="39"/>
      <c r="AJ37" s="41"/>
      <c r="AK37" s="42"/>
      <c r="AL37" s="27"/>
      <c r="AM37" s="28" t="str">
        <f>IFERROR(INDEX(#REF!,MATCH(AH37,#REF!,0)),"")</f>
        <v/>
      </c>
      <c r="AN37" s="29" t="str">
        <f t="shared" si="3"/>
        <v/>
      </c>
      <c r="AO37" s="29">
        <f t="shared" si="41"/>
        <v>0</v>
      </c>
      <c r="AP37" s="29">
        <f t="shared" si="38"/>
        <v>0</v>
      </c>
      <c r="AQ37" s="30">
        <f t="shared" si="42"/>
        <v>0</v>
      </c>
      <c r="AR37" s="31">
        <f t="shared" si="43"/>
        <v>0</v>
      </c>
      <c r="AT37" s="44" t="s">
        <v>969</v>
      </c>
      <c r="AU37" s="45" t="s">
        <v>371</v>
      </c>
      <c r="AV37" s="138">
        <v>0</v>
      </c>
      <c r="AW37" s="58">
        <v>0</v>
      </c>
      <c r="AX37" s="139">
        <v>945</v>
      </c>
      <c r="AY37" s="58">
        <v>232</v>
      </c>
      <c r="AZ37" s="139">
        <v>648</v>
      </c>
      <c r="BA37" s="58">
        <v>618</v>
      </c>
      <c r="BB37" s="139">
        <v>511</v>
      </c>
      <c r="BC37" s="58">
        <v>441</v>
      </c>
      <c r="BD37" s="139">
        <v>0</v>
      </c>
      <c r="BE37" s="58">
        <v>0</v>
      </c>
      <c r="BF37" s="139">
        <v>0</v>
      </c>
      <c r="BG37" s="59">
        <v>0</v>
      </c>
      <c r="BI37" s="140">
        <f t="shared" si="32"/>
        <v>282.91666666666669</v>
      </c>
      <c r="BJ37" s="140">
        <f t="shared" si="33"/>
        <v>3395</v>
      </c>
      <c r="BL37" s="399">
        <f t="shared" si="4"/>
        <v>26</v>
      </c>
      <c r="BM37" s="399">
        <f t="shared" si="5"/>
        <v>26</v>
      </c>
      <c r="BN37" s="399">
        <f t="shared" si="6"/>
        <v>31.67</v>
      </c>
      <c r="BO37" s="399">
        <f t="shared" si="7"/>
        <v>27.39</v>
      </c>
      <c r="BP37" s="399">
        <f t="shared" si="8"/>
        <v>29.89</v>
      </c>
      <c r="BQ37" s="399">
        <f t="shared" si="9"/>
        <v>29.71</v>
      </c>
      <c r="BR37" s="399">
        <f t="shared" si="10"/>
        <v>29.07</v>
      </c>
      <c r="BS37" s="399">
        <f t="shared" si="11"/>
        <v>28.65</v>
      </c>
      <c r="BT37" s="399">
        <f t="shared" si="12"/>
        <v>26</v>
      </c>
      <c r="BU37" s="399">
        <f t="shared" si="13"/>
        <v>26</v>
      </c>
      <c r="BV37" s="399">
        <f t="shared" si="14"/>
        <v>26</v>
      </c>
      <c r="BW37" s="399">
        <f t="shared" si="15"/>
        <v>26</v>
      </c>
      <c r="BX37" s="385">
        <f t="shared" si="34"/>
        <v>332.38</v>
      </c>
      <c r="BY37" s="385">
        <f t="shared" si="35"/>
        <v>27.698333333333334</v>
      </c>
      <c r="BZ37" s="385"/>
      <c r="CF37" s="399">
        <f t="shared" si="16"/>
        <v>51</v>
      </c>
      <c r="CG37" s="399">
        <f t="shared" si="17"/>
        <v>51</v>
      </c>
      <c r="CH37" s="399">
        <f t="shared" si="18"/>
        <v>57.66</v>
      </c>
      <c r="CI37" s="399">
        <f t="shared" si="19"/>
        <v>52.58</v>
      </c>
      <c r="CJ37" s="399">
        <f t="shared" si="20"/>
        <v>55.41</v>
      </c>
      <c r="CK37" s="399">
        <f t="shared" si="21"/>
        <v>55.2</v>
      </c>
      <c r="CL37" s="399">
        <f t="shared" si="22"/>
        <v>54.47</v>
      </c>
      <c r="CM37" s="399">
        <f t="shared" si="23"/>
        <v>54</v>
      </c>
      <c r="CN37" s="399">
        <f t="shared" si="24"/>
        <v>51</v>
      </c>
      <c r="CO37" s="399">
        <f t="shared" si="25"/>
        <v>51</v>
      </c>
      <c r="CP37" s="399">
        <f t="shared" si="26"/>
        <v>51</v>
      </c>
      <c r="CQ37" s="399">
        <f t="shared" si="27"/>
        <v>51</v>
      </c>
      <c r="CR37" s="385">
        <f t="shared" si="36"/>
        <v>635.31999999999994</v>
      </c>
      <c r="CS37" s="385">
        <f t="shared" si="37"/>
        <v>52.943333333333328</v>
      </c>
    </row>
    <row r="38" spans="1:101" ht="14" customHeight="1" x14ac:dyDescent="0.35">
      <c r="A38" s="145" t="s">
        <v>156</v>
      </c>
      <c r="B38" s="156"/>
      <c r="D38" s="172" t="s">
        <v>218</v>
      </c>
      <c r="E38" s="35">
        <f>ROUND(E36+E22, 0)</f>
        <v>0</v>
      </c>
      <c r="F38" s="172" t="s">
        <v>219</v>
      </c>
      <c r="G38" s="35">
        <f>ROUND(G36+G27, 0)</f>
        <v>0</v>
      </c>
      <c r="H38" s="173"/>
      <c r="I38" s="131" t="s">
        <v>220</v>
      </c>
      <c r="J38" s="473">
        <f>+'Operating Expense'!D28</f>
        <v>14892</v>
      </c>
      <c r="K38" s="53"/>
      <c r="L38" s="133"/>
      <c r="M38" s="133"/>
      <c r="N38" s="134"/>
      <c r="U38" s="76"/>
      <c r="V38" s="429" t="s">
        <v>943</v>
      </c>
      <c r="W38" s="430" t="s">
        <v>917</v>
      </c>
      <c r="X38" s="431" t="s">
        <v>956</v>
      </c>
      <c r="Y38" s="432">
        <v>170.4</v>
      </c>
      <c r="Z38" s="433"/>
      <c r="AA38" s="434">
        <v>6</v>
      </c>
      <c r="AB38" s="435">
        <f t="shared" si="44"/>
        <v>3</v>
      </c>
      <c r="AC38" s="435">
        <f t="shared" si="45"/>
        <v>28.400000000000002</v>
      </c>
      <c r="AD38" s="435"/>
      <c r="AE38" s="436">
        <f t="shared" si="46"/>
        <v>49.700000000000102</v>
      </c>
      <c r="AF38" s="437">
        <v>120.6999999999999</v>
      </c>
      <c r="AG38" s="136"/>
      <c r="AH38" s="137"/>
      <c r="AI38" s="39"/>
      <c r="AJ38" s="41"/>
      <c r="AK38" s="42"/>
      <c r="AL38" s="27"/>
      <c r="AM38" s="28" t="str">
        <f>IFERROR(INDEX(#REF!,MATCH(AH38,#REF!,0)),"")</f>
        <v/>
      </c>
      <c r="AN38" s="29" t="str">
        <f t="shared" si="3"/>
        <v/>
      </c>
      <c r="AO38" s="29">
        <f t="shared" si="41"/>
        <v>0</v>
      </c>
      <c r="AP38" s="29">
        <f t="shared" si="38"/>
        <v>0</v>
      </c>
      <c r="AQ38" s="30">
        <f t="shared" si="42"/>
        <v>0</v>
      </c>
      <c r="AR38" s="31">
        <f t="shared" si="43"/>
        <v>0</v>
      </c>
      <c r="AT38" s="44" t="s">
        <v>969</v>
      </c>
      <c r="AU38" s="45" t="s">
        <v>372</v>
      </c>
      <c r="AV38" s="138">
        <v>0</v>
      </c>
      <c r="AW38" s="58">
        <v>0</v>
      </c>
      <c r="AX38" s="139">
        <v>2797</v>
      </c>
      <c r="AY38" s="58">
        <v>588</v>
      </c>
      <c r="AZ38" s="139">
        <v>577</v>
      </c>
      <c r="BA38" s="58">
        <v>1167</v>
      </c>
      <c r="BB38" s="139">
        <v>4040</v>
      </c>
      <c r="BC38" s="58">
        <v>3829</v>
      </c>
      <c r="BD38" s="139">
        <v>546</v>
      </c>
      <c r="BE38" s="58">
        <v>480</v>
      </c>
      <c r="BF38" s="139">
        <v>0</v>
      </c>
      <c r="BG38" s="59">
        <v>0</v>
      </c>
      <c r="BI38" s="140">
        <f t="shared" si="32"/>
        <v>1168.6666666666667</v>
      </c>
      <c r="BJ38" s="140">
        <f t="shared" si="33"/>
        <v>14024</v>
      </c>
      <c r="BL38" s="399">
        <f t="shared" si="4"/>
        <v>26</v>
      </c>
      <c r="BM38" s="399">
        <f t="shared" si="5"/>
        <v>26</v>
      </c>
      <c r="BN38" s="399">
        <f t="shared" si="6"/>
        <v>44.58</v>
      </c>
      <c r="BO38" s="399">
        <f t="shared" si="7"/>
        <v>29.53</v>
      </c>
      <c r="BP38" s="399">
        <f t="shared" si="8"/>
        <v>29.46</v>
      </c>
      <c r="BQ38" s="399">
        <f t="shared" si="9"/>
        <v>33.17</v>
      </c>
      <c r="BR38" s="399">
        <f t="shared" si="10"/>
        <v>53.28</v>
      </c>
      <c r="BS38" s="399">
        <f t="shared" si="11"/>
        <v>51.8</v>
      </c>
      <c r="BT38" s="399">
        <f t="shared" si="12"/>
        <v>29.28</v>
      </c>
      <c r="BU38" s="399">
        <f t="shared" si="13"/>
        <v>28.88</v>
      </c>
      <c r="BV38" s="399">
        <f t="shared" si="14"/>
        <v>26</v>
      </c>
      <c r="BW38" s="399">
        <f t="shared" si="15"/>
        <v>26</v>
      </c>
      <c r="BX38" s="385">
        <f t="shared" si="34"/>
        <v>403.98</v>
      </c>
      <c r="BY38" s="385">
        <f t="shared" si="35"/>
        <v>33.664999999999999</v>
      </c>
      <c r="BZ38" s="385"/>
      <c r="CF38" s="399">
        <f t="shared" si="16"/>
        <v>51</v>
      </c>
      <c r="CG38" s="399">
        <f t="shared" si="17"/>
        <v>51</v>
      </c>
      <c r="CH38" s="399">
        <f t="shared" si="18"/>
        <v>79.88</v>
      </c>
      <c r="CI38" s="399">
        <f t="shared" si="19"/>
        <v>55</v>
      </c>
      <c r="CJ38" s="399">
        <f t="shared" si="20"/>
        <v>54.92</v>
      </c>
      <c r="CK38" s="399">
        <f t="shared" si="21"/>
        <v>60.32</v>
      </c>
      <c r="CL38" s="399">
        <f t="shared" si="22"/>
        <v>94.8</v>
      </c>
      <c r="CM38" s="399">
        <f t="shared" si="23"/>
        <v>92.27</v>
      </c>
      <c r="CN38" s="399">
        <f t="shared" si="24"/>
        <v>54.71</v>
      </c>
      <c r="CO38" s="399">
        <f t="shared" si="25"/>
        <v>54.26</v>
      </c>
      <c r="CP38" s="399">
        <f t="shared" si="26"/>
        <v>51</v>
      </c>
      <c r="CQ38" s="399">
        <f t="shared" si="27"/>
        <v>51</v>
      </c>
      <c r="CR38" s="385">
        <f t="shared" si="36"/>
        <v>750.16000000000008</v>
      </c>
      <c r="CS38" s="385">
        <f t="shared" si="37"/>
        <v>62.513333333333343</v>
      </c>
    </row>
    <row r="39" spans="1:101" ht="14" customHeight="1" x14ac:dyDescent="0.35">
      <c r="A39" s="145" t="s">
        <v>159</v>
      </c>
      <c r="B39" s="130">
        <v>100</v>
      </c>
      <c r="D39" s="107"/>
      <c r="E39" s="5"/>
      <c r="G39" s="33"/>
      <c r="I39" s="131" t="s">
        <v>221</v>
      </c>
      <c r="J39" s="473">
        <f>+'Operating Expense'!D29</f>
        <v>1147</v>
      </c>
      <c r="K39" s="53"/>
      <c r="L39" s="133"/>
      <c r="M39" s="133"/>
      <c r="N39" s="134"/>
      <c r="U39" s="76"/>
      <c r="V39" s="429" t="s">
        <v>946</v>
      </c>
      <c r="W39" s="430" t="s">
        <v>918</v>
      </c>
      <c r="X39" s="431" t="s">
        <v>957</v>
      </c>
      <c r="Y39" s="432">
        <v>4917</v>
      </c>
      <c r="Z39" s="433"/>
      <c r="AA39" s="434">
        <v>25</v>
      </c>
      <c r="AB39" s="435">
        <f t="shared" si="44"/>
        <v>3</v>
      </c>
      <c r="AC39" s="435">
        <f t="shared" si="45"/>
        <v>196.68</v>
      </c>
      <c r="AD39" s="435"/>
      <c r="AE39" s="436">
        <f t="shared" si="46"/>
        <v>327.80000000000655</v>
      </c>
      <c r="AF39" s="437">
        <v>4589.1999999999935</v>
      </c>
      <c r="AG39" s="136"/>
      <c r="AH39" s="137"/>
      <c r="AI39" s="39"/>
      <c r="AJ39" s="41"/>
      <c r="AK39" s="42"/>
      <c r="AL39" s="27"/>
      <c r="AM39" s="28" t="str">
        <f>IFERROR(INDEX(#REF!,MATCH(AH39,#REF!,0)),"")</f>
        <v/>
      </c>
      <c r="AN39" s="29" t="str">
        <f t="shared" si="3"/>
        <v/>
      </c>
      <c r="AO39" s="29">
        <f t="shared" si="41"/>
        <v>0</v>
      </c>
      <c r="AP39" s="29">
        <f t="shared" si="38"/>
        <v>0</v>
      </c>
      <c r="AQ39" s="30">
        <f t="shared" si="42"/>
        <v>0</v>
      </c>
      <c r="AR39" s="31">
        <f t="shared" si="43"/>
        <v>0</v>
      </c>
      <c r="AT39" s="44" t="s">
        <v>969</v>
      </c>
      <c r="AU39" s="45" t="s">
        <v>373</v>
      </c>
      <c r="AV39" s="138">
        <v>0</v>
      </c>
      <c r="AW39" s="58">
        <v>0</v>
      </c>
      <c r="AX39" s="139">
        <v>1578</v>
      </c>
      <c r="AY39" s="58">
        <v>686</v>
      </c>
      <c r="AZ39" s="139">
        <v>3954</v>
      </c>
      <c r="BA39" s="58">
        <v>5501</v>
      </c>
      <c r="BB39" s="139">
        <v>5905</v>
      </c>
      <c r="BC39" s="58">
        <v>2324</v>
      </c>
      <c r="BD39" s="139">
        <v>6407</v>
      </c>
      <c r="BE39" s="58">
        <v>4022</v>
      </c>
      <c r="BF39" s="139">
        <v>0</v>
      </c>
      <c r="BG39" s="59">
        <v>0</v>
      </c>
      <c r="BI39" s="140">
        <f t="shared" si="32"/>
        <v>2531.4166666666665</v>
      </c>
      <c r="BJ39" s="140">
        <f t="shared" si="33"/>
        <v>30377</v>
      </c>
      <c r="BL39" s="399">
        <f t="shared" si="4"/>
        <v>26</v>
      </c>
      <c r="BM39" s="399">
        <f t="shared" si="5"/>
        <v>26</v>
      </c>
      <c r="BN39" s="399">
        <f t="shared" si="6"/>
        <v>36.049999999999997</v>
      </c>
      <c r="BO39" s="399">
        <f t="shared" si="7"/>
        <v>30.12</v>
      </c>
      <c r="BP39" s="399">
        <f t="shared" si="8"/>
        <v>52.68</v>
      </c>
      <c r="BQ39" s="399">
        <f t="shared" si="9"/>
        <v>63.51</v>
      </c>
      <c r="BR39" s="399">
        <f t="shared" si="10"/>
        <v>66.34</v>
      </c>
      <c r="BS39" s="399">
        <f t="shared" si="11"/>
        <v>41.27</v>
      </c>
      <c r="BT39" s="399">
        <f t="shared" si="12"/>
        <v>70.260000000000005</v>
      </c>
      <c r="BU39" s="399">
        <f t="shared" si="13"/>
        <v>53.15</v>
      </c>
      <c r="BV39" s="399">
        <f t="shared" si="14"/>
        <v>26</v>
      </c>
      <c r="BW39" s="399">
        <f t="shared" si="15"/>
        <v>26</v>
      </c>
      <c r="BX39" s="385">
        <f t="shared" si="34"/>
        <v>517.37999999999988</v>
      </c>
      <c r="BY39" s="385">
        <f t="shared" si="35"/>
        <v>43.114999999999988</v>
      </c>
      <c r="BZ39" s="385"/>
      <c r="CA39" s="65" t="s">
        <v>1075</v>
      </c>
      <c r="CD39" s="141">
        <f>+CD32-CD34</f>
        <v>9882.3169222953729</v>
      </c>
      <c r="CF39" s="399">
        <f t="shared" si="16"/>
        <v>51</v>
      </c>
      <c r="CG39" s="399">
        <f t="shared" si="17"/>
        <v>51</v>
      </c>
      <c r="CH39" s="399">
        <f t="shared" si="18"/>
        <v>65.260000000000005</v>
      </c>
      <c r="CI39" s="399">
        <f t="shared" si="19"/>
        <v>55.66</v>
      </c>
      <c r="CJ39" s="399">
        <f t="shared" si="20"/>
        <v>93.77</v>
      </c>
      <c r="CK39" s="399">
        <f t="shared" si="21"/>
        <v>112.34</v>
      </c>
      <c r="CL39" s="399">
        <f t="shared" si="22"/>
        <v>120.42</v>
      </c>
      <c r="CM39" s="399">
        <f t="shared" si="23"/>
        <v>74.209999999999994</v>
      </c>
      <c r="CN39" s="399">
        <f t="shared" si="24"/>
        <v>130.46</v>
      </c>
      <c r="CO39" s="399">
        <f t="shared" si="25"/>
        <v>94.58</v>
      </c>
      <c r="CP39" s="399">
        <f t="shared" si="26"/>
        <v>51</v>
      </c>
      <c r="CQ39" s="399">
        <f t="shared" si="27"/>
        <v>51</v>
      </c>
      <c r="CR39" s="385">
        <f t="shared" si="36"/>
        <v>950.7</v>
      </c>
      <c r="CS39" s="385">
        <f t="shared" si="37"/>
        <v>79.225000000000009</v>
      </c>
    </row>
    <row r="40" spans="1:101" ht="14" customHeight="1" x14ac:dyDescent="0.35">
      <c r="A40" s="145" t="s">
        <v>163</v>
      </c>
      <c r="B40" s="130"/>
      <c r="D40" s="507" t="str">
        <f>IF(E38=G38, "Balanced", "Does Not Balance - Assets should equal Liabilities plus Equity")</f>
        <v>Balanced</v>
      </c>
      <c r="E40" s="508"/>
      <c r="F40" s="508"/>
      <c r="G40" s="509"/>
      <c r="I40" s="131" t="s">
        <v>222</v>
      </c>
      <c r="J40" s="473">
        <f>+'Operating Expense'!D30</f>
        <v>11055</v>
      </c>
      <c r="K40" s="53"/>
      <c r="L40" s="133"/>
      <c r="M40" s="133"/>
      <c r="N40" s="134"/>
      <c r="U40" s="76"/>
      <c r="V40" s="429" t="s">
        <v>948</v>
      </c>
      <c r="W40" s="430" t="s">
        <v>919</v>
      </c>
      <c r="X40" s="431" t="s">
        <v>958</v>
      </c>
      <c r="Y40" s="432">
        <v>6107.5</v>
      </c>
      <c r="Z40" s="433"/>
      <c r="AA40" s="434">
        <v>10</v>
      </c>
      <c r="AB40" s="435">
        <f t="shared" ref="AB40:AB57" si="47">IF(Y40&gt;1,IF((TestEOY-X40)/365&gt;AA40,AA40,ROUNDUP(((TestEOY-X40)/365),0)),"")</f>
        <v>3</v>
      </c>
      <c r="AC40" s="435">
        <f t="shared" ref="AC40:AC57" si="48">IFERROR(IF(AB40&gt;=AA40,0,IF(AA40&gt;AB40,SLN(Y40,Z40,AA40),0)),"")</f>
        <v>610.75</v>
      </c>
      <c r="AD40" s="435"/>
      <c r="AE40" s="436">
        <f t="shared" si="46"/>
        <v>1017.9166666666606</v>
      </c>
      <c r="AF40" s="437">
        <v>5089.5833333333394</v>
      </c>
      <c r="AG40" s="136"/>
      <c r="AH40" s="137"/>
      <c r="AI40" s="39"/>
      <c r="AJ40" s="41"/>
      <c r="AK40" s="42"/>
      <c r="AL40" s="27"/>
      <c r="AM40" s="28" t="str">
        <f>IFERROR(INDEX(#REF!,MATCH(AH40,#REF!,0)),"")</f>
        <v/>
      </c>
      <c r="AN40" s="29" t="str">
        <f t="shared" si="3"/>
        <v/>
      </c>
      <c r="AO40" s="29">
        <f t="shared" si="41"/>
        <v>0</v>
      </c>
      <c r="AP40" s="29">
        <f t="shared" si="38"/>
        <v>0</v>
      </c>
      <c r="AQ40" s="30">
        <f t="shared" si="42"/>
        <v>0</v>
      </c>
      <c r="AR40" s="31">
        <f t="shared" si="43"/>
        <v>0</v>
      </c>
      <c r="AT40" s="44" t="s">
        <v>969</v>
      </c>
      <c r="AU40" s="45" t="s">
        <v>374</v>
      </c>
      <c r="AV40" s="138">
        <v>0</v>
      </c>
      <c r="AW40" s="58">
        <v>0</v>
      </c>
      <c r="AX40" s="139">
        <v>2605</v>
      </c>
      <c r="AY40" s="58">
        <v>2942</v>
      </c>
      <c r="AZ40" s="139">
        <v>6433</v>
      </c>
      <c r="BA40" s="58">
        <v>6947</v>
      </c>
      <c r="BB40" s="139">
        <v>8703</v>
      </c>
      <c r="BC40" s="58">
        <v>3561</v>
      </c>
      <c r="BD40" s="139">
        <v>5509</v>
      </c>
      <c r="BE40" s="58">
        <v>3444</v>
      </c>
      <c r="BF40" s="139">
        <v>0</v>
      </c>
      <c r="BG40" s="59">
        <v>0</v>
      </c>
      <c r="BI40" s="140">
        <f t="shared" si="32"/>
        <v>3345.3333333333335</v>
      </c>
      <c r="BJ40" s="140">
        <f t="shared" si="33"/>
        <v>40144</v>
      </c>
      <c r="BL40" s="399">
        <f t="shared" si="4"/>
        <v>26</v>
      </c>
      <c r="BM40" s="399">
        <f t="shared" si="5"/>
        <v>26</v>
      </c>
      <c r="BN40" s="399">
        <f t="shared" si="6"/>
        <v>43.24</v>
      </c>
      <c r="BO40" s="399">
        <f t="shared" si="7"/>
        <v>45.59</v>
      </c>
      <c r="BP40" s="399">
        <f t="shared" si="8"/>
        <v>70.459999999999994</v>
      </c>
      <c r="BQ40" s="399">
        <f t="shared" si="9"/>
        <v>74.58</v>
      </c>
      <c r="BR40" s="399">
        <f t="shared" si="10"/>
        <v>88.62</v>
      </c>
      <c r="BS40" s="399">
        <f t="shared" si="11"/>
        <v>49.93</v>
      </c>
      <c r="BT40" s="399">
        <f t="shared" si="12"/>
        <v>63.56</v>
      </c>
      <c r="BU40" s="399">
        <f t="shared" si="13"/>
        <v>49.11</v>
      </c>
      <c r="BV40" s="399">
        <f t="shared" si="14"/>
        <v>26</v>
      </c>
      <c r="BW40" s="399">
        <f t="shared" si="15"/>
        <v>26</v>
      </c>
      <c r="BX40" s="385">
        <f t="shared" si="34"/>
        <v>589.09</v>
      </c>
      <c r="BY40" s="385">
        <f t="shared" si="35"/>
        <v>49.090833333333336</v>
      </c>
      <c r="BZ40" s="385"/>
      <c r="CF40" s="399">
        <f t="shared" si="16"/>
        <v>51</v>
      </c>
      <c r="CG40" s="399">
        <f t="shared" si="17"/>
        <v>51</v>
      </c>
      <c r="CH40" s="399">
        <f t="shared" si="18"/>
        <v>77.58</v>
      </c>
      <c r="CI40" s="399">
        <f t="shared" si="19"/>
        <v>81.62</v>
      </c>
      <c r="CJ40" s="399">
        <f t="shared" si="20"/>
        <v>130.97999999999999</v>
      </c>
      <c r="CK40" s="399">
        <f t="shared" si="21"/>
        <v>141.26</v>
      </c>
      <c r="CL40" s="399">
        <f t="shared" si="22"/>
        <v>176.38</v>
      </c>
      <c r="CM40" s="399">
        <f t="shared" si="23"/>
        <v>89.05</v>
      </c>
      <c r="CN40" s="399">
        <f t="shared" si="24"/>
        <v>112.5</v>
      </c>
      <c r="CO40" s="399">
        <f t="shared" si="25"/>
        <v>87.65</v>
      </c>
      <c r="CP40" s="399">
        <f t="shared" si="26"/>
        <v>51</v>
      </c>
      <c r="CQ40" s="399">
        <f t="shared" si="27"/>
        <v>51</v>
      </c>
      <c r="CR40" s="385">
        <f t="shared" si="36"/>
        <v>1101.02</v>
      </c>
      <c r="CS40" s="385">
        <f t="shared" si="37"/>
        <v>91.751666666666665</v>
      </c>
    </row>
    <row r="41" spans="1:101" ht="14" customHeight="1" thickBot="1" x14ac:dyDescent="0.4">
      <c r="A41" s="145" t="s">
        <v>167</v>
      </c>
      <c r="B41" s="130"/>
      <c r="I41" s="153" t="s">
        <v>223</v>
      </c>
      <c r="J41" s="132">
        <f>+'Operating Expense'!D31</f>
        <v>0</v>
      </c>
      <c r="K41" s="53"/>
      <c r="L41" s="133"/>
      <c r="M41" s="133"/>
      <c r="N41" s="134"/>
      <c r="U41" s="76"/>
      <c r="V41" s="429"/>
      <c r="W41" s="430" t="s">
        <v>920</v>
      </c>
      <c r="X41" s="431" t="s">
        <v>959</v>
      </c>
      <c r="Y41" s="432">
        <v>1052.3</v>
      </c>
      <c r="Z41" s="433"/>
      <c r="AA41" s="434">
        <v>25</v>
      </c>
      <c r="AB41" s="435">
        <f t="shared" si="47"/>
        <v>3</v>
      </c>
      <c r="AC41" s="435">
        <f t="shared" si="48"/>
        <v>42.091999999999999</v>
      </c>
      <c r="AD41" s="435"/>
      <c r="AE41" s="436">
        <f t="shared" si="46"/>
        <v>66.645666666666102</v>
      </c>
      <c r="AF41" s="437">
        <v>985.65433333333385</v>
      </c>
      <c r="AG41" s="136"/>
      <c r="AH41" s="137"/>
      <c r="AI41" s="39"/>
      <c r="AJ41" s="41"/>
      <c r="AK41" s="42"/>
      <c r="AL41" s="27"/>
      <c r="AM41" s="28" t="str">
        <f>IFERROR(INDEX(#REF!,MATCH(AH41,#REF!,0)),"")</f>
        <v/>
      </c>
      <c r="AN41" s="29" t="str">
        <f t="shared" si="3"/>
        <v/>
      </c>
      <c r="AO41" s="29">
        <f t="shared" si="41"/>
        <v>0</v>
      </c>
      <c r="AP41" s="29">
        <f t="shared" si="38"/>
        <v>0</v>
      </c>
      <c r="AQ41" s="30">
        <f t="shared" si="42"/>
        <v>0</v>
      </c>
      <c r="AR41" s="31">
        <f t="shared" si="43"/>
        <v>0</v>
      </c>
      <c r="AT41" s="44" t="s">
        <v>969</v>
      </c>
      <c r="AU41" s="45" t="s">
        <v>375</v>
      </c>
      <c r="AV41" s="138">
        <v>0</v>
      </c>
      <c r="AW41" s="58">
        <v>0</v>
      </c>
      <c r="AX41" s="139">
        <v>2691</v>
      </c>
      <c r="AY41" s="58">
        <v>336</v>
      </c>
      <c r="AZ41" s="139">
        <v>2583</v>
      </c>
      <c r="BA41" s="58">
        <v>4361</v>
      </c>
      <c r="BB41" s="139">
        <v>5451</v>
      </c>
      <c r="BC41" s="58">
        <v>13905</v>
      </c>
      <c r="BD41" s="139">
        <v>4775</v>
      </c>
      <c r="BE41" s="58">
        <v>3656</v>
      </c>
      <c r="BF41" s="139">
        <v>0</v>
      </c>
      <c r="BG41" s="59">
        <v>0</v>
      </c>
      <c r="BI41" s="140">
        <f t="shared" si="32"/>
        <v>3146.5</v>
      </c>
      <c r="BJ41" s="140">
        <f t="shared" si="33"/>
        <v>37758</v>
      </c>
      <c r="BL41" s="399">
        <f t="shared" si="4"/>
        <v>26</v>
      </c>
      <c r="BM41" s="399">
        <f t="shared" si="5"/>
        <v>26</v>
      </c>
      <c r="BN41" s="399">
        <f t="shared" si="6"/>
        <v>43.84</v>
      </c>
      <c r="BO41" s="399">
        <f t="shared" si="7"/>
        <v>28.02</v>
      </c>
      <c r="BP41" s="399">
        <f t="shared" si="8"/>
        <v>43.08</v>
      </c>
      <c r="BQ41" s="399">
        <f t="shared" si="9"/>
        <v>55.53</v>
      </c>
      <c r="BR41" s="399">
        <f t="shared" si="10"/>
        <v>63.16</v>
      </c>
      <c r="BS41" s="399">
        <f t="shared" si="11"/>
        <v>130.24</v>
      </c>
      <c r="BT41" s="399">
        <f t="shared" si="12"/>
        <v>58.43</v>
      </c>
      <c r="BU41" s="399">
        <f t="shared" si="13"/>
        <v>50.59</v>
      </c>
      <c r="BV41" s="399">
        <f t="shared" si="14"/>
        <v>26</v>
      </c>
      <c r="BW41" s="399">
        <f t="shared" si="15"/>
        <v>26</v>
      </c>
      <c r="BX41" s="385">
        <f t="shared" si="34"/>
        <v>576.89</v>
      </c>
      <c r="BY41" s="385">
        <f t="shared" si="35"/>
        <v>48.074166666666663</v>
      </c>
      <c r="BZ41" s="385"/>
      <c r="CF41" s="399">
        <f t="shared" si="16"/>
        <v>51</v>
      </c>
      <c r="CG41" s="399">
        <f t="shared" si="17"/>
        <v>51</v>
      </c>
      <c r="CH41" s="399">
        <f t="shared" si="18"/>
        <v>78.61</v>
      </c>
      <c r="CI41" s="399">
        <f t="shared" si="19"/>
        <v>53.28</v>
      </c>
      <c r="CJ41" s="399">
        <f t="shared" si="20"/>
        <v>77.319999999999993</v>
      </c>
      <c r="CK41" s="399">
        <f t="shared" si="21"/>
        <v>98.65</v>
      </c>
      <c r="CL41" s="399">
        <f t="shared" si="22"/>
        <v>111.73</v>
      </c>
      <c r="CM41" s="399">
        <f t="shared" si="23"/>
        <v>280.42</v>
      </c>
      <c r="CN41" s="399">
        <f t="shared" si="24"/>
        <v>103.62</v>
      </c>
      <c r="CO41" s="399">
        <f t="shared" si="25"/>
        <v>90.19</v>
      </c>
      <c r="CP41" s="399">
        <f t="shared" si="26"/>
        <v>51</v>
      </c>
      <c r="CQ41" s="399">
        <f t="shared" si="27"/>
        <v>51</v>
      </c>
      <c r="CR41" s="385">
        <f t="shared" si="36"/>
        <v>1097.82</v>
      </c>
      <c r="CS41" s="385">
        <f t="shared" si="37"/>
        <v>91.484999999999999</v>
      </c>
    </row>
    <row r="42" spans="1:101" ht="14" customHeight="1" thickBot="1" x14ac:dyDescent="0.4">
      <c r="A42" s="145" t="s">
        <v>171</v>
      </c>
      <c r="B42" s="130"/>
      <c r="F42" s="76" t="s">
        <v>224</v>
      </c>
      <c r="I42" s="174" t="s">
        <v>339</v>
      </c>
      <c r="J42" s="475">
        <f>+'Operating Expense'!D32</f>
        <v>72293</v>
      </c>
      <c r="K42" s="476">
        <f>+J70</f>
        <v>1247</v>
      </c>
      <c r="L42" s="150"/>
      <c r="M42" s="150"/>
      <c r="N42" s="151"/>
      <c r="U42" s="76"/>
      <c r="V42" s="429" t="s">
        <v>946</v>
      </c>
      <c r="W42" s="430" t="s">
        <v>921</v>
      </c>
      <c r="X42" s="431" t="s">
        <v>959</v>
      </c>
      <c r="Y42" s="432">
        <v>10858.02</v>
      </c>
      <c r="Z42" s="433"/>
      <c r="AA42" s="434">
        <v>25</v>
      </c>
      <c r="AB42" s="435">
        <f t="shared" si="47"/>
        <v>3</v>
      </c>
      <c r="AC42" s="435">
        <f t="shared" si="48"/>
        <v>434.32080000000002</v>
      </c>
      <c r="AD42" s="435"/>
      <c r="AE42" s="436">
        <f t="shared" si="46"/>
        <v>687.6746000000021</v>
      </c>
      <c r="AF42" s="437">
        <v>10170.345399999998</v>
      </c>
      <c r="AG42" s="136"/>
      <c r="AH42" s="137"/>
      <c r="AI42" s="39"/>
      <c r="AJ42" s="41"/>
      <c r="AK42" s="42"/>
      <c r="AL42" s="27"/>
      <c r="AM42" s="28" t="str">
        <f>IFERROR(INDEX(#REF!,MATCH(AH42,#REF!,0)),"")</f>
        <v/>
      </c>
      <c r="AN42" s="29" t="str">
        <f t="shared" si="3"/>
        <v/>
      </c>
      <c r="AO42" s="29">
        <f t="shared" si="41"/>
        <v>0</v>
      </c>
      <c r="AP42" s="29">
        <f t="shared" si="38"/>
        <v>0</v>
      </c>
      <c r="AQ42" s="30">
        <f t="shared" si="42"/>
        <v>0</v>
      </c>
      <c r="AR42" s="31">
        <f t="shared" si="43"/>
        <v>0</v>
      </c>
      <c r="AT42" s="44" t="s">
        <v>969</v>
      </c>
      <c r="AU42" s="45" t="s">
        <v>376</v>
      </c>
      <c r="AV42" s="138">
        <v>0</v>
      </c>
      <c r="AW42" s="58">
        <v>0</v>
      </c>
      <c r="AX42" s="139">
        <v>10011</v>
      </c>
      <c r="AY42" s="58">
        <v>1143</v>
      </c>
      <c r="AZ42" s="139">
        <v>13037</v>
      </c>
      <c r="BA42" s="58">
        <v>17197</v>
      </c>
      <c r="BB42" s="139">
        <v>18496</v>
      </c>
      <c r="BC42" s="58">
        <v>23437</v>
      </c>
      <c r="BD42" s="139">
        <v>19435</v>
      </c>
      <c r="BE42" s="58">
        <v>6771</v>
      </c>
      <c r="BF42" s="139">
        <v>0</v>
      </c>
      <c r="BG42" s="59">
        <v>0</v>
      </c>
      <c r="BI42" s="140">
        <f t="shared" si="32"/>
        <v>9127.25</v>
      </c>
      <c r="BJ42" s="140">
        <f t="shared" si="33"/>
        <v>109527</v>
      </c>
      <c r="BL42" s="399">
        <f t="shared" si="4"/>
        <v>26</v>
      </c>
      <c r="BM42" s="399">
        <f t="shared" si="5"/>
        <v>26</v>
      </c>
      <c r="BN42" s="399">
        <f t="shared" si="6"/>
        <v>99.09</v>
      </c>
      <c r="BO42" s="399">
        <f t="shared" si="7"/>
        <v>33</v>
      </c>
      <c r="BP42" s="399">
        <f t="shared" si="8"/>
        <v>123.3</v>
      </c>
      <c r="BQ42" s="399">
        <f t="shared" si="9"/>
        <v>156.58000000000001</v>
      </c>
      <c r="BR42" s="399">
        <f t="shared" si="10"/>
        <v>166.97</v>
      </c>
      <c r="BS42" s="399">
        <f t="shared" si="11"/>
        <v>206.5</v>
      </c>
      <c r="BT42" s="399">
        <f t="shared" si="12"/>
        <v>174.48</v>
      </c>
      <c r="BU42" s="399">
        <f t="shared" si="13"/>
        <v>73.17</v>
      </c>
      <c r="BV42" s="399">
        <f t="shared" si="14"/>
        <v>26</v>
      </c>
      <c r="BW42" s="399">
        <f t="shared" si="15"/>
        <v>26</v>
      </c>
      <c r="BX42" s="385">
        <f t="shared" si="34"/>
        <v>1137.0900000000001</v>
      </c>
      <c r="BY42" s="385">
        <f t="shared" si="35"/>
        <v>94.757500000000007</v>
      </c>
      <c r="BZ42" s="385"/>
      <c r="CA42" s="402" t="s">
        <v>1071</v>
      </c>
      <c r="CB42" s="403"/>
      <c r="CC42" s="403"/>
      <c r="CD42" s="403"/>
      <c r="CE42" s="404"/>
      <c r="CF42" s="399">
        <f t="shared" si="16"/>
        <v>51</v>
      </c>
      <c r="CG42" s="399">
        <f t="shared" si="17"/>
        <v>51</v>
      </c>
      <c r="CH42" s="399">
        <f t="shared" si="18"/>
        <v>202.54</v>
      </c>
      <c r="CI42" s="399">
        <f t="shared" si="19"/>
        <v>60.04</v>
      </c>
      <c r="CJ42" s="399">
        <f t="shared" si="20"/>
        <v>263.06</v>
      </c>
      <c r="CK42" s="399">
        <f t="shared" si="21"/>
        <v>346.26</v>
      </c>
      <c r="CL42" s="399">
        <f t="shared" si="22"/>
        <v>372.24</v>
      </c>
      <c r="CM42" s="399">
        <f t="shared" si="23"/>
        <v>471.06</v>
      </c>
      <c r="CN42" s="399">
        <f t="shared" si="24"/>
        <v>391.02</v>
      </c>
      <c r="CO42" s="399">
        <f t="shared" si="25"/>
        <v>137.74</v>
      </c>
      <c r="CP42" s="399">
        <f t="shared" si="26"/>
        <v>51</v>
      </c>
      <c r="CQ42" s="399">
        <f t="shared" si="27"/>
        <v>51</v>
      </c>
      <c r="CR42" s="385">
        <f t="shared" si="36"/>
        <v>2447.96</v>
      </c>
      <c r="CS42" s="385">
        <f t="shared" si="37"/>
        <v>203.99666666666667</v>
      </c>
    </row>
    <row r="43" spans="1:101" ht="14" customHeight="1" x14ac:dyDescent="0.35">
      <c r="A43" s="165" t="s">
        <v>174</v>
      </c>
      <c r="B43" s="34">
        <f>B42+1</f>
        <v>1</v>
      </c>
      <c r="F43" s="166">
        <f>+E38-G38</f>
        <v>0</v>
      </c>
      <c r="I43" s="153" t="s">
        <v>225</v>
      </c>
      <c r="J43" s="32">
        <f>SUM(J17:J42)</f>
        <v>472025.5183285714</v>
      </c>
      <c r="K43" s="5">
        <f>SUM(K17:K42)</f>
        <v>-28114</v>
      </c>
      <c r="L43" s="5"/>
      <c r="M43" s="5"/>
      <c r="N43" s="33">
        <f>SUM(N17:N42)</f>
        <v>30792.485400000005</v>
      </c>
      <c r="U43" s="76"/>
      <c r="V43" s="429" t="s">
        <v>950</v>
      </c>
      <c r="W43" s="430" t="s">
        <v>922</v>
      </c>
      <c r="X43" s="431" t="s">
        <v>960</v>
      </c>
      <c r="Y43" s="432">
        <v>1096.97</v>
      </c>
      <c r="Z43" s="433"/>
      <c r="AA43" s="434">
        <v>20</v>
      </c>
      <c r="AB43" s="435">
        <f t="shared" si="47"/>
        <v>2</v>
      </c>
      <c r="AC43" s="435">
        <f t="shared" si="48"/>
        <v>54.848500000000001</v>
      </c>
      <c r="AD43" s="435"/>
      <c r="AE43" s="436">
        <f t="shared" si="46"/>
        <v>73.13133333333451</v>
      </c>
      <c r="AF43" s="437">
        <v>1023.8386666666655</v>
      </c>
      <c r="AG43" s="136"/>
      <c r="AH43" s="137"/>
      <c r="AI43" s="39"/>
      <c r="AJ43" s="41"/>
      <c r="AK43" s="42"/>
      <c r="AL43" s="27"/>
      <c r="AM43" s="28" t="str">
        <f>IFERROR(INDEX(#REF!,MATCH(AH43,#REF!,0)),"")</f>
        <v/>
      </c>
      <c r="AN43" s="29" t="str">
        <f t="shared" si="3"/>
        <v/>
      </c>
      <c r="AO43" s="29">
        <f t="shared" si="41"/>
        <v>0</v>
      </c>
      <c r="AP43" s="29">
        <f t="shared" si="38"/>
        <v>0</v>
      </c>
      <c r="AQ43" s="30">
        <f t="shared" si="42"/>
        <v>0</v>
      </c>
      <c r="AR43" s="31">
        <f t="shared" si="43"/>
        <v>0</v>
      </c>
      <c r="AT43" s="44" t="s">
        <v>969</v>
      </c>
      <c r="AU43" s="45" t="s">
        <v>377</v>
      </c>
      <c r="AV43" s="138">
        <v>0</v>
      </c>
      <c r="AW43" s="58">
        <v>0</v>
      </c>
      <c r="AX43" s="139">
        <v>4263</v>
      </c>
      <c r="AY43" s="58">
        <v>567</v>
      </c>
      <c r="AZ43" s="139">
        <v>3523</v>
      </c>
      <c r="BA43" s="58">
        <v>5118</v>
      </c>
      <c r="BB43" s="139">
        <v>6564</v>
      </c>
      <c r="BC43" s="58">
        <v>3562</v>
      </c>
      <c r="BD43" s="139">
        <v>6510</v>
      </c>
      <c r="BE43" s="58">
        <v>2031</v>
      </c>
      <c r="BF43" s="139">
        <v>0</v>
      </c>
      <c r="BG43" s="59">
        <v>0</v>
      </c>
      <c r="BI43" s="140">
        <f t="shared" si="32"/>
        <v>2678.1666666666665</v>
      </c>
      <c r="BJ43" s="140">
        <f t="shared" si="33"/>
        <v>32138</v>
      </c>
      <c r="BL43" s="399">
        <f t="shared" si="4"/>
        <v>26</v>
      </c>
      <c r="BM43" s="399">
        <f t="shared" si="5"/>
        <v>26</v>
      </c>
      <c r="BN43" s="399">
        <f t="shared" si="6"/>
        <v>54.84</v>
      </c>
      <c r="BO43" s="399">
        <f t="shared" si="7"/>
        <v>29.4</v>
      </c>
      <c r="BP43" s="399">
        <f t="shared" si="8"/>
        <v>49.66</v>
      </c>
      <c r="BQ43" s="399">
        <f t="shared" si="9"/>
        <v>60.83</v>
      </c>
      <c r="BR43" s="399">
        <f t="shared" si="10"/>
        <v>71.510000000000005</v>
      </c>
      <c r="BS43" s="399">
        <f t="shared" si="11"/>
        <v>49.93</v>
      </c>
      <c r="BT43" s="399">
        <f t="shared" si="12"/>
        <v>71.08</v>
      </c>
      <c r="BU43" s="399">
        <f t="shared" si="13"/>
        <v>39.22</v>
      </c>
      <c r="BV43" s="399">
        <f t="shared" si="14"/>
        <v>26</v>
      </c>
      <c r="BW43" s="399">
        <f t="shared" si="15"/>
        <v>26</v>
      </c>
      <c r="BX43" s="385">
        <f t="shared" si="34"/>
        <v>530.47</v>
      </c>
      <c r="BY43" s="385">
        <f t="shared" si="35"/>
        <v>44.205833333333338</v>
      </c>
      <c r="BZ43" s="385"/>
      <c r="CA43" s="405"/>
      <c r="CE43" s="406"/>
      <c r="CF43" s="399">
        <f t="shared" si="16"/>
        <v>51</v>
      </c>
      <c r="CG43" s="399">
        <f t="shared" si="17"/>
        <v>51</v>
      </c>
      <c r="CH43" s="399">
        <f t="shared" si="18"/>
        <v>97.48</v>
      </c>
      <c r="CI43" s="399">
        <f t="shared" si="19"/>
        <v>54.86</v>
      </c>
      <c r="CJ43" s="399">
        <f t="shared" si="20"/>
        <v>88.6</v>
      </c>
      <c r="CK43" s="399">
        <f t="shared" si="21"/>
        <v>107.74</v>
      </c>
      <c r="CL43" s="399">
        <f t="shared" si="22"/>
        <v>133.6</v>
      </c>
      <c r="CM43" s="399">
        <f t="shared" si="23"/>
        <v>89.06</v>
      </c>
      <c r="CN43" s="399">
        <f t="shared" si="24"/>
        <v>132.52000000000001</v>
      </c>
      <c r="CO43" s="399">
        <f t="shared" si="25"/>
        <v>70.69</v>
      </c>
      <c r="CP43" s="399">
        <f t="shared" si="26"/>
        <v>51</v>
      </c>
      <c r="CQ43" s="399">
        <f t="shared" si="27"/>
        <v>51</v>
      </c>
      <c r="CR43" s="385">
        <f t="shared" si="36"/>
        <v>978.55000000000018</v>
      </c>
      <c r="CS43" s="385">
        <f t="shared" si="37"/>
        <v>81.545833333333348</v>
      </c>
      <c r="CW43" s="387"/>
    </row>
    <row r="44" spans="1:101" ht="14" customHeight="1" x14ac:dyDescent="0.35">
      <c r="A44" s="505" t="s">
        <v>226</v>
      </c>
      <c r="B44" s="506"/>
      <c r="I44" s="153"/>
      <c r="J44" s="107"/>
      <c r="K44" s="140"/>
      <c r="L44" s="140"/>
      <c r="M44" s="140"/>
      <c r="N44" s="175"/>
      <c r="U44" s="76"/>
      <c r="V44" s="429" t="s">
        <v>942</v>
      </c>
      <c r="W44" s="430" t="s">
        <v>923</v>
      </c>
      <c r="X44" s="431" t="s">
        <v>961</v>
      </c>
      <c r="Y44" s="432">
        <v>1095.31</v>
      </c>
      <c r="Z44" s="433"/>
      <c r="AA44" s="434">
        <v>6</v>
      </c>
      <c r="AB44" s="435">
        <f t="shared" si="47"/>
        <v>2</v>
      </c>
      <c r="AC44" s="435">
        <f t="shared" si="48"/>
        <v>182.55166666666665</v>
      </c>
      <c r="AD44" s="435"/>
      <c r="AE44" s="436">
        <f t="shared" si="46"/>
        <v>243.40222222222292</v>
      </c>
      <c r="AF44" s="437">
        <v>851.90777777777703</v>
      </c>
      <c r="AG44" s="136"/>
      <c r="AH44" s="137"/>
      <c r="AI44" s="39"/>
      <c r="AJ44" s="41"/>
      <c r="AK44" s="42"/>
      <c r="AL44" s="27"/>
      <c r="AM44" s="28" t="str">
        <f>IFERROR(INDEX(#REF!,MATCH(AH44,#REF!,0)),"")</f>
        <v/>
      </c>
      <c r="AN44" s="29" t="str">
        <f t="shared" si="3"/>
        <v/>
      </c>
      <c r="AO44" s="29">
        <f t="shared" si="41"/>
        <v>0</v>
      </c>
      <c r="AP44" s="29">
        <f t="shared" si="38"/>
        <v>0</v>
      </c>
      <c r="AQ44" s="30">
        <f t="shared" si="42"/>
        <v>0</v>
      </c>
      <c r="AR44" s="31">
        <f t="shared" si="43"/>
        <v>0</v>
      </c>
      <c r="AT44" s="44" t="s">
        <v>969</v>
      </c>
      <c r="AU44" s="45" t="s">
        <v>378</v>
      </c>
      <c r="AV44" s="138">
        <v>0</v>
      </c>
      <c r="AW44" s="58">
        <v>0</v>
      </c>
      <c r="AX44" s="139">
        <v>2602</v>
      </c>
      <c r="AY44" s="58">
        <v>259</v>
      </c>
      <c r="AZ44" s="139">
        <v>1433</v>
      </c>
      <c r="BA44" s="58">
        <v>5048</v>
      </c>
      <c r="BB44" s="139">
        <v>6410</v>
      </c>
      <c r="BC44" s="58">
        <v>6446</v>
      </c>
      <c r="BD44" s="139">
        <v>2380</v>
      </c>
      <c r="BE44" s="58">
        <v>0</v>
      </c>
      <c r="BF44" s="139">
        <v>0</v>
      </c>
      <c r="BG44" s="59">
        <v>0</v>
      </c>
      <c r="BI44" s="140">
        <f t="shared" si="32"/>
        <v>2048.1666666666665</v>
      </c>
      <c r="BJ44" s="140">
        <f t="shared" si="33"/>
        <v>24578</v>
      </c>
      <c r="BL44" s="399">
        <f t="shared" si="4"/>
        <v>26</v>
      </c>
      <c r="BM44" s="399">
        <f t="shared" si="5"/>
        <v>26</v>
      </c>
      <c r="BN44" s="399">
        <f t="shared" si="6"/>
        <v>43.21</v>
      </c>
      <c r="BO44" s="399">
        <f t="shared" si="7"/>
        <v>27.55</v>
      </c>
      <c r="BP44" s="399">
        <f t="shared" si="8"/>
        <v>35.03</v>
      </c>
      <c r="BQ44" s="399">
        <f t="shared" si="9"/>
        <v>60.34</v>
      </c>
      <c r="BR44" s="399">
        <f t="shared" si="10"/>
        <v>70.28</v>
      </c>
      <c r="BS44" s="399">
        <f t="shared" si="11"/>
        <v>70.569999999999993</v>
      </c>
      <c r="BT44" s="399">
        <f t="shared" si="12"/>
        <v>41.66</v>
      </c>
      <c r="BU44" s="399">
        <f t="shared" si="13"/>
        <v>26</v>
      </c>
      <c r="BV44" s="399">
        <f t="shared" si="14"/>
        <v>26</v>
      </c>
      <c r="BW44" s="399">
        <f t="shared" si="15"/>
        <v>26</v>
      </c>
      <c r="BX44" s="385">
        <f t="shared" si="34"/>
        <v>478.64</v>
      </c>
      <c r="BY44" s="385">
        <f t="shared" si="35"/>
        <v>39.886666666666663</v>
      </c>
      <c r="BZ44" s="385"/>
      <c r="CA44" s="405"/>
      <c r="CB44" s="279" t="s">
        <v>1072</v>
      </c>
      <c r="CC44" s="279" t="s">
        <v>1073</v>
      </c>
      <c r="CD44" s="279" t="s">
        <v>1074</v>
      </c>
      <c r="CE44" s="407" t="s">
        <v>1059</v>
      </c>
      <c r="CF44" s="399">
        <f t="shared" si="16"/>
        <v>51</v>
      </c>
      <c r="CG44" s="399">
        <f t="shared" si="17"/>
        <v>51</v>
      </c>
      <c r="CH44" s="399">
        <f t="shared" si="18"/>
        <v>77.540000000000006</v>
      </c>
      <c r="CI44" s="399">
        <f t="shared" si="19"/>
        <v>52.76</v>
      </c>
      <c r="CJ44" s="399">
        <f t="shared" si="20"/>
        <v>63.52</v>
      </c>
      <c r="CK44" s="399">
        <f t="shared" si="21"/>
        <v>106.9</v>
      </c>
      <c r="CL44" s="399">
        <f t="shared" si="22"/>
        <v>130.52000000000001</v>
      </c>
      <c r="CM44" s="399">
        <f t="shared" si="23"/>
        <v>131.24</v>
      </c>
      <c r="CN44" s="399">
        <f t="shared" si="24"/>
        <v>74.88</v>
      </c>
      <c r="CO44" s="399">
        <f t="shared" si="25"/>
        <v>51</v>
      </c>
      <c r="CP44" s="399">
        <f t="shared" si="26"/>
        <v>51</v>
      </c>
      <c r="CQ44" s="399">
        <f t="shared" si="27"/>
        <v>51</v>
      </c>
      <c r="CR44" s="385">
        <f t="shared" si="36"/>
        <v>892.36</v>
      </c>
      <c r="CS44" s="385">
        <f t="shared" si="37"/>
        <v>74.36333333333333</v>
      </c>
      <c r="CW44" s="387"/>
    </row>
    <row r="45" spans="1:101" ht="14" customHeight="1" x14ac:dyDescent="0.35">
      <c r="A45" s="167" t="s">
        <v>182</v>
      </c>
      <c r="B45" s="168"/>
      <c r="I45" s="153" t="s">
        <v>227</v>
      </c>
      <c r="J45" s="176">
        <f>J14-J43</f>
        <v>-177726.72832857136</v>
      </c>
      <c r="N45" s="163"/>
      <c r="R45" s="140"/>
      <c r="U45" s="76"/>
      <c r="V45" s="429" t="s">
        <v>948</v>
      </c>
      <c r="W45" s="430" t="s">
        <v>924</v>
      </c>
      <c r="X45" s="431" t="s">
        <v>962</v>
      </c>
      <c r="Y45" s="432">
        <v>2476.94</v>
      </c>
      <c r="Z45" s="433"/>
      <c r="AA45" s="434">
        <v>10</v>
      </c>
      <c r="AB45" s="435">
        <f t="shared" si="47"/>
        <v>2</v>
      </c>
      <c r="AC45" s="435">
        <f t="shared" si="48"/>
        <v>247.69400000000002</v>
      </c>
      <c r="AD45" s="435"/>
      <c r="AE45" s="436">
        <f t="shared" ref="AE45:AE62" si="49">+Y45-AF45</f>
        <v>309.61750000000166</v>
      </c>
      <c r="AF45" s="437">
        <v>2167.3224999999984</v>
      </c>
      <c r="AG45" s="136"/>
      <c r="AH45" s="137"/>
      <c r="AI45" s="39"/>
      <c r="AJ45" s="41"/>
      <c r="AK45" s="42"/>
      <c r="AL45" s="27"/>
      <c r="AM45" s="28" t="str">
        <f>IFERROR(INDEX(#REF!,MATCH(AH45,#REF!,0)),"")</f>
        <v/>
      </c>
      <c r="AN45" s="29" t="str">
        <f t="shared" si="3"/>
        <v/>
      </c>
      <c r="AO45" s="29">
        <f t="shared" si="41"/>
        <v>0</v>
      </c>
      <c r="AP45" s="29">
        <f t="shared" si="38"/>
        <v>0</v>
      </c>
      <c r="AQ45" s="30">
        <f t="shared" si="42"/>
        <v>0</v>
      </c>
      <c r="AR45" s="31">
        <f t="shared" si="43"/>
        <v>0</v>
      </c>
      <c r="AT45" s="44" t="s">
        <v>969</v>
      </c>
      <c r="AU45" s="45" t="s">
        <v>379</v>
      </c>
      <c r="AV45" s="138">
        <v>0</v>
      </c>
      <c r="AW45" s="58">
        <v>0</v>
      </c>
      <c r="AX45" s="139">
        <v>2899</v>
      </c>
      <c r="AY45" s="58">
        <v>197</v>
      </c>
      <c r="AZ45" s="139">
        <v>2562</v>
      </c>
      <c r="BA45" s="58">
        <v>4708</v>
      </c>
      <c r="BB45" s="139">
        <v>6342</v>
      </c>
      <c r="BC45" s="58">
        <v>10016</v>
      </c>
      <c r="BD45" s="139">
        <v>3264</v>
      </c>
      <c r="BE45" s="58">
        <v>584</v>
      </c>
      <c r="BF45" s="139">
        <v>0</v>
      </c>
      <c r="BG45" s="59">
        <v>0</v>
      </c>
      <c r="BI45" s="140">
        <f t="shared" si="32"/>
        <v>2547.6666666666665</v>
      </c>
      <c r="BJ45" s="140">
        <f t="shared" si="33"/>
        <v>30572</v>
      </c>
      <c r="BL45" s="399">
        <f t="shared" si="4"/>
        <v>26</v>
      </c>
      <c r="BM45" s="399">
        <f t="shared" si="5"/>
        <v>26</v>
      </c>
      <c r="BN45" s="399">
        <f t="shared" si="6"/>
        <v>45.29</v>
      </c>
      <c r="BO45" s="399">
        <f t="shared" si="7"/>
        <v>27.18</v>
      </c>
      <c r="BP45" s="399">
        <f t="shared" si="8"/>
        <v>42.93</v>
      </c>
      <c r="BQ45" s="399">
        <f t="shared" si="9"/>
        <v>57.96</v>
      </c>
      <c r="BR45" s="399">
        <f t="shared" si="10"/>
        <v>69.739999999999995</v>
      </c>
      <c r="BS45" s="399">
        <f t="shared" si="11"/>
        <v>99.13</v>
      </c>
      <c r="BT45" s="399">
        <f t="shared" si="12"/>
        <v>47.85</v>
      </c>
      <c r="BU45" s="399">
        <f t="shared" si="13"/>
        <v>29.5</v>
      </c>
      <c r="BV45" s="399">
        <f t="shared" si="14"/>
        <v>26</v>
      </c>
      <c r="BW45" s="399">
        <f t="shared" si="15"/>
        <v>26</v>
      </c>
      <c r="BX45" s="385">
        <f t="shared" si="34"/>
        <v>523.58000000000004</v>
      </c>
      <c r="BY45" s="385">
        <f t="shared" si="35"/>
        <v>43.631666666666668</v>
      </c>
      <c r="BZ45" s="385"/>
      <c r="CA45" s="408" t="s">
        <v>1076</v>
      </c>
      <c r="CB45" s="387">
        <f>AVERAGE(BY16:BY563)</f>
        <v>43.947951642335731</v>
      </c>
      <c r="CC45" s="387">
        <f>AVERAGE(CS16:CS563)</f>
        <v>84.271552615571778</v>
      </c>
      <c r="CD45" s="387">
        <f>+CC45-CB45</f>
        <v>40.323600973236047</v>
      </c>
      <c r="CE45" s="409">
        <f>+CC45/CB45-1</f>
        <v>0.91753083969428295</v>
      </c>
      <c r="CF45" s="399">
        <f t="shared" si="16"/>
        <v>51</v>
      </c>
      <c r="CG45" s="399">
        <f t="shared" si="17"/>
        <v>51</v>
      </c>
      <c r="CH45" s="399">
        <f t="shared" si="18"/>
        <v>81.11</v>
      </c>
      <c r="CI45" s="399">
        <f t="shared" si="19"/>
        <v>52.34</v>
      </c>
      <c r="CJ45" s="399">
        <f t="shared" si="20"/>
        <v>77.06</v>
      </c>
      <c r="CK45" s="399">
        <f t="shared" si="21"/>
        <v>102.82</v>
      </c>
      <c r="CL45" s="399">
        <f t="shared" si="22"/>
        <v>129.16</v>
      </c>
      <c r="CM45" s="399">
        <f t="shared" si="23"/>
        <v>202.64</v>
      </c>
      <c r="CN45" s="399">
        <f t="shared" si="24"/>
        <v>85.49</v>
      </c>
      <c r="CO45" s="399">
        <f t="shared" si="25"/>
        <v>54.97</v>
      </c>
      <c r="CP45" s="399">
        <f t="shared" si="26"/>
        <v>51</v>
      </c>
      <c r="CQ45" s="399">
        <f t="shared" si="27"/>
        <v>51</v>
      </c>
      <c r="CR45" s="385">
        <f t="shared" si="36"/>
        <v>989.59</v>
      </c>
      <c r="CS45" s="385">
        <f t="shared" si="37"/>
        <v>82.465833333333336</v>
      </c>
      <c r="CW45" s="387"/>
    </row>
    <row r="46" spans="1:101" ht="14" customHeight="1" x14ac:dyDescent="0.35">
      <c r="A46" s="145" t="s">
        <v>185</v>
      </c>
      <c r="B46" s="170"/>
      <c r="D46" s="502" t="s">
        <v>228</v>
      </c>
      <c r="E46" s="503"/>
      <c r="F46" s="502" t="s">
        <v>229</v>
      </c>
      <c r="G46" s="503"/>
      <c r="I46" s="153" t="s">
        <v>230</v>
      </c>
      <c r="J46" s="177"/>
      <c r="K46" s="53"/>
      <c r="L46" s="133"/>
      <c r="M46" s="133"/>
      <c r="N46" s="134"/>
      <c r="U46" s="76"/>
      <c r="V46" s="429" t="s">
        <v>948</v>
      </c>
      <c r="W46" s="430" t="s">
        <v>924</v>
      </c>
      <c r="X46" s="431" t="s">
        <v>962</v>
      </c>
      <c r="Y46" s="432">
        <v>2192.8000000000002</v>
      </c>
      <c r="Z46" s="433"/>
      <c r="AA46" s="434">
        <v>10</v>
      </c>
      <c r="AB46" s="435">
        <f t="shared" si="47"/>
        <v>2</v>
      </c>
      <c r="AC46" s="435">
        <f t="shared" si="48"/>
        <v>219.28000000000003</v>
      </c>
      <c r="AD46" s="435"/>
      <c r="AE46" s="436">
        <f t="shared" si="49"/>
        <v>274.10000000000127</v>
      </c>
      <c r="AF46" s="437">
        <v>1918.6999999999989</v>
      </c>
      <c r="AG46" s="136"/>
      <c r="AH46" s="137"/>
      <c r="AI46" s="39"/>
      <c r="AJ46" s="41"/>
      <c r="AK46" s="42"/>
      <c r="AL46" s="27"/>
      <c r="AM46" s="28" t="str">
        <f>IFERROR(INDEX(#REF!,MATCH(AH46,#REF!,0)),"")</f>
        <v/>
      </c>
      <c r="AN46" s="29" t="str">
        <f t="shared" si="3"/>
        <v/>
      </c>
      <c r="AO46" s="29">
        <f t="shared" si="41"/>
        <v>0</v>
      </c>
      <c r="AP46" s="29">
        <f t="shared" si="38"/>
        <v>0</v>
      </c>
      <c r="AQ46" s="30">
        <f t="shared" si="42"/>
        <v>0</v>
      </c>
      <c r="AR46" s="31">
        <f t="shared" si="43"/>
        <v>0</v>
      </c>
      <c r="AT46" s="44" t="s">
        <v>969</v>
      </c>
      <c r="AU46" s="45" t="s">
        <v>380</v>
      </c>
      <c r="AV46" s="138">
        <v>0</v>
      </c>
      <c r="AW46" s="58">
        <v>0</v>
      </c>
      <c r="AX46" s="139">
        <v>4016</v>
      </c>
      <c r="AY46" s="58">
        <v>4726</v>
      </c>
      <c r="AZ46" s="139">
        <v>3400</v>
      </c>
      <c r="BA46" s="58">
        <v>3177</v>
      </c>
      <c r="BB46" s="139">
        <v>5833</v>
      </c>
      <c r="BC46" s="58">
        <v>10570</v>
      </c>
      <c r="BD46" s="139">
        <v>6420</v>
      </c>
      <c r="BE46" s="58">
        <v>1113</v>
      </c>
      <c r="BF46" s="139">
        <v>0</v>
      </c>
      <c r="BG46" s="59">
        <v>0</v>
      </c>
      <c r="BI46" s="140">
        <f t="shared" si="32"/>
        <v>3271.25</v>
      </c>
      <c r="BJ46" s="140">
        <f t="shared" si="33"/>
        <v>39255</v>
      </c>
      <c r="BL46" s="399">
        <f t="shared" si="4"/>
        <v>26</v>
      </c>
      <c r="BM46" s="399">
        <f t="shared" si="5"/>
        <v>26</v>
      </c>
      <c r="BN46" s="399">
        <f t="shared" si="6"/>
        <v>53.11</v>
      </c>
      <c r="BO46" s="399">
        <f t="shared" si="7"/>
        <v>58.08</v>
      </c>
      <c r="BP46" s="399">
        <f t="shared" si="8"/>
        <v>48.8</v>
      </c>
      <c r="BQ46" s="399">
        <f t="shared" si="9"/>
        <v>47.24</v>
      </c>
      <c r="BR46" s="399">
        <f t="shared" si="10"/>
        <v>65.83</v>
      </c>
      <c r="BS46" s="399">
        <f t="shared" si="11"/>
        <v>103.56</v>
      </c>
      <c r="BT46" s="399">
        <f t="shared" si="12"/>
        <v>70.36</v>
      </c>
      <c r="BU46" s="399">
        <f t="shared" si="13"/>
        <v>32.79</v>
      </c>
      <c r="BV46" s="399">
        <f t="shared" si="14"/>
        <v>26</v>
      </c>
      <c r="BW46" s="399">
        <f t="shared" si="15"/>
        <v>26</v>
      </c>
      <c r="BX46" s="385">
        <f t="shared" si="34"/>
        <v>583.77</v>
      </c>
      <c r="BY46" s="385">
        <f t="shared" si="35"/>
        <v>48.647500000000001</v>
      </c>
      <c r="BZ46" s="385"/>
      <c r="CA46" s="408" t="s">
        <v>1069</v>
      </c>
      <c r="CB46" s="387">
        <f>AVERAGE(BY8:BY10)</f>
        <v>43.431666666666665</v>
      </c>
      <c r="CC46" s="387">
        <f>AVERAGE(CS8:CS10)</f>
        <v>82.07138888888889</v>
      </c>
      <c r="CD46" s="387">
        <f>+CC46-CB46</f>
        <v>38.639722222222225</v>
      </c>
      <c r="CE46" s="409">
        <f>+CC46/CB46-1</f>
        <v>0.8896670376197604</v>
      </c>
      <c r="CF46" s="399">
        <f t="shared" si="16"/>
        <v>51</v>
      </c>
      <c r="CG46" s="399">
        <f t="shared" si="17"/>
        <v>51</v>
      </c>
      <c r="CH46" s="399">
        <f t="shared" si="18"/>
        <v>94.51</v>
      </c>
      <c r="CI46" s="399">
        <f t="shared" si="19"/>
        <v>103.03</v>
      </c>
      <c r="CJ46" s="399">
        <f t="shared" si="20"/>
        <v>87.12</v>
      </c>
      <c r="CK46" s="399">
        <f t="shared" si="21"/>
        <v>84.44</v>
      </c>
      <c r="CL46" s="399">
        <f t="shared" si="22"/>
        <v>118.98</v>
      </c>
      <c r="CM46" s="399">
        <f t="shared" si="23"/>
        <v>213.72</v>
      </c>
      <c r="CN46" s="399">
        <f t="shared" si="24"/>
        <v>130.72</v>
      </c>
      <c r="CO46" s="399">
        <f t="shared" si="25"/>
        <v>59.68</v>
      </c>
      <c r="CP46" s="399">
        <f t="shared" si="26"/>
        <v>51</v>
      </c>
      <c r="CQ46" s="399">
        <f t="shared" si="27"/>
        <v>51</v>
      </c>
      <c r="CR46" s="385">
        <f t="shared" si="36"/>
        <v>1096.1999999999998</v>
      </c>
      <c r="CS46" s="385">
        <f t="shared" si="37"/>
        <v>91.34999999999998</v>
      </c>
    </row>
    <row r="47" spans="1:101" ht="14" customHeight="1" thickBot="1" x14ac:dyDescent="0.3">
      <c r="A47" s="145" t="s">
        <v>189</v>
      </c>
      <c r="B47" s="170"/>
      <c r="D47" s="178" t="str">
        <f>D24</f>
        <v>Utility Plant</v>
      </c>
      <c r="E47" s="179">
        <f>E24</f>
        <v>0</v>
      </c>
      <c r="G47" s="426">
        <f>Y6</f>
        <v>1242618.1399999999</v>
      </c>
      <c r="I47" s="153" t="s">
        <v>81</v>
      </c>
      <c r="J47" s="132"/>
      <c r="K47" s="376">
        <f>+(J45-J46)*0.21-J47</f>
        <v>-37322.612948999988</v>
      </c>
      <c r="L47" s="133"/>
      <c r="M47" s="133"/>
      <c r="N47" s="134">
        <f>+K47+M47</f>
        <v>-37322.612948999988</v>
      </c>
      <c r="R47" s="140"/>
      <c r="U47" s="76"/>
      <c r="V47" s="429" t="s">
        <v>948</v>
      </c>
      <c r="W47" s="430" t="s">
        <v>925</v>
      </c>
      <c r="X47" s="431" t="s">
        <v>963</v>
      </c>
      <c r="Y47" s="440">
        <v>623.4</v>
      </c>
      <c r="Z47" s="433"/>
      <c r="AA47" s="434">
        <v>10</v>
      </c>
      <c r="AB47" s="435">
        <f t="shared" si="47"/>
        <v>2</v>
      </c>
      <c r="AC47" s="435">
        <f t="shared" si="48"/>
        <v>62.339999999999996</v>
      </c>
      <c r="AD47" s="435"/>
      <c r="AE47" s="436">
        <f t="shared" si="49"/>
        <v>67.53500000000065</v>
      </c>
      <c r="AF47" s="437">
        <v>555.86499999999933</v>
      </c>
      <c r="AG47" s="136"/>
      <c r="AH47" s="137"/>
      <c r="AI47" s="39"/>
      <c r="AJ47" s="41"/>
      <c r="AK47" s="42"/>
      <c r="AL47" s="27"/>
      <c r="AM47" s="28" t="str">
        <f>IFERROR(INDEX(#REF!,MATCH(AH47,#REF!,0)),"")</f>
        <v/>
      </c>
      <c r="AN47" s="29" t="str">
        <f t="shared" si="3"/>
        <v/>
      </c>
      <c r="AO47" s="29">
        <f t="shared" si="41"/>
        <v>0</v>
      </c>
      <c r="AP47" s="29">
        <f t="shared" si="38"/>
        <v>0</v>
      </c>
      <c r="AQ47" s="30">
        <f t="shared" si="42"/>
        <v>0</v>
      </c>
      <c r="AR47" s="31">
        <f t="shared" si="43"/>
        <v>0</v>
      </c>
      <c r="AT47" s="44" t="s">
        <v>969</v>
      </c>
      <c r="AU47" s="45" t="s">
        <v>381</v>
      </c>
      <c r="AV47" s="138">
        <v>0</v>
      </c>
      <c r="AW47" s="58">
        <v>0</v>
      </c>
      <c r="AX47" s="139">
        <v>5249</v>
      </c>
      <c r="AY47" s="58">
        <v>628</v>
      </c>
      <c r="AZ47" s="139">
        <v>3235</v>
      </c>
      <c r="BA47" s="58">
        <v>8042</v>
      </c>
      <c r="BB47" s="139">
        <v>10359</v>
      </c>
      <c r="BC47" s="58">
        <v>9766</v>
      </c>
      <c r="BD47" s="139">
        <v>9644</v>
      </c>
      <c r="BE47" s="58">
        <v>680</v>
      </c>
      <c r="BF47" s="139">
        <v>0</v>
      </c>
      <c r="BG47" s="59">
        <v>0</v>
      </c>
      <c r="BI47" s="140">
        <f t="shared" si="32"/>
        <v>3966.9166666666665</v>
      </c>
      <c r="BJ47" s="140">
        <f t="shared" si="33"/>
        <v>47603</v>
      </c>
      <c r="BL47" s="399">
        <f t="shared" si="4"/>
        <v>26</v>
      </c>
      <c r="BM47" s="399">
        <f t="shared" si="5"/>
        <v>26</v>
      </c>
      <c r="BN47" s="399">
        <f t="shared" si="6"/>
        <v>61.74</v>
      </c>
      <c r="BO47" s="399">
        <f t="shared" si="7"/>
        <v>29.77</v>
      </c>
      <c r="BP47" s="399">
        <f t="shared" si="8"/>
        <v>47.65</v>
      </c>
      <c r="BQ47" s="399">
        <f t="shared" si="9"/>
        <v>83.34</v>
      </c>
      <c r="BR47" s="399">
        <f t="shared" si="10"/>
        <v>101.87</v>
      </c>
      <c r="BS47" s="399">
        <f t="shared" si="11"/>
        <v>97.13</v>
      </c>
      <c r="BT47" s="399">
        <f t="shared" si="12"/>
        <v>96.15</v>
      </c>
      <c r="BU47" s="399">
        <f t="shared" si="13"/>
        <v>30.08</v>
      </c>
      <c r="BV47" s="399">
        <f t="shared" si="14"/>
        <v>26</v>
      </c>
      <c r="BW47" s="399">
        <f t="shared" si="15"/>
        <v>26</v>
      </c>
      <c r="BX47" s="385">
        <f t="shared" si="34"/>
        <v>651.73</v>
      </c>
      <c r="BY47" s="385">
        <f t="shared" si="35"/>
        <v>54.310833333333335</v>
      </c>
      <c r="BZ47" s="385"/>
      <c r="CA47" s="410" t="s">
        <v>1070</v>
      </c>
      <c r="CB47" s="411">
        <f>AVERAGE(BY11:BY15)</f>
        <v>62.225333333333332</v>
      </c>
      <c r="CC47" s="411">
        <f>AVERAGE(CS11:CS15)</f>
        <v>126.425</v>
      </c>
      <c r="CD47" s="411">
        <f>+CC47-CB47</f>
        <v>64.199666666666673</v>
      </c>
      <c r="CE47" s="412">
        <f>+CC47/CB47-1</f>
        <v>1.0317287707043219</v>
      </c>
      <c r="CF47" s="399">
        <f t="shared" si="16"/>
        <v>51</v>
      </c>
      <c r="CG47" s="399">
        <f t="shared" si="17"/>
        <v>51</v>
      </c>
      <c r="CH47" s="399">
        <f t="shared" si="18"/>
        <v>109.31</v>
      </c>
      <c r="CI47" s="399">
        <f t="shared" si="19"/>
        <v>55.27</v>
      </c>
      <c r="CJ47" s="399">
        <f t="shared" si="20"/>
        <v>85.14</v>
      </c>
      <c r="CK47" s="399">
        <f t="shared" si="21"/>
        <v>163.16</v>
      </c>
      <c r="CL47" s="399">
        <f t="shared" si="22"/>
        <v>209.5</v>
      </c>
      <c r="CM47" s="399">
        <f t="shared" si="23"/>
        <v>197.64</v>
      </c>
      <c r="CN47" s="399">
        <f t="shared" si="24"/>
        <v>195.2</v>
      </c>
      <c r="CO47" s="399">
        <f t="shared" si="25"/>
        <v>55.62</v>
      </c>
      <c r="CP47" s="399">
        <f t="shared" si="26"/>
        <v>51</v>
      </c>
      <c r="CQ47" s="399">
        <f t="shared" si="27"/>
        <v>51</v>
      </c>
      <c r="CR47" s="385">
        <f t="shared" si="36"/>
        <v>1274.8399999999999</v>
      </c>
      <c r="CS47" s="385">
        <f t="shared" si="37"/>
        <v>106.23666666666666</v>
      </c>
    </row>
    <row r="48" spans="1:101" ht="14" customHeight="1" thickBot="1" x14ac:dyDescent="0.4">
      <c r="A48" s="145" t="s">
        <v>189</v>
      </c>
      <c r="B48" s="170"/>
      <c r="D48" s="107" t="str">
        <f>D26</f>
        <v xml:space="preserve">    Accumulated Depreciation</v>
      </c>
      <c r="E48" s="181">
        <f>-E26</f>
        <v>0</v>
      </c>
      <c r="G48" s="427">
        <f>-AE6</f>
        <v>-406807.10262473527</v>
      </c>
      <c r="I48" s="153" t="s">
        <v>231</v>
      </c>
      <c r="J48" s="183">
        <f>+J43+J46+J47</f>
        <v>472025.5183285714</v>
      </c>
      <c r="K48" s="184"/>
      <c r="L48" s="184"/>
      <c r="M48" s="184"/>
      <c r="N48" s="169"/>
      <c r="U48" s="76"/>
      <c r="V48" s="429" t="s">
        <v>948</v>
      </c>
      <c r="W48" s="430" t="s">
        <v>925</v>
      </c>
      <c r="X48" s="431" t="s">
        <v>963</v>
      </c>
      <c r="Y48" s="440">
        <v>623.4</v>
      </c>
      <c r="Z48" s="433"/>
      <c r="AA48" s="434">
        <v>10</v>
      </c>
      <c r="AB48" s="435">
        <f t="shared" si="47"/>
        <v>2</v>
      </c>
      <c r="AC48" s="435">
        <f t="shared" si="48"/>
        <v>62.339999999999996</v>
      </c>
      <c r="AD48" s="435"/>
      <c r="AE48" s="436">
        <f t="shared" si="49"/>
        <v>67.53500000000065</v>
      </c>
      <c r="AF48" s="437">
        <v>555.86499999999933</v>
      </c>
      <c r="AG48" s="136"/>
      <c r="AH48" s="137"/>
      <c r="AI48" s="39"/>
      <c r="AJ48" s="41"/>
      <c r="AK48" s="42"/>
      <c r="AL48" s="27"/>
      <c r="AM48" s="28" t="str">
        <f>IFERROR(INDEX(#REF!,MATCH(AH48,#REF!,0)),"")</f>
        <v/>
      </c>
      <c r="AN48" s="29" t="str">
        <f t="shared" si="3"/>
        <v/>
      </c>
      <c r="AO48" s="29">
        <f t="shared" si="41"/>
        <v>0</v>
      </c>
      <c r="AP48" s="29">
        <f t="shared" si="38"/>
        <v>0</v>
      </c>
      <c r="AQ48" s="30">
        <f t="shared" si="42"/>
        <v>0</v>
      </c>
      <c r="AR48" s="31">
        <f t="shared" si="43"/>
        <v>0</v>
      </c>
      <c r="AT48" s="44" t="s">
        <v>969</v>
      </c>
      <c r="AU48" s="45" t="s">
        <v>382</v>
      </c>
      <c r="AV48" s="138">
        <v>0</v>
      </c>
      <c r="AW48" s="58">
        <v>0</v>
      </c>
      <c r="AX48" s="139">
        <v>2367</v>
      </c>
      <c r="AY48" s="58">
        <v>358</v>
      </c>
      <c r="AZ48" s="139">
        <v>1016</v>
      </c>
      <c r="BA48" s="58">
        <v>2073</v>
      </c>
      <c r="BB48" s="139">
        <v>3635</v>
      </c>
      <c r="BC48" s="58">
        <v>1048</v>
      </c>
      <c r="BD48" s="139">
        <v>1896</v>
      </c>
      <c r="BE48" s="58">
        <v>1623</v>
      </c>
      <c r="BF48" s="139">
        <v>0</v>
      </c>
      <c r="BG48" s="59">
        <v>0</v>
      </c>
      <c r="BI48" s="140">
        <f t="shared" si="32"/>
        <v>1168</v>
      </c>
      <c r="BJ48" s="140">
        <f t="shared" si="33"/>
        <v>14016</v>
      </c>
      <c r="BL48" s="399">
        <f t="shared" si="4"/>
        <v>26</v>
      </c>
      <c r="BM48" s="399">
        <f t="shared" si="5"/>
        <v>26</v>
      </c>
      <c r="BN48" s="399">
        <f t="shared" si="6"/>
        <v>41.57</v>
      </c>
      <c r="BO48" s="399">
        <f t="shared" si="7"/>
        <v>28.15</v>
      </c>
      <c r="BP48" s="399">
        <f t="shared" si="8"/>
        <v>32.11</v>
      </c>
      <c r="BQ48" s="399">
        <f t="shared" si="9"/>
        <v>39.51</v>
      </c>
      <c r="BR48" s="399">
        <f t="shared" si="10"/>
        <v>50.45</v>
      </c>
      <c r="BS48" s="399">
        <f t="shared" si="11"/>
        <v>32.340000000000003</v>
      </c>
      <c r="BT48" s="399">
        <f t="shared" si="12"/>
        <v>38.270000000000003</v>
      </c>
      <c r="BU48" s="399">
        <f t="shared" si="13"/>
        <v>36.36</v>
      </c>
      <c r="BV48" s="399">
        <f t="shared" si="14"/>
        <v>26</v>
      </c>
      <c r="BW48" s="399">
        <f t="shared" si="15"/>
        <v>26</v>
      </c>
      <c r="BX48" s="385">
        <f t="shared" si="34"/>
        <v>402.76</v>
      </c>
      <c r="BY48" s="385">
        <f t="shared" si="35"/>
        <v>33.563333333333333</v>
      </c>
      <c r="BZ48" s="385"/>
      <c r="CF48" s="399">
        <f t="shared" si="16"/>
        <v>51</v>
      </c>
      <c r="CG48" s="399">
        <f t="shared" si="17"/>
        <v>51</v>
      </c>
      <c r="CH48" s="399">
        <f t="shared" si="18"/>
        <v>74.72</v>
      </c>
      <c r="CI48" s="399">
        <f>ROUND(IF(AY48&gt;$CB$26,$CC$24+$CD$25+$CD$26+(AY48-$CB$26)*$CC$27,IF(AY48&gt;$CB$25,$CC$24+$CD$25+(AY48-$CB$25)*$CC$26,$CC$24+AY48*$CC$25)),2)</f>
        <v>53.43</v>
      </c>
      <c r="CJ48" s="399">
        <f t="shared" si="20"/>
        <v>58.51</v>
      </c>
      <c r="CK48" s="399">
        <f t="shared" si="21"/>
        <v>71.2</v>
      </c>
      <c r="CL48" s="399">
        <f t="shared" si="22"/>
        <v>89.94</v>
      </c>
      <c r="CM48" s="399">
        <f t="shared" si="23"/>
        <v>58.9</v>
      </c>
      <c r="CN48" s="399">
        <f t="shared" si="24"/>
        <v>69.069999999999993</v>
      </c>
      <c r="CO48" s="399">
        <f t="shared" si="25"/>
        <v>65.8</v>
      </c>
      <c r="CP48" s="399">
        <f t="shared" si="26"/>
        <v>51</v>
      </c>
      <c r="CQ48" s="399">
        <f t="shared" si="27"/>
        <v>51</v>
      </c>
      <c r="CR48" s="385">
        <f t="shared" si="36"/>
        <v>745.56999999999994</v>
      </c>
      <c r="CS48" s="385">
        <f t="shared" si="37"/>
        <v>62.130833333333328</v>
      </c>
    </row>
    <row r="49" spans="1:97" ht="14" customHeight="1" x14ac:dyDescent="0.35">
      <c r="A49" s="145" t="s">
        <v>195</v>
      </c>
      <c r="B49" s="170"/>
      <c r="D49" s="107" t="s">
        <v>232</v>
      </c>
      <c r="E49" s="180">
        <f>SUM(E47:E48)</f>
        <v>0</v>
      </c>
      <c r="G49" s="426">
        <f>SUM(G47:G48)</f>
        <v>835811.03737526457</v>
      </c>
      <c r="I49" s="153" t="s">
        <v>233</v>
      </c>
      <c r="J49" s="185">
        <f>+J14-J48</f>
        <v>-177726.72832857136</v>
      </c>
      <c r="N49" s="163"/>
      <c r="R49" s="140"/>
      <c r="U49" s="76"/>
      <c r="V49" s="429" t="s">
        <v>948</v>
      </c>
      <c r="W49" s="430" t="s">
        <v>926</v>
      </c>
      <c r="X49" s="431" t="s">
        <v>964</v>
      </c>
      <c r="Y49" s="432">
        <v>124.66</v>
      </c>
      <c r="Z49" s="433"/>
      <c r="AA49" s="434">
        <v>6</v>
      </c>
      <c r="AB49" s="435">
        <f t="shared" si="47"/>
        <v>2</v>
      </c>
      <c r="AC49" s="435">
        <f t="shared" si="48"/>
        <v>20.776666666666667</v>
      </c>
      <c r="AD49" s="435"/>
      <c r="AE49" s="436">
        <f t="shared" si="49"/>
        <v>20.776666666666642</v>
      </c>
      <c r="AF49" s="437">
        <v>103.88333333333335</v>
      </c>
      <c r="AG49" s="136"/>
      <c r="AH49" s="137"/>
      <c r="AI49" s="39"/>
      <c r="AJ49" s="41"/>
      <c r="AK49" s="42"/>
      <c r="AL49" s="27"/>
      <c r="AM49" s="28" t="str">
        <f>IFERROR(INDEX(#REF!,MATCH(AH49,#REF!,0)),"")</f>
        <v/>
      </c>
      <c r="AN49" s="29" t="str">
        <f t="shared" si="3"/>
        <v/>
      </c>
      <c r="AO49" s="29">
        <f t="shared" si="41"/>
        <v>0</v>
      </c>
      <c r="AP49" s="29">
        <f t="shared" si="38"/>
        <v>0</v>
      </c>
      <c r="AQ49" s="30">
        <f t="shared" si="42"/>
        <v>0</v>
      </c>
      <c r="AR49" s="31">
        <f t="shared" si="43"/>
        <v>0</v>
      </c>
      <c r="AT49" s="44" t="s">
        <v>969</v>
      </c>
      <c r="AU49" s="45" t="s">
        <v>383</v>
      </c>
      <c r="AV49" s="138">
        <v>0</v>
      </c>
      <c r="AW49" s="58">
        <v>0</v>
      </c>
      <c r="AX49" s="139">
        <v>1879</v>
      </c>
      <c r="AY49" s="58">
        <v>193</v>
      </c>
      <c r="AZ49" s="139">
        <v>807</v>
      </c>
      <c r="BA49" s="58">
        <v>1919</v>
      </c>
      <c r="BB49" s="139">
        <v>4169</v>
      </c>
      <c r="BC49" s="58">
        <v>-475</v>
      </c>
      <c r="BD49" s="139">
        <v>1773</v>
      </c>
      <c r="BE49" s="58">
        <v>1477</v>
      </c>
      <c r="BF49" s="139">
        <v>0</v>
      </c>
      <c r="BG49" s="59">
        <v>0</v>
      </c>
      <c r="BI49" s="140">
        <f t="shared" si="32"/>
        <v>978.5</v>
      </c>
      <c r="BJ49" s="140">
        <f t="shared" si="33"/>
        <v>11742</v>
      </c>
      <c r="BL49" s="399">
        <f t="shared" si="4"/>
        <v>26</v>
      </c>
      <c r="BM49" s="399">
        <f t="shared" si="5"/>
        <v>26</v>
      </c>
      <c r="BN49" s="399">
        <f t="shared" si="6"/>
        <v>38.15</v>
      </c>
      <c r="BO49" s="399">
        <f t="shared" si="7"/>
        <v>27.16</v>
      </c>
      <c r="BP49" s="399">
        <f t="shared" si="8"/>
        <v>30.84</v>
      </c>
      <c r="BQ49" s="399">
        <f t="shared" si="9"/>
        <v>38.43</v>
      </c>
      <c r="BR49" s="399">
        <f t="shared" si="10"/>
        <v>54.18</v>
      </c>
      <c r="BS49" s="399">
        <f t="shared" si="11"/>
        <v>23.15</v>
      </c>
      <c r="BT49" s="399">
        <f t="shared" si="12"/>
        <v>37.409999999999997</v>
      </c>
      <c r="BU49" s="399">
        <f t="shared" si="13"/>
        <v>35.340000000000003</v>
      </c>
      <c r="BV49" s="399">
        <f t="shared" si="14"/>
        <v>26</v>
      </c>
      <c r="BW49" s="399">
        <f t="shared" si="15"/>
        <v>26</v>
      </c>
      <c r="BX49" s="385">
        <f t="shared" si="34"/>
        <v>388.66000000000008</v>
      </c>
      <c r="BY49" s="385">
        <f t="shared" si="35"/>
        <v>32.388333333333343</v>
      </c>
      <c r="BZ49" s="385"/>
      <c r="CF49" s="399">
        <f t="shared" si="16"/>
        <v>51</v>
      </c>
      <c r="CG49" s="399">
        <f t="shared" si="17"/>
        <v>51</v>
      </c>
      <c r="CH49" s="399">
        <f t="shared" si="18"/>
        <v>68.87</v>
      </c>
      <c r="CI49" s="399">
        <f t="shared" si="19"/>
        <v>52.31</v>
      </c>
      <c r="CJ49" s="399">
        <f t="shared" si="20"/>
        <v>56.49</v>
      </c>
      <c r="CK49" s="399">
        <f t="shared" si="21"/>
        <v>69.349999999999994</v>
      </c>
      <c r="CL49" s="399">
        <f t="shared" si="22"/>
        <v>96.35</v>
      </c>
      <c r="CM49" s="399">
        <f t="shared" si="23"/>
        <v>47.77</v>
      </c>
      <c r="CN49" s="399">
        <f t="shared" si="24"/>
        <v>67.599999999999994</v>
      </c>
      <c r="CO49" s="399">
        <f t="shared" si="25"/>
        <v>64.040000000000006</v>
      </c>
      <c r="CP49" s="399">
        <f t="shared" si="26"/>
        <v>51</v>
      </c>
      <c r="CQ49" s="399">
        <f t="shared" si="27"/>
        <v>51</v>
      </c>
      <c r="CR49" s="385">
        <f t="shared" si="36"/>
        <v>726.78</v>
      </c>
      <c r="CS49" s="385">
        <f t="shared" si="37"/>
        <v>60.564999999999998</v>
      </c>
    </row>
    <row r="50" spans="1:97" ht="14" customHeight="1" x14ac:dyDescent="0.35">
      <c r="A50" s="145" t="s">
        <v>198</v>
      </c>
      <c r="B50" s="170"/>
      <c r="D50" s="107"/>
      <c r="F50" s="186" t="s">
        <v>234</v>
      </c>
      <c r="G50" s="163"/>
      <c r="I50" s="153"/>
      <c r="J50" s="185"/>
      <c r="N50" s="163"/>
      <c r="U50" s="76"/>
      <c r="V50" s="429" t="s">
        <v>950</v>
      </c>
      <c r="W50" s="430" t="s">
        <v>927</v>
      </c>
      <c r="X50" s="431" t="s">
        <v>964</v>
      </c>
      <c r="Y50" s="432">
        <v>12304.16</v>
      </c>
      <c r="Z50" s="433"/>
      <c r="AA50" s="434">
        <v>20</v>
      </c>
      <c r="AB50" s="435">
        <f t="shared" si="47"/>
        <v>2</v>
      </c>
      <c r="AC50" s="435">
        <f t="shared" si="48"/>
        <v>615.20799999999997</v>
      </c>
      <c r="AD50" s="435"/>
      <c r="AE50" s="436">
        <f t="shared" si="49"/>
        <v>615.20799999999872</v>
      </c>
      <c r="AF50" s="437">
        <v>11688.952000000001</v>
      </c>
      <c r="AG50" s="136"/>
      <c r="AH50" s="137"/>
      <c r="AI50" s="39"/>
      <c r="AJ50" s="41"/>
      <c r="AK50" s="42"/>
      <c r="AL50" s="27"/>
      <c r="AM50" s="28" t="str">
        <f>IFERROR(INDEX(#REF!,MATCH(AH50,#REF!,0)),"")</f>
        <v/>
      </c>
      <c r="AN50" s="29" t="str">
        <f t="shared" si="3"/>
        <v/>
      </c>
      <c r="AO50" s="29">
        <f t="shared" si="41"/>
        <v>0</v>
      </c>
      <c r="AP50" s="29">
        <f t="shared" si="38"/>
        <v>0</v>
      </c>
      <c r="AQ50" s="30">
        <f t="shared" si="42"/>
        <v>0</v>
      </c>
      <c r="AR50" s="31">
        <f t="shared" si="43"/>
        <v>0</v>
      </c>
      <c r="AT50" s="44" t="s">
        <v>969</v>
      </c>
      <c r="AU50" s="45" t="s">
        <v>384</v>
      </c>
      <c r="AV50" s="138">
        <v>0</v>
      </c>
      <c r="AW50" s="58">
        <v>0</v>
      </c>
      <c r="AX50" s="139">
        <v>15209</v>
      </c>
      <c r="AY50" s="58">
        <v>7648</v>
      </c>
      <c r="AZ50" s="139">
        <v>7072</v>
      </c>
      <c r="BA50" s="58">
        <v>11607</v>
      </c>
      <c r="BB50" s="139">
        <v>15321</v>
      </c>
      <c r="BC50" s="58">
        <v>8653</v>
      </c>
      <c r="BD50" s="139">
        <v>4604</v>
      </c>
      <c r="BE50" s="58">
        <v>906</v>
      </c>
      <c r="BF50" s="139">
        <v>0</v>
      </c>
      <c r="BG50" s="59">
        <v>0</v>
      </c>
      <c r="BI50" s="140">
        <f t="shared" si="32"/>
        <v>5918.333333333333</v>
      </c>
      <c r="BJ50" s="140">
        <f t="shared" si="33"/>
        <v>71020</v>
      </c>
      <c r="BL50" s="399">
        <f t="shared" si="4"/>
        <v>26</v>
      </c>
      <c r="BM50" s="399">
        <f t="shared" si="5"/>
        <v>26</v>
      </c>
      <c r="BN50" s="399">
        <f t="shared" si="6"/>
        <v>140.66999999999999</v>
      </c>
      <c r="BO50" s="399">
        <f t="shared" si="7"/>
        <v>80.180000000000007</v>
      </c>
      <c r="BP50" s="399">
        <f t="shared" si="8"/>
        <v>75.58</v>
      </c>
      <c r="BQ50" s="399">
        <f t="shared" si="9"/>
        <v>111.86</v>
      </c>
      <c r="BR50" s="399">
        <f t="shared" si="10"/>
        <v>141.57</v>
      </c>
      <c r="BS50" s="399">
        <f t="shared" si="11"/>
        <v>88.22</v>
      </c>
      <c r="BT50" s="399">
        <f t="shared" si="12"/>
        <v>57.23</v>
      </c>
      <c r="BU50" s="399">
        <f t="shared" si="13"/>
        <v>31.44</v>
      </c>
      <c r="BV50" s="399">
        <f t="shared" si="14"/>
        <v>26</v>
      </c>
      <c r="BW50" s="399">
        <f t="shared" si="15"/>
        <v>26</v>
      </c>
      <c r="BX50" s="385">
        <f t="shared" si="34"/>
        <v>830.75000000000011</v>
      </c>
      <c r="BY50" s="385">
        <f t="shared" si="35"/>
        <v>69.229166666666671</v>
      </c>
      <c r="BZ50" s="385"/>
      <c r="CF50" s="399">
        <f t="shared" si="16"/>
        <v>51</v>
      </c>
      <c r="CG50" s="399">
        <f t="shared" si="17"/>
        <v>51</v>
      </c>
      <c r="CH50" s="399">
        <f t="shared" si="18"/>
        <v>306.5</v>
      </c>
      <c r="CI50" s="399">
        <f t="shared" si="19"/>
        <v>155.28</v>
      </c>
      <c r="CJ50" s="399">
        <f t="shared" si="20"/>
        <v>143.76</v>
      </c>
      <c r="CK50" s="399">
        <f t="shared" si="21"/>
        <v>234.46</v>
      </c>
      <c r="CL50" s="399">
        <f t="shared" si="22"/>
        <v>308.74</v>
      </c>
      <c r="CM50" s="399">
        <f t="shared" si="23"/>
        <v>175.38</v>
      </c>
      <c r="CN50" s="399">
        <f t="shared" si="24"/>
        <v>101.57</v>
      </c>
      <c r="CO50" s="399">
        <f t="shared" si="25"/>
        <v>57.19</v>
      </c>
      <c r="CP50" s="399">
        <f t="shared" si="26"/>
        <v>51</v>
      </c>
      <c r="CQ50" s="399">
        <f t="shared" si="27"/>
        <v>51</v>
      </c>
      <c r="CR50" s="385">
        <f t="shared" si="36"/>
        <v>1686.8799999999999</v>
      </c>
      <c r="CS50" s="385">
        <f t="shared" si="37"/>
        <v>140.57333333333332</v>
      </c>
    </row>
    <row r="51" spans="1:97" ht="14" customHeight="1" x14ac:dyDescent="0.35">
      <c r="A51" s="165" t="s">
        <v>202</v>
      </c>
      <c r="B51" s="171"/>
      <c r="D51" s="172"/>
      <c r="E51" s="187"/>
      <c r="F51" s="188">
        <f>G49-E49</f>
        <v>835811.03737526457</v>
      </c>
      <c r="G51" s="189"/>
      <c r="I51" s="153"/>
      <c r="J51" s="154"/>
      <c r="N51" s="163"/>
      <c r="U51" s="76"/>
      <c r="V51" s="429" t="s">
        <v>943</v>
      </c>
      <c r="W51" s="430" t="s">
        <v>917</v>
      </c>
      <c r="X51" s="431" t="s">
        <v>965</v>
      </c>
      <c r="Y51" s="432">
        <v>884.56</v>
      </c>
      <c r="Z51" s="433"/>
      <c r="AA51" s="434">
        <v>6</v>
      </c>
      <c r="AB51" s="435">
        <f t="shared" si="47"/>
        <v>2</v>
      </c>
      <c r="AC51" s="435">
        <f t="shared" si="48"/>
        <v>147.42666666666665</v>
      </c>
      <c r="AD51" s="435"/>
      <c r="AE51" s="436">
        <f t="shared" si="49"/>
        <v>135.14111111111117</v>
      </c>
      <c r="AF51" s="437">
        <v>749.41888888888877</v>
      </c>
      <c r="AG51" s="136"/>
      <c r="AH51" s="137"/>
      <c r="AI51" s="39"/>
      <c r="AJ51" s="41"/>
      <c r="AK51" s="42"/>
      <c r="AL51" s="27"/>
      <c r="AM51" s="28" t="str">
        <f>IFERROR(INDEX(#REF!,MATCH(AH51,#REF!,0)),"")</f>
        <v/>
      </c>
      <c r="AN51" s="29" t="str">
        <f t="shared" si="3"/>
        <v/>
      </c>
      <c r="AO51" s="29">
        <f t="shared" si="41"/>
        <v>0</v>
      </c>
      <c r="AP51" s="29">
        <f t="shared" si="38"/>
        <v>0</v>
      </c>
      <c r="AQ51" s="30">
        <f t="shared" si="42"/>
        <v>0</v>
      </c>
      <c r="AR51" s="31">
        <f t="shared" si="43"/>
        <v>0</v>
      </c>
      <c r="AT51" s="44" t="s">
        <v>969</v>
      </c>
      <c r="AU51" s="45" t="s">
        <v>385</v>
      </c>
      <c r="AV51" s="138">
        <v>0</v>
      </c>
      <c r="AW51" s="58">
        <v>0</v>
      </c>
      <c r="AX51" s="139">
        <v>9570</v>
      </c>
      <c r="AY51" s="58">
        <v>1233</v>
      </c>
      <c r="AZ51" s="139">
        <v>1573</v>
      </c>
      <c r="BA51" s="58">
        <v>2979</v>
      </c>
      <c r="BB51" s="139">
        <v>5303</v>
      </c>
      <c r="BC51" s="58">
        <v>328</v>
      </c>
      <c r="BD51" s="139">
        <v>2576</v>
      </c>
      <c r="BE51" s="58">
        <v>3766</v>
      </c>
      <c r="BF51" s="139">
        <v>0</v>
      </c>
      <c r="BG51" s="59">
        <v>0</v>
      </c>
      <c r="BI51" s="140">
        <f t="shared" si="32"/>
        <v>2277.3333333333335</v>
      </c>
      <c r="BJ51" s="140">
        <f t="shared" si="33"/>
        <v>27328</v>
      </c>
      <c r="BL51" s="399">
        <f t="shared" si="4"/>
        <v>26</v>
      </c>
      <c r="BM51" s="399">
        <f t="shared" si="5"/>
        <v>26</v>
      </c>
      <c r="BN51" s="399">
        <f t="shared" si="6"/>
        <v>95.56</v>
      </c>
      <c r="BO51" s="399">
        <f t="shared" si="7"/>
        <v>33.630000000000003</v>
      </c>
      <c r="BP51" s="399">
        <f t="shared" si="8"/>
        <v>36.01</v>
      </c>
      <c r="BQ51" s="399">
        <f t="shared" si="9"/>
        <v>45.85</v>
      </c>
      <c r="BR51" s="399">
        <f t="shared" si="10"/>
        <v>62.12</v>
      </c>
      <c r="BS51" s="399">
        <f t="shared" si="11"/>
        <v>27.97</v>
      </c>
      <c r="BT51" s="399">
        <f t="shared" si="12"/>
        <v>43.03</v>
      </c>
      <c r="BU51" s="399">
        <f t="shared" si="13"/>
        <v>51.36</v>
      </c>
      <c r="BV51" s="399">
        <f t="shared" si="14"/>
        <v>26</v>
      </c>
      <c r="BW51" s="399">
        <f t="shared" si="15"/>
        <v>26</v>
      </c>
      <c r="BX51" s="385">
        <f t="shared" si="34"/>
        <v>499.53</v>
      </c>
      <c r="BY51" s="385">
        <f t="shared" si="35"/>
        <v>41.627499999999998</v>
      </c>
      <c r="BZ51" s="385"/>
      <c r="CA51" s="65" t="s">
        <v>1102</v>
      </c>
      <c r="CF51" s="399">
        <f t="shared" si="16"/>
        <v>51</v>
      </c>
      <c r="CG51" s="399">
        <f t="shared" si="17"/>
        <v>51</v>
      </c>
      <c r="CH51" s="399">
        <f t="shared" si="18"/>
        <v>193.72</v>
      </c>
      <c r="CI51" s="399">
        <f t="shared" si="19"/>
        <v>61.12</v>
      </c>
      <c r="CJ51" s="399">
        <f t="shared" si="20"/>
        <v>65.2</v>
      </c>
      <c r="CK51" s="399">
        <f t="shared" si="21"/>
        <v>82.07</v>
      </c>
      <c r="CL51" s="399">
        <f t="shared" si="22"/>
        <v>109.96</v>
      </c>
      <c r="CM51" s="399">
        <f t="shared" si="23"/>
        <v>53.23</v>
      </c>
      <c r="CN51" s="399">
        <f t="shared" si="24"/>
        <v>77.23</v>
      </c>
      <c r="CO51" s="399">
        <f t="shared" si="25"/>
        <v>91.51</v>
      </c>
      <c r="CP51" s="399">
        <f t="shared" si="26"/>
        <v>51</v>
      </c>
      <c r="CQ51" s="399">
        <f t="shared" si="27"/>
        <v>51</v>
      </c>
      <c r="CR51" s="385">
        <f t="shared" si="36"/>
        <v>938.04000000000008</v>
      </c>
      <c r="CS51" s="385">
        <f t="shared" si="37"/>
        <v>78.17</v>
      </c>
    </row>
    <row r="52" spans="1:97" ht="14" customHeight="1" x14ac:dyDescent="0.35">
      <c r="I52" s="122" t="s">
        <v>235</v>
      </c>
      <c r="J52" s="154"/>
      <c r="N52" s="163"/>
      <c r="U52" s="76"/>
      <c r="V52" s="429" t="s">
        <v>946</v>
      </c>
      <c r="W52" s="430" t="s">
        <v>928</v>
      </c>
      <c r="X52" s="431" t="s">
        <v>965</v>
      </c>
      <c r="Y52" s="432">
        <v>1828.58</v>
      </c>
      <c r="Z52" s="433"/>
      <c r="AA52" s="434">
        <v>25</v>
      </c>
      <c r="AB52" s="435">
        <f t="shared" si="47"/>
        <v>2</v>
      </c>
      <c r="AC52" s="435">
        <f t="shared" si="48"/>
        <v>73.143199999999993</v>
      </c>
      <c r="AD52" s="435"/>
      <c r="AE52" s="436">
        <f t="shared" si="49"/>
        <v>67.047933333333731</v>
      </c>
      <c r="AF52" s="437">
        <v>1761.5320666666662</v>
      </c>
      <c r="AG52" s="136"/>
      <c r="AH52" s="137"/>
      <c r="AI52" s="39"/>
      <c r="AJ52" s="41"/>
      <c r="AK52" s="42"/>
      <c r="AL52" s="27"/>
      <c r="AM52" s="28" t="str">
        <f>IFERROR(INDEX(#REF!,MATCH(AH52,#REF!,0)),"")</f>
        <v/>
      </c>
      <c r="AN52" s="29" t="str">
        <f t="shared" si="3"/>
        <v/>
      </c>
      <c r="AO52" s="29">
        <f t="shared" si="41"/>
        <v>0</v>
      </c>
      <c r="AP52" s="29">
        <f t="shared" si="38"/>
        <v>0</v>
      </c>
      <c r="AQ52" s="30">
        <f t="shared" si="42"/>
        <v>0</v>
      </c>
      <c r="AR52" s="31">
        <f t="shared" si="43"/>
        <v>0</v>
      </c>
      <c r="AT52" s="44" t="s">
        <v>969</v>
      </c>
      <c r="AU52" s="45" t="s">
        <v>386</v>
      </c>
      <c r="AV52" s="138">
        <v>0</v>
      </c>
      <c r="AW52" s="58">
        <v>0</v>
      </c>
      <c r="AX52" s="139">
        <v>3243</v>
      </c>
      <c r="AY52" s="58">
        <v>-5620</v>
      </c>
      <c r="AZ52" s="139">
        <v>582</v>
      </c>
      <c r="BA52" s="58">
        <v>756</v>
      </c>
      <c r="BB52" s="139">
        <v>1110</v>
      </c>
      <c r="BC52" s="58">
        <v>1451</v>
      </c>
      <c r="BD52" s="139">
        <v>1171</v>
      </c>
      <c r="BE52" s="58">
        <v>5892</v>
      </c>
      <c r="BF52" s="139">
        <v>0</v>
      </c>
      <c r="BG52" s="59">
        <v>0</v>
      </c>
      <c r="BI52" s="140">
        <f t="shared" si="32"/>
        <v>715.41666666666663</v>
      </c>
      <c r="BJ52" s="140">
        <f t="shared" si="33"/>
        <v>8585</v>
      </c>
      <c r="BL52" s="399">
        <f t="shared" si="4"/>
        <v>26</v>
      </c>
      <c r="BM52" s="399">
        <f t="shared" si="5"/>
        <v>26</v>
      </c>
      <c r="BN52" s="399">
        <f t="shared" si="6"/>
        <v>47.7</v>
      </c>
      <c r="BO52" s="399">
        <f t="shared" si="7"/>
        <v>-7.72</v>
      </c>
      <c r="BP52" s="399">
        <f t="shared" si="8"/>
        <v>29.49</v>
      </c>
      <c r="BQ52" s="399">
        <f t="shared" si="9"/>
        <v>30.54</v>
      </c>
      <c r="BR52" s="399">
        <f t="shared" si="10"/>
        <v>32.770000000000003</v>
      </c>
      <c r="BS52" s="399">
        <f t="shared" si="11"/>
        <v>35.159999999999997</v>
      </c>
      <c r="BT52" s="399">
        <f t="shared" si="12"/>
        <v>33.200000000000003</v>
      </c>
      <c r="BU52" s="399">
        <f t="shared" si="13"/>
        <v>66.239999999999995</v>
      </c>
      <c r="BV52" s="399">
        <f t="shared" si="14"/>
        <v>26</v>
      </c>
      <c r="BW52" s="399">
        <f t="shared" si="15"/>
        <v>26</v>
      </c>
      <c r="BX52" s="385">
        <f t="shared" si="34"/>
        <v>371.38</v>
      </c>
      <c r="BY52" s="385">
        <f t="shared" si="35"/>
        <v>30.948333333333334</v>
      </c>
      <c r="BZ52" s="385"/>
      <c r="CF52" s="399">
        <f t="shared" si="16"/>
        <v>51</v>
      </c>
      <c r="CG52" s="399">
        <f t="shared" si="17"/>
        <v>51</v>
      </c>
      <c r="CH52" s="399">
        <f t="shared" si="18"/>
        <v>85.24</v>
      </c>
      <c r="CI52" s="399">
        <f t="shared" si="19"/>
        <v>12.78</v>
      </c>
      <c r="CJ52" s="399">
        <f t="shared" si="20"/>
        <v>54.96</v>
      </c>
      <c r="CK52" s="399">
        <f t="shared" si="21"/>
        <v>56.14</v>
      </c>
      <c r="CL52" s="399">
        <f t="shared" si="22"/>
        <v>59.64</v>
      </c>
      <c r="CM52" s="399">
        <f t="shared" si="23"/>
        <v>63.73</v>
      </c>
      <c r="CN52" s="399">
        <f t="shared" si="24"/>
        <v>60.37</v>
      </c>
      <c r="CO52" s="399">
        <f t="shared" si="25"/>
        <v>120.16</v>
      </c>
      <c r="CP52" s="399">
        <f t="shared" si="26"/>
        <v>51</v>
      </c>
      <c r="CQ52" s="399">
        <f t="shared" si="27"/>
        <v>51</v>
      </c>
      <c r="CR52" s="385">
        <f t="shared" si="36"/>
        <v>717.02</v>
      </c>
      <c r="CS52" s="385">
        <f t="shared" si="37"/>
        <v>59.751666666666665</v>
      </c>
    </row>
    <row r="53" spans="1:97" ht="14" customHeight="1" x14ac:dyDescent="0.35">
      <c r="A53" s="65" t="s">
        <v>236</v>
      </c>
      <c r="B53" s="190"/>
      <c r="D53" s="502" t="s">
        <v>228</v>
      </c>
      <c r="E53" s="503"/>
      <c r="F53" s="502" t="s">
        <v>237</v>
      </c>
      <c r="G53" s="503"/>
      <c r="I53" s="191" t="s">
        <v>238</v>
      </c>
      <c r="J53" s="192">
        <f>+Y6-SUM(Y64:Y76)</f>
        <v>961317.25999999989</v>
      </c>
      <c r="K53" s="192"/>
      <c r="L53" s="133"/>
      <c r="M53" s="133"/>
      <c r="N53" s="425">
        <f>SUM(Y64:Y76)</f>
        <v>281300.88</v>
      </c>
      <c r="U53" s="76"/>
      <c r="V53" s="429" t="s">
        <v>951</v>
      </c>
      <c r="W53" s="446" t="s">
        <v>929</v>
      </c>
      <c r="X53" s="431" t="s">
        <v>966</v>
      </c>
      <c r="Y53" s="432">
        <v>252.56</v>
      </c>
      <c r="Z53" s="433"/>
      <c r="AA53" s="434">
        <v>5</v>
      </c>
      <c r="AB53" s="435">
        <f t="shared" si="47"/>
        <v>2</v>
      </c>
      <c r="AC53" s="435">
        <f t="shared" si="48"/>
        <v>50.512</v>
      </c>
      <c r="AD53" s="435"/>
      <c r="AE53" s="436">
        <f t="shared" si="49"/>
        <v>42.093333333333476</v>
      </c>
      <c r="AF53" s="437">
        <v>210.46666666666653</v>
      </c>
      <c r="AG53" s="136"/>
      <c r="AH53" s="137"/>
      <c r="AI53" s="39"/>
      <c r="AJ53" s="41"/>
      <c r="AK53" s="42"/>
      <c r="AL53" s="27"/>
      <c r="AM53" s="28" t="str">
        <f>IFERROR(INDEX(#REF!,MATCH(AH53,#REF!,0)),"")</f>
        <v/>
      </c>
      <c r="AN53" s="29" t="str">
        <f t="shared" si="3"/>
        <v/>
      </c>
      <c r="AO53" s="29">
        <f t="shared" si="41"/>
        <v>0</v>
      </c>
      <c r="AP53" s="29">
        <f t="shared" si="38"/>
        <v>0</v>
      </c>
      <c r="AQ53" s="30">
        <f t="shared" si="42"/>
        <v>0</v>
      </c>
      <c r="AR53" s="31">
        <f t="shared" si="43"/>
        <v>0</v>
      </c>
      <c r="AT53" s="44" t="s">
        <v>969</v>
      </c>
      <c r="AU53" s="45" t="s">
        <v>387</v>
      </c>
      <c r="AV53" s="138">
        <v>1287</v>
      </c>
      <c r="AW53" s="58"/>
      <c r="AX53" s="139"/>
      <c r="AY53" s="58"/>
      <c r="AZ53" s="139"/>
      <c r="BA53" s="58"/>
      <c r="BB53" s="139"/>
      <c r="BC53" s="58"/>
      <c r="BD53" s="139">
        <v>462</v>
      </c>
      <c r="BE53" s="58">
        <v>434</v>
      </c>
      <c r="BF53" s="139">
        <v>0</v>
      </c>
      <c r="BG53" s="59">
        <v>0</v>
      </c>
      <c r="BI53" s="140">
        <f t="shared" si="32"/>
        <v>436.6</v>
      </c>
      <c r="BJ53" s="140">
        <f t="shared" si="33"/>
        <v>2183</v>
      </c>
      <c r="BL53" s="399">
        <f t="shared" si="4"/>
        <v>34.01</v>
      </c>
      <c r="BM53" s="399">
        <f t="shared" si="5"/>
        <v>26</v>
      </c>
      <c r="BN53" s="399">
        <f t="shared" si="6"/>
        <v>26</v>
      </c>
      <c r="BO53" s="399">
        <f t="shared" si="7"/>
        <v>26</v>
      </c>
      <c r="BP53" s="399">
        <f t="shared" si="8"/>
        <v>26</v>
      </c>
      <c r="BQ53" s="399">
        <f t="shared" si="9"/>
        <v>26</v>
      </c>
      <c r="BR53" s="399">
        <f t="shared" si="10"/>
        <v>26</v>
      </c>
      <c r="BS53" s="399">
        <f t="shared" si="11"/>
        <v>26</v>
      </c>
      <c r="BT53" s="399">
        <f t="shared" si="12"/>
        <v>28.77</v>
      </c>
      <c r="BU53" s="399">
        <f t="shared" si="13"/>
        <v>28.6</v>
      </c>
      <c r="BV53" s="399">
        <f t="shared" si="14"/>
        <v>26</v>
      </c>
      <c r="BW53" s="399">
        <f t="shared" si="15"/>
        <v>26</v>
      </c>
      <c r="BX53" s="385">
        <f t="shared" si="34"/>
        <v>325.38</v>
      </c>
      <c r="BY53" s="385">
        <f t="shared" si="35"/>
        <v>27.114999999999998</v>
      </c>
      <c r="BZ53" s="385"/>
      <c r="CF53" s="399">
        <f t="shared" si="16"/>
        <v>61.76</v>
      </c>
      <c r="CG53" s="399">
        <f t="shared" si="17"/>
        <v>51</v>
      </c>
      <c r="CH53" s="399">
        <f t="shared" si="18"/>
        <v>51</v>
      </c>
      <c r="CI53" s="399">
        <f t="shared" si="19"/>
        <v>51</v>
      </c>
      <c r="CJ53" s="399">
        <f t="shared" si="20"/>
        <v>51</v>
      </c>
      <c r="CK53" s="399">
        <f t="shared" si="21"/>
        <v>51</v>
      </c>
      <c r="CL53" s="399">
        <f t="shared" si="22"/>
        <v>51</v>
      </c>
      <c r="CM53" s="399">
        <f t="shared" si="23"/>
        <v>51</v>
      </c>
      <c r="CN53" s="399">
        <f t="shared" si="24"/>
        <v>54.14</v>
      </c>
      <c r="CO53" s="399">
        <f t="shared" si="25"/>
        <v>53.95</v>
      </c>
      <c r="CP53" s="399">
        <f t="shared" si="26"/>
        <v>51</v>
      </c>
      <c r="CQ53" s="399">
        <f t="shared" si="27"/>
        <v>51</v>
      </c>
      <c r="CR53" s="385">
        <f t="shared" si="36"/>
        <v>628.85</v>
      </c>
      <c r="CS53" s="385">
        <f t="shared" si="37"/>
        <v>52.404166666666669</v>
      </c>
    </row>
    <row r="54" spans="1:97" ht="14" customHeight="1" x14ac:dyDescent="0.35">
      <c r="A54" s="65" t="s">
        <v>239</v>
      </c>
      <c r="B54" s="193"/>
      <c r="D54" s="178" t="s">
        <v>169</v>
      </c>
      <c r="E54" s="179">
        <f>-G22</f>
        <v>0</v>
      </c>
      <c r="G54" s="180">
        <f>-AK6</f>
        <v>111750</v>
      </c>
      <c r="I54" s="194" t="s">
        <v>183</v>
      </c>
      <c r="J54" s="192">
        <f>-+AE6+SUM(AE64:AE76)</f>
        <v>-400272.06992473529</v>
      </c>
      <c r="K54" s="192"/>
      <c r="L54" s="133"/>
      <c r="M54" s="133"/>
      <c r="N54" s="425">
        <f>-SUM(AE64:AE76)</f>
        <v>-6535.0327000000007</v>
      </c>
      <c r="U54" s="76"/>
      <c r="V54" s="429" t="s">
        <v>946</v>
      </c>
      <c r="W54" s="446" t="s">
        <v>928</v>
      </c>
      <c r="X54" s="431" t="s">
        <v>967</v>
      </c>
      <c r="Y54" s="440">
        <v>1519.34</v>
      </c>
      <c r="Z54" s="433"/>
      <c r="AA54" s="434">
        <v>25</v>
      </c>
      <c r="AB54" s="435">
        <f t="shared" si="47"/>
        <v>2</v>
      </c>
      <c r="AC54" s="435">
        <f t="shared" si="48"/>
        <v>60.773599999999995</v>
      </c>
      <c r="AD54" s="435"/>
      <c r="AE54" s="436">
        <f t="shared" si="49"/>
        <v>40.515733333333628</v>
      </c>
      <c r="AF54" s="437">
        <v>1478.8242666666663</v>
      </c>
      <c r="AG54" s="136"/>
      <c r="AH54" s="137"/>
      <c r="AI54" s="39"/>
      <c r="AJ54" s="41"/>
      <c r="AK54" s="42"/>
      <c r="AL54" s="27"/>
      <c r="AM54" s="28" t="str">
        <f>IFERROR(INDEX(#REF!,MATCH(AH54,#REF!,0)),"")</f>
        <v/>
      </c>
      <c r="AN54" s="29" t="str">
        <f t="shared" si="3"/>
        <v/>
      </c>
      <c r="AO54" s="29">
        <f t="shared" si="41"/>
        <v>0</v>
      </c>
      <c r="AP54" s="29">
        <f t="shared" si="38"/>
        <v>0</v>
      </c>
      <c r="AQ54" s="30">
        <f t="shared" si="42"/>
        <v>0</v>
      </c>
      <c r="AR54" s="31">
        <f t="shared" si="43"/>
        <v>0</v>
      </c>
      <c r="AT54" s="44" t="s">
        <v>969</v>
      </c>
      <c r="AU54" s="45" t="s">
        <v>388</v>
      </c>
      <c r="AV54" s="138">
        <v>2566</v>
      </c>
      <c r="AW54" s="58"/>
      <c r="AX54" s="139"/>
      <c r="AY54" s="58"/>
      <c r="AZ54" s="139"/>
      <c r="BA54" s="58"/>
      <c r="BB54" s="139"/>
      <c r="BC54" s="58"/>
      <c r="BD54" s="139">
        <v>10927</v>
      </c>
      <c r="BE54" s="58">
        <v>3381</v>
      </c>
      <c r="BF54" s="139">
        <v>0</v>
      </c>
      <c r="BG54" s="59">
        <v>0</v>
      </c>
      <c r="BI54" s="140">
        <f t="shared" si="32"/>
        <v>3374.8</v>
      </c>
      <c r="BJ54" s="140">
        <f t="shared" si="33"/>
        <v>16874</v>
      </c>
      <c r="BL54" s="399">
        <f t="shared" si="4"/>
        <v>42.96</v>
      </c>
      <c r="BM54" s="399">
        <f t="shared" si="5"/>
        <v>26</v>
      </c>
      <c r="BN54" s="399">
        <f t="shared" si="6"/>
        <v>26</v>
      </c>
      <c r="BO54" s="399">
        <f t="shared" si="7"/>
        <v>26</v>
      </c>
      <c r="BP54" s="399">
        <f t="shared" si="8"/>
        <v>26</v>
      </c>
      <c r="BQ54" s="399">
        <f t="shared" si="9"/>
        <v>26</v>
      </c>
      <c r="BR54" s="399">
        <f t="shared" si="10"/>
        <v>26</v>
      </c>
      <c r="BS54" s="399">
        <f t="shared" si="11"/>
        <v>26</v>
      </c>
      <c r="BT54" s="399">
        <f t="shared" si="12"/>
        <v>106.42</v>
      </c>
      <c r="BU54" s="399">
        <f t="shared" si="13"/>
        <v>48.67</v>
      </c>
      <c r="BV54" s="399">
        <f t="shared" si="14"/>
        <v>26</v>
      </c>
      <c r="BW54" s="399">
        <f t="shared" si="15"/>
        <v>26</v>
      </c>
      <c r="BX54" s="385">
        <f t="shared" si="34"/>
        <v>432.05</v>
      </c>
      <c r="BY54" s="385">
        <f t="shared" si="35"/>
        <v>36.00416666666667</v>
      </c>
      <c r="BZ54" s="385"/>
      <c r="CF54" s="399">
        <f t="shared" si="16"/>
        <v>77.11</v>
      </c>
      <c r="CG54" s="399">
        <f t="shared" si="17"/>
        <v>51</v>
      </c>
      <c r="CH54" s="399">
        <f t="shared" si="18"/>
        <v>51</v>
      </c>
      <c r="CI54" s="399">
        <f t="shared" si="19"/>
        <v>51</v>
      </c>
      <c r="CJ54" s="399">
        <f t="shared" si="20"/>
        <v>51</v>
      </c>
      <c r="CK54" s="399">
        <f t="shared" si="21"/>
        <v>51</v>
      </c>
      <c r="CL54" s="399">
        <f t="shared" si="22"/>
        <v>51</v>
      </c>
      <c r="CM54" s="399">
        <f t="shared" si="23"/>
        <v>51</v>
      </c>
      <c r="CN54" s="399">
        <f t="shared" si="24"/>
        <v>220.86</v>
      </c>
      <c r="CO54" s="399">
        <f t="shared" si="25"/>
        <v>86.89</v>
      </c>
      <c r="CP54" s="399">
        <f t="shared" si="26"/>
        <v>51</v>
      </c>
      <c r="CQ54" s="399">
        <f t="shared" si="27"/>
        <v>51</v>
      </c>
      <c r="CR54" s="385">
        <f t="shared" si="36"/>
        <v>843.86</v>
      </c>
      <c r="CS54" s="385">
        <f t="shared" si="37"/>
        <v>70.321666666666673</v>
      </c>
    </row>
    <row r="55" spans="1:97" ht="14" customHeight="1" x14ac:dyDescent="0.35">
      <c r="A55" s="65" t="s">
        <v>240</v>
      </c>
      <c r="B55" s="195"/>
      <c r="D55" s="107" t="s">
        <v>172</v>
      </c>
      <c r="E55" s="181">
        <f>G23</f>
        <v>0</v>
      </c>
      <c r="G55" s="182">
        <f>-+AQ6</f>
        <v>-76488.541666666642</v>
      </c>
      <c r="I55" s="194" t="s">
        <v>241</v>
      </c>
      <c r="J55" s="192">
        <f>(E31-ABS(E32))</f>
        <v>0</v>
      </c>
      <c r="K55" s="53"/>
      <c r="L55" s="133"/>
      <c r="M55" s="133"/>
      <c r="N55" s="134"/>
      <c r="Q55" s="196"/>
      <c r="U55" s="76"/>
      <c r="V55" s="429" t="s">
        <v>946</v>
      </c>
      <c r="W55" s="446" t="s">
        <v>928</v>
      </c>
      <c r="X55" s="431" t="s">
        <v>967</v>
      </c>
      <c r="Y55" s="440">
        <v>1119.51</v>
      </c>
      <c r="Z55" s="433"/>
      <c r="AA55" s="434">
        <v>25</v>
      </c>
      <c r="AB55" s="435">
        <f t="shared" si="47"/>
        <v>2</v>
      </c>
      <c r="AC55" s="435">
        <f t="shared" si="48"/>
        <v>44.7804</v>
      </c>
      <c r="AD55" s="435"/>
      <c r="AE55" s="436">
        <f t="shared" si="49"/>
        <v>29.85360000000037</v>
      </c>
      <c r="AF55" s="437">
        <v>1089.6563999999996</v>
      </c>
      <c r="AG55" s="136"/>
      <c r="AH55" s="137"/>
      <c r="AI55" s="39"/>
      <c r="AJ55" s="41"/>
      <c r="AK55" s="42"/>
      <c r="AL55" s="27"/>
      <c r="AM55" s="28" t="str">
        <f>IFERROR(INDEX(#REF!,MATCH(AH55,#REF!,0)),"")</f>
        <v/>
      </c>
      <c r="AN55" s="29" t="str">
        <f t="shared" si="3"/>
        <v/>
      </c>
      <c r="AO55" s="29">
        <f t="shared" si="41"/>
        <v>0</v>
      </c>
      <c r="AP55" s="29">
        <f t="shared" si="38"/>
        <v>0</v>
      </c>
      <c r="AQ55" s="30">
        <f t="shared" si="42"/>
        <v>0</v>
      </c>
      <c r="AR55" s="31">
        <f t="shared" si="43"/>
        <v>0</v>
      </c>
      <c r="AT55" s="44" t="s">
        <v>969</v>
      </c>
      <c r="AU55" s="45" t="s">
        <v>389</v>
      </c>
      <c r="AV55" s="138">
        <v>0</v>
      </c>
      <c r="AW55" s="58">
        <v>0</v>
      </c>
      <c r="AX55" s="139">
        <v>1140</v>
      </c>
      <c r="AY55" s="58">
        <v>495</v>
      </c>
      <c r="AZ55" s="139">
        <v>1391</v>
      </c>
      <c r="BA55" s="58">
        <v>2294</v>
      </c>
      <c r="BB55" s="139">
        <v>3128</v>
      </c>
      <c r="BC55" s="58">
        <v>4411</v>
      </c>
      <c r="BD55" s="139">
        <v>2293</v>
      </c>
      <c r="BE55" s="58">
        <v>659</v>
      </c>
      <c r="BF55" s="139">
        <v>0</v>
      </c>
      <c r="BG55" s="59">
        <v>0</v>
      </c>
      <c r="BI55" s="140">
        <f t="shared" si="32"/>
        <v>1317.5833333333333</v>
      </c>
      <c r="BJ55" s="140">
        <f t="shared" si="33"/>
        <v>15811</v>
      </c>
      <c r="BL55" s="399">
        <f t="shared" si="4"/>
        <v>26</v>
      </c>
      <c r="BM55" s="399">
        <f t="shared" si="5"/>
        <v>26</v>
      </c>
      <c r="BN55" s="399">
        <f t="shared" si="6"/>
        <v>32.979999999999997</v>
      </c>
      <c r="BO55" s="399">
        <f t="shared" si="7"/>
        <v>28.97</v>
      </c>
      <c r="BP55" s="399">
        <f t="shared" si="8"/>
        <v>34.74</v>
      </c>
      <c r="BQ55" s="399">
        <f t="shared" si="9"/>
        <v>41.06</v>
      </c>
      <c r="BR55" s="399">
        <f t="shared" si="10"/>
        <v>46.9</v>
      </c>
      <c r="BS55" s="399">
        <f t="shared" si="11"/>
        <v>55.88</v>
      </c>
      <c r="BT55" s="399">
        <f t="shared" si="12"/>
        <v>41.05</v>
      </c>
      <c r="BU55" s="399">
        <f t="shared" si="13"/>
        <v>29.95</v>
      </c>
      <c r="BV55" s="399">
        <f t="shared" si="14"/>
        <v>26</v>
      </c>
      <c r="BW55" s="399">
        <f t="shared" si="15"/>
        <v>26</v>
      </c>
      <c r="BX55" s="385">
        <f t="shared" si="34"/>
        <v>415.53000000000003</v>
      </c>
      <c r="BY55" s="385">
        <f t="shared" si="35"/>
        <v>34.627500000000005</v>
      </c>
      <c r="BZ55" s="385"/>
      <c r="CF55" s="399">
        <f t="shared" si="16"/>
        <v>51</v>
      </c>
      <c r="CG55" s="399">
        <f t="shared" si="17"/>
        <v>51</v>
      </c>
      <c r="CH55" s="399">
        <f t="shared" si="18"/>
        <v>60</v>
      </c>
      <c r="CI55" s="399">
        <f t="shared" si="19"/>
        <v>54.37</v>
      </c>
      <c r="CJ55" s="399">
        <f t="shared" si="20"/>
        <v>63.01</v>
      </c>
      <c r="CK55" s="399">
        <f t="shared" si="21"/>
        <v>73.849999999999994</v>
      </c>
      <c r="CL55" s="399">
        <f t="shared" si="22"/>
        <v>83.86</v>
      </c>
      <c r="CM55" s="399">
        <f t="shared" si="23"/>
        <v>99.25</v>
      </c>
      <c r="CN55" s="399">
        <f t="shared" si="24"/>
        <v>73.84</v>
      </c>
      <c r="CO55" s="399">
        <f t="shared" si="25"/>
        <v>55.48</v>
      </c>
      <c r="CP55" s="399">
        <f t="shared" si="26"/>
        <v>51</v>
      </c>
      <c r="CQ55" s="399">
        <f t="shared" si="27"/>
        <v>51</v>
      </c>
      <c r="CR55" s="385">
        <f t="shared" si="36"/>
        <v>767.66000000000008</v>
      </c>
      <c r="CS55" s="385">
        <f t="shared" si="37"/>
        <v>63.971666666666671</v>
      </c>
    </row>
    <row r="56" spans="1:97" ht="14" customHeight="1" x14ac:dyDescent="0.35">
      <c r="D56" s="107" t="s">
        <v>242</v>
      </c>
      <c r="E56" s="180">
        <f>SUM(E54:E55)</f>
        <v>0</v>
      </c>
      <c r="G56" s="180">
        <f>SUM(G54:G55)</f>
        <v>35261.458333333358</v>
      </c>
      <c r="I56" s="191" t="s">
        <v>243</v>
      </c>
      <c r="J56" s="192">
        <f>+AK6</f>
        <v>-111750</v>
      </c>
      <c r="K56" s="53"/>
      <c r="L56" s="133"/>
      <c r="M56" s="133"/>
      <c r="N56" s="134"/>
      <c r="U56" s="76"/>
      <c r="V56" s="429" t="s">
        <v>942</v>
      </c>
      <c r="W56" s="446" t="s">
        <v>930</v>
      </c>
      <c r="X56" s="431">
        <v>45085</v>
      </c>
      <c r="Y56" s="432">
        <v>4800</v>
      </c>
      <c r="Z56" s="433"/>
      <c r="AA56" s="434">
        <v>25</v>
      </c>
      <c r="AB56" s="435">
        <f t="shared" si="47"/>
        <v>2</v>
      </c>
      <c r="AC56" s="435">
        <f t="shared" si="48"/>
        <v>192</v>
      </c>
      <c r="AD56" s="435"/>
      <c r="AE56" s="436">
        <f t="shared" si="49"/>
        <v>112</v>
      </c>
      <c r="AF56" s="437">
        <v>4688</v>
      </c>
      <c r="AG56" s="136"/>
      <c r="AH56" s="137"/>
      <c r="AI56" s="39"/>
      <c r="AJ56" s="41"/>
      <c r="AK56" s="42"/>
      <c r="AL56" s="27"/>
      <c r="AM56" s="28" t="str">
        <f>IFERROR(INDEX(#REF!,MATCH(AH56,#REF!,0)),"")</f>
        <v/>
      </c>
      <c r="AN56" s="29" t="str">
        <f t="shared" si="3"/>
        <v/>
      </c>
      <c r="AO56" s="29">
        <f t="shared" si="41"/>
        <v>0</v>
      </c>
      <c r="AP56" s="29">
        <f t="shared" si="38"/>
        <v>0</v>
      </c>
      <c r="AQ56" s="30">
        <f t="shared" si="42"/>
        <v>0</v>
      </c>
      <c r="AR56" s="31">
        <f t="shared" si="43"/>
        <v>0</v>
      </c>
      <c r="AT56" s="44" t="s">
        <v>969</v>
      </c>
      <c r="AU56" s="45" t="s">
        <v>390</v>
      </c>
      <c r="AV56" s="138">
        <v>0</v>
      </c>
      <c r="AW56" s="58">
        <v>0</v>
      </c>
      <c r="AX56" s="139">
        <v>1917</v>
      </c>
      <c r="AY56" s="58">
        <v>2047</v>
      </c>
      <c r="AZ56" s="139">
        <v>2057</v>
      </c>
      <c r="BA56" s="58">
        <v>3445</v>
      </c>
      <c r="BB56" s="139">
        <v>4184</v>
      </c>
      <c r="BC56" s="58">
        <v>1306</v>
      </c>
      <c r="BD56" s="139">
        <v>3144</v>
      </c>
      <c r="BE56" s="58">
        <v>1723</v>
      </c>
      <c r="BF56" s="139">
        <v>0</v>
      </c>
      <c r="BG56" s="59">
        <v>0</v>
      </c>
      <c r="BI56" s="140">
        <f t="shared" si="32"/>
        <v>1651.9166666666667</v>
      </c>
      <c r="BJ56" s="140">
        <f t="shared" si="33"/>
        <v>19823</v>
      </c>
      <c r="BL56" s="399">
        <f t="shared" si="4"/>
        <v>26</v>
      </c>
      <c r="BM56" s="399">
        <f t="shared" si="5"/>
        <v>26</v>
      </c>
      <c r="BN56" s="399">
        <f t="shared" si="6"/>
        <v>38.42</v>
      </c>
      <c r="BO56" s="399">
        <f t="shared" si="7"/>
        <v>39.33</v>
      </c>
      <c r="BP56" s="399">
        <f t="shared" si="8"/>
        <v>39.4</v>
      </c>
      <c r="BQ56" s="399">
        <f t="shared" si="9"/>
        <v>49.12</v>
      </c>
      <c r="BR56" s="399">
        <f t="shared" si="10"/>
        <v>54.29</v>
      </c>
      <c r="BS56" s="399">
        <f t="shared" si="11"/>
        <v>34.14</v>
      </c>
      <c r="BT56" s="399">
        <f t="shared" si="12"/>
        <v>47.01</v>
      </c>
      <c r="BU56" s="399">
        <f t="shared" si="13"/>
        <v>37.06</v>
      </c>
      <c r="BV56" s="399">
        <f t="shared" si="14"/>
        <v>26</v>
      </c>
      <c r="BW56" s="399">
        <f t="shared" si="15"/>
        <v>26</v>
      </c>
      <c r="BX56" s="385">
        <f t="shared" si="34"/>
        <v>442.77</v>
      </c>
      <c r="BY56" s="385">
        <f t="shared" si="35"/>
        <v>36.897500000000001</v>
      </c>
      <c r="BZ56" s="385"/>
      <c r="CF56" s="399">
        <f t="shared" si="16"/>
        <v>51</v>
      </c>
      <c r="CG56" s="399">
        <f t="shared" si="17"/>
        <v>51</v>
      </c>
      <c r="CH56" s="399">
        <f t="shared" si="18"/>
        <v>69.319999999999993</v>
      </c>
      <c r="CI56" s="399">
        <f t="shared" si="19"/>
        <v>70.88</v>
      </c>
      <c r="CJ56" s="399">
        <f t="shared" si="20"/>
        <v>71</v>
      </c>
      <c r="CK56" s="399">
        <f t="shared" si="21"/>
        <v>87.66</v>
      </c>
      <c r="CL56" s="399">
        <f t="shared" si="22"/>
        <v>96.53</v>
      </c>
      <c r="CM56" s="399">
        <f t="shared" si="23"/>
        <v>61.99</v>
      </c>
      <c r="CN56" s="399">
        <f t="shared" si="24"/>
        <v>84.05</v>
      </c>
      <c r="CO56" s="399">
        <f t="shared" si="25"/>
        <v>67</v>
      </c>
      <c r="CP56" s="399">
        <f t="shared" si="26"/>
        <v>51</v>
      </c>
      <c r="CQ56" s="399">
        <f t="shared" si="27"/>
        <v>51</v>
      </c>
      <c r="CR56" s="385">
        <f t="shared" si="36"/>
        <v>812.43</v>
      </c>
      <c r="CS56" s="385">
        <f t="shared" si="37"/>
        <v>67.702500000000001</v>
      </c>
    </row>
    <row r="57" spans="1:97" ht="14" customHeight="1" thickBot="1" x14ac:dyDescent="0.4">
      <c r="D57" s="107"/>
      <c r="F57" s="186" t="s">
        <v>244</v>
      </c>
      <c r="G57" s="163"/>
      <c r="I57" s="191" t="s">
        <v>245</v>
      </c>
      <c r="J57" s="197">
        <f>-+AQ6</f>
        <v>-76488.541666666642</v>
      </c>
      <c r="K57" s="149"/>
      <c r="L57" s="150"/>
      <c r="M57" s="150"/>
      <c r="N57" s="151"/>
      <c r="U57" s="76"/>
      <c r="V57" s="429" t="s">
        <v>946</v>
      </c>
      <c r="W57" s="446" t="s">
        <v>931</v>
      </c>
      <c r="X57" s="431" t="s">
        <v>968</v>
      </c>
      <c r="Y57" s="432">
        <v>12981.82</v>
      </c>
      <c r="Z57" s="433"/>
      <c r="AA57" s="434">
        <v>25</v>
      </c>
      <c r="AB57" s="435">
        <f t="shared" si="47"/>
        <v>1</v>
      </c>
      <c r="AC57" s="435">
        <f t="shared" si="48"/>
        <v>519.27279999999996</v>
      </c>
      <c r="AD57" s="435"/>
      <c r="AE57" s="436">
        <f t="shared" si="49"/>
        <v>259.63639999999941</v>
      </c>
      <c r="AF57" s="437">
        <v>12722.1836</v>
      </c>
      <c r="AG57" s="136"/>
      <c r="AH57" s="137"/>
      <c r="AI57" s="39"/>
      <c r="AJ57" s="41"/>
      <c r="AK57" s="42"/>
      <c r="AL57" s="27"/>
      <c r="AM57" s="28" t="str">
        <f>IFERROR(INDEX(#REF!,MATCH(AH57,#REF!,0)),"")</f>
        <v/>
      </c>
      <c r="AN57" s="29" t="str">
        <f t="shared" si="3"/>
        <v/>
      </c>
      <c r="AO57" s="29">
        <f t="shared" si="41"/>
        <v>0</v>
      </c>
      <c r="AP57" s="29">
        <f t="shared" si="38"/>
        <v>0</v>
      </c>
      <c r="AQ57" s="30">
        <f t="shared" si="42"/>
        <v>0</v>
      </c>
      <c r="AR57" s="31">
        <f t="shared" si="43"/>
        <v>0</v>
      </c>
      <c r="AT57" s="44" t="s">
        <v>969</v>
      </c>
      <c r="AU57" s="45" t="s">
        <v>391</v>
      </c>
      <c r="AV57" s="138">
        <v>0</v>
      </c>
      <c r="AW57" s="58">
        <v>0</v>
      </c>
      <c r="AX57" s="139">
        <v>9746</v>
      </c>
      <c r="AY57" s="58">
        <v>1764</v>
      </c>
      <c r="AZ57" s="139">
        <v>3062</v>
      </c>
      <c r="BA57" s="58">
        <v>6710</v>
      </c>
      <c r="BB57" s="139">
        <v>6587</v>
      </c>
      <c r="BC57" s="58">
        <v>13327</v>
      </c>
      <c r="BD57" s="139">
        <v>29949</v>
      </c>
      <c r="BE57" s="58">
        <v>2144</v>
      </c>
      <c r="BF57" s="139">
        <v>0</v>
      </c>
      <c r="BG57" s="59">
        <v>0</v>
      </c>
      <c r="BI57" s="140">
        <f t="shared" si="32"/>
        <v>6107.416666666667</v>
      </c>
      <c r="BJ57" s="140">
        <f t="shared" si="33"/>
        <v>73289</v>
      </c>
      <c r="BL57" s="399">
        <f t="shared" si="4"/>
        <v>26</v>
      </c>
      <c r="BM57" s="399">
        <f t="shared" si="5"/>
        <v>26</v>
      </c>
      <c r="BN57" s="399">
        <f t="shared" si="6"/>
        <v>96.97</v>
      </c>
      <c r="BO57" s="399">
        <f t="shared" si="7"/>
        <v>37.35</v>
      </c>
      <c r="BP57" s="399">
        <f t="shared" si="8"/>
        <v>46.43</v>
      </c>
      <c r="BQ57" s="399">
        <f t="shared" si="9"/>
        <v>72.680000000000007</v>
      </c>
      <c r="BR57" s="399">
        <f t="shared" si="10"/>
        <v>71.7</v>
      </c>
      <c r="BS57" s="399">
        <f t="shared" si="11"/>
        <v>125.62</v>
      </c>
      <c r="BT57" s="399">
        <f t="shared" si="12"/>
        <v>258.58999999999997</v>
      </c>
      <c r="BU57" s="399">
        <f t="shared" si="13"/>
        <v>40.01</v>
      </c>
      <c r="BV57" s="399">
        <f t="shared" si="14"/>
        <v>26</v>
      </c>
      <c r="BW57" s="399">
        <f t="shared" si="15"/>
        <v>26</v>
      </c>
      <c r="BX57" s="385">
        <f t="shared" si="34"/>
        <v>853.34999999999991</v>
      </c>
      <c r="BY57" s="385">
        <f t="shared" si="35"/>
        <v>71.112499999999997</v>
      </c>
      <c r="BZ57" s="385"/>
      <c r="CF57" s="399">
        <f t="shared" si="16"/>
        <v>51</v>
      </c>
      <c r="CG57" s="399">
        <f t="shared" si="17"/>
        <v>51</v>
      </c>
      <c r="CH57" s="399">
        <f t="shared" si="18"/>
        <v>197.24</v>
      </c>
      <c r="CI57" s="399">
        <f t="shared" si="19"/>
        <v>67.489999999999995</v>
      </c>
      <c r="CJ57" s="399">
        <f t="shared" si="20"/>
        <v>83.06</v>
      </c>
      <c r="CK57" s="399">
        <f t="shared" si="21"/>
        <v>136.52000000000001</v>
      </c>
      <c r="CL57" s="399">
        <f t="shared" si="22"/>
        <v>134.06</v>
      </c>
      <c r="CM57" s="399">
        <f t="shared" si="23"/>
        <v>268.86</v>
      </c>
      <c r="CN57" s="399">
        <f t="shared" si="24"/>
        <v>601.29999999999995</v>
      </c>
      <c r="CO57" s="399">
        <f t="shared" si="25"/>
        <v>72.05</v>
      </c>
      <c r="CP57" s="399">
        <f t="shared" si="26"/>
        <v>51</v>
      </c>
      <c r="CQ57" s="399">
        <f t="shared" si="27"/>
        <v>51</v>
      </c>
      <c r="CR57" s="385">
        <f t="shared" si="36"/>
        <v>1764.5800000000002</v>
      </c>
      <c r="CS57" s="385">
        <f t="shared" si="37"/>
        <v>147.04833333333335</v>
      </c>
    </row>
    <row r="58" spans="1:97" ht="14" customHeight="1" x14ac:dyDescent="0.35">
      <c r="D58" s="172"/>
      <c r="E58" s="187"/>
      <c r="F58" s="188">
        <f>G56-E56</f>
        <v>35261.458333333358</v>
      </c>
      <c r="G58" s="189"/>
      <c r="I58" s="172" t="s">
        <v>246</v>
      </c>
      <c r="J58" s="36">
        <f>SUM(J53:J57)</f>
        <v>372806.64840859792</v>
      </c>
      <c r="K58" s="37">
        <f t="shared" ref="K58:N58" si="50">K53+K54+K55-ABS(K56)+ABS(K57)</f>
        <v>0</v>
      </c>
      <c r="L58" s="37"/>
      <c r="M58" s="37"/>
      <c r="N58" s="38">
        <f t="shared" si="50"/>
        <v>274765.84730000002</v>
      </c>
      <c r="U58" s="76"/>
      <c r="V58" s="442" t="s">
        <v>950</v>
      </c>
      <c r="W58" s="442" t="s">
        <v>932</v>
      </c>
      <c r="X58" s="443" t="s">
        <v>968</v>
      </c>
      <c r="Y58" s="444">
        <v>834.37</v>
      </c>
      <c r="Z58" s="445"/>
      <c r="AA58" s="444">
        <v>20</v>
      </c>
      <c r="AB58" s="435">
        <f t="shared" ref="AB58:AB76" si="51">IF(Y58&gt;1,IF((TestEOY-X58)/365&gt;AA58,AA58,ROUNDUP(((TestEOY-X58)/365),0)),"")</f>
        <v>1</v>
      </c>
      <c r="AC58" s="435">
        <f t="shared" ref="AC58:AC62" si="52">IFERROR(IF(AB58&gt;=AA58,0,IF(AA58&gt;AB58,SLN(Y58,Z58,AA58),0)),"")</f>
        <v>41.718499999999999</v>
      </c>
      <c r="AD58" s="435"/>
      <c r="AE58" s="436">
        <f t="shared" si="49"/>
        <v>20.859249999999975</v>
      </c>
      <c r="AF58" s="437">
        <v>813.51075000000003</v>
      </c>
      <c r="AG58" s="136"/>
      <c r="AH58" s="137"/>
      <c r="AI58" s="39"/>
      <c r="AJ58" s="41"/>
      <c r="AK58" s="42"/>
      <c r="AL58" s="27"/>
      <c r="AM58" s="28" t="str">
        <f>IFERROR(INDEX(#REF!,MATCH(AH58,#REF!,0)),"")</f>
        <v/>
      </c>
      <c r="AN58" s="29" t="str">
        <f t="shared" si="3"/>
        <v/>
      </c>
      <c r="AO58" s="29">
        <f t="shared" si="41"/>
        <v>0</v>
      </c>
      <c r="AP58" s="29">
        <f t="shared" si="38"/>
        <v>0</v>
      </c>
      <c r="AQ58" s="30">
        <f t="shared" si="42"/>
        <v>0</v>
      </c>
      <c r="AR58" s="31">
        <f t="shared" si="43"/>
        <v>0</v>
      </c>
      <c r="AT58" s="44" t="s">
        <v>969</v>
      </c>
      <c r="AU58" s="45" t="s">
        <v>392</v>
      </c>
      <c r="AV58" s="138">
        <v>0</v>
      </c>
      <c r="AW58" s="58">
        <v>0</v>
      </c>
      <c r="AX58" s="139">
        <v>5875</v>
      </c>
      <c r="AY58" s="58">
        <v>1613</v>
      </c>
      <c r="AZ58" s="139">
        <v>1596</v>
      </c>
      <c r="BA58" s="58">
        <v>3103</v>
      </c>
      <c r="BB58" s="139">
        <v>0</v>
      </c>
      <c r="BC58" s="58"/>
      <c r="BD58" s="139">
        <v>6238</v>
      </c>
      <c r="BE58" s="58">
        <v>2845</v>
      </c>
      <c r="BF58" s="139">
        <v>0</v>
      </c>
      <c r="BG58" s="59">
        <v>0</v>
      </c>
      <c r="BI58" s="140">
        <f t="shared" si="32"/>
        <v>1933.6363636363637</v>
      </c>
      <c r="BJ58" s="140">
        <f t="shared" si="33"/>
        <v>21270</v>
      </c>
      <c r="BL58" s="399">
        <f t="shared" si="4"/>
        <v>26</v>
      </c>
      <c r="BM58" s="399">
        <f t="shared" si="5"/>
        <v>26</v>
      </c>
      <c r="BN58" s="399">
        <f t="shared" si="6"/>
        <v>66.13</v>
      </c>
      <c r="BO58" s="399">
        <f t="shared" si="7"/>
        <v>36.29</v>
      </c>
      <c r="BP58" s="399">
        <f t="shared" si="8"/>
        <v>36.17</v>
      </c>
      <c r="BQ58" s="399">
        <f t="shared" si="9"/>
        <v>46.72</v>
      </c>
      <c r="BR58" s="399">
        <f t="shared" si="10"/>
        <v>26</v>
      </c>
      <c r="BS58" s="399">
        <f t="shared" si="11"/>
        <v>26</v>
      </c>
      <c r="BT58" s="399">
        <f t="shared" si="12"/>
        <v>68.900000000000006</v>
      </c>
      <c r="BU58" s="399">
        <f t="shared" si="13"/>
        <v>44.92</v>
      </c>
      <c r="BV58" s="399">
        <f t="shared" si="14"/>
        <v>26</v>
      </c>
      <c r="BW58" s="399">
        <f t="shared" si="15"/>
        <v>26</v>
      </c>
      <c r="BX58" s="385">
        <f t="shared" si="34"/>
        <v>455.12999999999994</v>
      </c>
      <c r="BY58" s="385">
        <f t="shared" si="35"/>
        <v>37.927499999999995</v>
      </c>
      <c r="BZ58" s="385"/>
      <c r="CF58" s="399">
        <f t="shared" si="16"/>
        <v>51</v>
      </c>
      <c r="CG58" s="399">
        <f t="shared" si="17"/>
        <v>51</v>
      </c>
      <c r="CH58" s="399">
        <f t="shared" si="18"/>
        <v>119.82</v>
      </c>
      <c r="CI58" s="399">
        <f t="shared" si="19"/>
        <v>65.680000000000007</v>
      </c>
      <c r="CJ58" s="399">
        <f t="shared" si="20"/>
        <v>65.47</v>
      </c>
      <c r="CK58" s="399">
        <f t="shared" si="21"/>
        <v>83.56</v>
      </c>
      <c r="CL58" s="399">
        <f t="shared" si="22"/>
        <v>51</v>
      </c>
      <c r="CM58" s="399">
        <f t="shared" si="23"/>
        <v>51</v>
      </c>
      <c r="CN58" s="399">
        <f t="shared" si="24"/>
        <v>127.08</v>
      </c>
      <c r="CO58" s="399">
        <f t="shared" si="25"/>
        <v>80.459999999999994</v>
      </c>
      <c r="CP58" s="399">
        <f t="shared" si="26"/>
        <v>51</v>
      </c>
      <c r="CQ58" s="399">
        <f t="shared" si="27"/>
        <v>51</v>
      </c>
      <c r="CR58" s="385">
        <f t="shared" si="36"/>
        <v>848.07</v>
      </c>
      <c r="CS58" s="385">
        <f t="shared" si="37"/>
        <v>70.672499999999999</v>
      </c>
    </row>
    <row r="59" spans="1:97" ht="14" customHeight="1" x14ac:dyDescent="0.35">
      <c r="J59" s="196"/>
      <c r="U59" s="76"/>
      <c r="V59" s="442" t="s">
        <v>946</v>
      </c>
      <c r="W59" s="442" t="s">
        <v>933</v>
      </c>
      <c r="X59" s="443">
        <v>45153</v>
      </c>
      <c r="Y59" s="444">
        <v>94061.49</v>
      </c>
      <c r="Z59" s="445"/>
      <c r="AA59" s="444">
        <v>25</v>
      </c>
      <c r="AB59" s="435">
        <f t="shared" si="51"/>
        <v>1</v>
      </c>
      <c r="AC59" s="435">
        <f t="shared" si="52"/>
        <v>3762.4596000000001</v>
      </c>
      <c r="AD59" s="435"/>
      <c r="AE59" s="436">
        <f t="shared" si="49"/>
        <v>1567.6915000000008</v>
      </c>
      <c r="AF59" s="437">
        <v>92493.798500000004</v>
      </c>
      <c r="AG59" s="136"/>
      <c r="AH59" s="137"/>
      <c r="AI59" s="39"/>
      <c r="AJ59" s="41"/>
      <c r="AK59" s="42"/>
      <c r="AL59" s="27"/>
      <c r="AM59" s="28" t="str">
        <f>IFERROR(INDEX(#REF!,MATCH(AH59,#REF!,0)),"")</f>
        <v/>
      </c>
      <c r="AN59" s="29" t="str">
        <f t="shared" si="3"/>
        <v/>
      </c>
      <c r="AO59" s="29">
        <f t="shared" si="41"/>
        <v>0</v>
      </c>
      <c r="AP59" s="29">
        <f t="shared" si="38"/>
        <v>0</v>
      </c>
      <c r="AQ59" s="30">
        <f t="shared" si="42"/>
        <v>0</v>
      </c>
      <c r="AR59" s="31">
        <f t="shared" si="43"/>
        <v>0</v>
      </c>
      <c r="AT59" s="44" t="s">
        <v>969</v>
      </c>
      <c r="AU59" s="45" t="s">
        <v>393</v>
      </c>
      <c r="AV59" s="138">
        <v>0</v>
      </c>
      <c r="AW59" s="58">
        <v>0</v>
      </c>
      <c r="AX59" s="139">
        <v>9724</v>
      </c>
      <c r="AY59" s="58">
        <v>374</v>
      </c>
      <c r="AZ59" s="139">
        <v>119</v>
      </c>
      <c r="BA59" s="58">
        <v>191</v>
      </c>
      <c r="BB59" s="139">
        <v>1531</v>
      </c>
      <c r="BC59" s="58">
        <v>593</v>
      </c>
      <c r="BD59" s="139">
        <v>101</v>
      </c>
      <c r="BE59" s="58">
        <v>115</v>
      </c>
      <c r="BF59" s="139">
        <v>0</v>
      </c>
      <c r="BG59" s="59">
        <v>0</v>
      </c>
      <c r="BI59" s="140">
        <f t="shared" si="32"/>
        <v>1062.3333333333333</v>
      </c>
      <c r="BJ59" s="140">
        <f t="shared" si="33"/>
        <v>12748</v>
      </c>
      <c r="BL59" s="399">
        <f t="shared" si="4"/>
        <v>26</v>
      </c>
      <c r="BM59" s="399">
        <f t="shared" si="5"/>
        <v>26</v>
      </c>
      <c r="BN59" s="399">
        <f t="shared" si="6"/>
        <v>96.79</v>
      </c>
      <c r="BO59" s="399">
        <f t="shared" si="7"/>
        <v>28.24</v>
      </c>
      <c r="BP59" s="399">
        <f t="shared" si="8"/>
        <v>26.71</v>
      </c>
      <c r="BQ59" s="399">
        <f t="shared" si="9"/>
        <v>27.15</v>
      </c>
      <c r="BR59" s="399">
        <f t="shared" si="10"/>
        <v>35.72</v>
      </c>
      <c r="BS59" s="399">
        <f t="shared" si="11"/>
        <v>29.56</v>
      </c>
      <c r="BT59" s="399">
        <f t="shared" si="12"/>
        <v>26.61</v>
      </c>
      <c r="BU59" s="399">
        <f t="shared" si="13"/>
        <v>26.69</v>
      </c>
      <c r="BV59" s="399">
        <f t="shared" si="14"/>
        <v>26</v>
      </c>
      <c r="BW59" s="399">
        <f t="shared" si="15"/>
        <v>26</v>
      </c>
      <c r="BX59" s="385">
        <f t="shared" si="34"/>
        <v>401.47</v>
      </c>
      <c r="BY59" s="385">
        <f t="shared" si="35"/>
        <v>33.455833333333338</v>
      </c>
      <c r="BZ59" s="385"/>
      <c r="CF59" s="399">
        <f t="shared" si="16"/>
        <v>51</v>
      </c>
      <c r="CG59" s="399">
        <f t="shared" si="17"/>
        <v>51</v>
      </c>
      <c r="CH59" s="399">
        <f t="shared" si="18"/>
        <v>196.8</v>
      </c>
      <c r="CI59" s="399">
        <f t="shared" si="19"/>
        <v>53.54</v>
      </c>
      <c r="CJ59" s="399">
        <f t="shared" si="20"/>
        <v>51.81</v>
      </c>
      <c r="CK59" s="399">
        <f t="shared" si="21"/>
        <v>52.3</v>
      </c>
      <c r="CL59" s="399">
        <f t="shared" si="22"/>
        <v>64.69</v>
      </c>
      <c r="CM59" s="399">
        <f t="shared" si="23"/>
        <v>55.03</v>
      </c>
      <c r="CN59" s="399">
        <f t="shared" si="24"/>
        <v>51.69</v>
      </c>
      <c r="CO59" s="399">
        <f t="shared" si="25"/>
        <v>51.78</v>
      </c>
      <c r="CP59" s="399">
        <f t="shared" si="26"/>
        <v>51</v>
      </c>
      <c r="CQ59" s="399">
        <f t="shared" si="27"/>
        <v>51</v>
      </c>
      <c r="CR59" s="385">
        <f t="shared" si="36"/>
        <v>781.6400000000001</v>
      </c>
      <c r="CS59" s="385">
        <f t="shared" si="37"/>
        <v>65.13666666666667</v>
      </c>
    </row>
    <row r="60" spans="1:97" ht="14" customHeight="1" x14ac:dyDescent="0.35">
      <c r="D60" s="502" t="s">
        <v>247</v>
      </c>
      <c r="E60" s="503"/>
      <c r="F60" s="502" t="s">
        <v>248</v>
      </c>
      <c r="G60" s="503"/>
      <c r="J60" s="196"/>
      <c r="U60" s="76"/>
      <c r="V60" s="442" t="s">
        <v>950</v>
      </c>
      <c r="W60" s="442" t="s">
        <v>934</v>
      </c>
      <c r="X60" s="443">
        <v>44742</v>
      </c>
      <c r="Y60" s="441">
        <v>1688.97</v>
      </c>
      <c r="Z60" s="445"/>
      <c r="AA60" s="444">
        <v>20</v>
      </c>
      <c r="AB60" s="435">
        <f t="shared" si="51"/>
        <v>3</v>
      </c>
      <c r="AC60" s="435">
        <f t="shared" si="52"/>
        <v>84.448499999999996</v>
      </c>
      <c r="AD60" s="435"/>
      <c r="AE60" s="436">
        <f t="shared" si="49"/>
        <v>133.71012500000211</v>
      </c>
      <c r="AF60" s="437">
        <v>1555.2598749999979</v>
      </c>
      <c r="AG60" s="136"/>
      <c r="AH60" s="137"/>
      <c r="AI60" s="39"/>
      <c r="AJ60" s="41"/>
      <c r="AK60" s="42"/>
      <c r="AL60" s="27"/>
      <c r="AM60" s="28" t="str">
        <f>IFERROR(INDEX(#REF!,MATCH(AH60,#REF!,0)),"")</f>
        <v/>
      </c>
      <c r="AN60" s="29" t="str">
        <f t="shared" si="3"/>
        <v/>
      </c>
      <c r="AO60" s="29">
        <f t="shared" si="41"/>
        <v>0</v>
      </c>
      <c r="AP60" s="29">
        <f t="shared" si="38"/>
        <v>0</v>
      </c>
      <c r="AQ60" s="30">
        <f t="shared" si="42"/>
        <v>0</v>
      </c>
      <c r="AR60" s="31">
        <f t="shared" si="43"/>
        <v>0</v>
      </c>
      <c r="AT60" s="44" t="s">
        <v>969</v>
      </c>
      <c r="AU60" s="45" t="s">
        <v>394</v>
      </c>
      <c r="AV60" s="138">
        <v>0</v>
      </c>
      <c r="AW60" s="58">
        <v>0</v>
      </c>
      <c r="AX60" s="139">
        <v>2719</v>
      </c>
      <c r="AY60" s="58">
        <v>402</v>
      </c>
      <c r="AZ60" s="139">
        <v>392</v>
      </c>
      <c r="BA60" s="58">
        <v>769</v>
      </c>
      <c r="BB60" s="139">
        <v>860</v>
      </c>
      <c r="BC60" s="58">
        <v>502</v>
      </c>
      <c r="BD60" s="139">
        <v>546</v>
      </c>
      <c r="BE60" s="58">
        <v>666</v>
      </c>
      <c r="BF60" s="139">
        <v>0</v>
      </c>
      <c r="BG60" s="59">
        <v>0</v>
      </c>
      <c r="BI60" s="140">
        <f t="shared" si="32"/>
        <v>571.33333333333337</v>
      </c>
      <c r="BJ60" s="140">
        <f t="shared" si="33"/>
        <v>6856</v>
      </c>
      <c r="BL60" s="399">
        <f t="shared" si="4"/>
        <v>26</v>
      </c>
      <c r="BM60" s="399">
        <f t="shared" si="5"/>
        <v>26</v>
      </c>
      <c r="BN60" s="399">
        <f t="shared" si="6"/>
        <v>44.03</v>
      </c>
      <c r="BO60" s="399">
        <f t="shared" si="7"/>
        <v>28.41</v>
      </c>
      <c r="BP60" s="399">
        <f t="shared" si="8"/>
        <v>28.35</v>
      </c>
      <c r="BQ60" s="399">
        <f t="shared" si="9"/>
        <v>30.61</v>
      </c>
      <c r="BR60" s="399">
        <f t="shared" si="10"/>
        <v>31.16</v>
      </c>
      <c r="BS60" s="399">
        <f t="shared" si="11"/>
        <v>29.01</v>
      </c>
      <c r="BT60" s="399">
        <f t="shared" si="12"/>
        <v>29.28</v>
      </c>
      <c r="BU60" s="399">
        <f t="shared" si="13"/>
        <v>30</v>
      </c>
      <c r="BV60" s="399">
        <f t="shared" si="14"/>
        <v>26</v>
      </c>
      <c r="BW60" s="399">
        <f t="shared" si="15"/>
        <v>26</v>
      </c>
      <c r="BX60" s="385">
        <f t="shared" si="34"/>
        <v>354.84999999999997</v>
      </c>
      <c r="BY60" s="385">
        <f t="shared" si="35"/>
        <v>29.570833333333329</v>
      </c>
      <c r="BZ60" s="385"/>
      <c r="CF60" s="399">
        <f t="shared" si="16"/>
        <v>51</v>
      </c>
      <c r="CG60" s="399">
        <f t="shared" si="17"/>
        <v>51</v>
      </c>
      <c r="CH60" s="399">
        <f t="shared" si="18"/>
        <v>78.95</v>
      </c>
      <c r="CI60" s="399">
        <f t="shared" si="19"/>
        <v>53.73</v>
      </c>
      <c r="CJ60" s="399">
        <f t="shared" si="20"/>
        <v>53.67</v>
      </c>
      <c r="CK60" s="399">
        <f t="shared" si="21"/>
        <v>56.23</v>
      </c>
      <c r="CL60" s="399">
        <f t="shared" si="22"/>
        <v>56.85</v>
      </c>
      <c r="CM60" s="399">
        <f t="shared" si="23"/>
        <v>54.41</v>
      </c>
      <c r="CN60" s="399">
        <f t="shared" si="24"/>
        <v>54.71</v>
      </c>
      <c r="CO60" s="399">
        <f t="shared" si="25"/>
        <v>55.53</v>
      </c>
      <c r="CP60" s="399">
        <f t="shared" si="26"/>
        <v>51</v>
      </c>
      <c r="CQ60" s="399">
        <f t="shared" si="27"/>
        <v>51</v>
      </c>
      <c r="CR60" s="385">
        <f t="shared" si="36"/>
        <v>668.08</v>
      </c>
      <c r="CS60" s="385">
        <f t="shared" si="37"/>
        <v>55.673333333333339</v>
      </c>
    </row>
    <row r="61" spans="1:97" ht="14" customHeight="1" x14ac:dyDescent="0.35">
      <c r="D61" s="198" t="str">
        <f>I37</f>
        <v>Net Depreciation/Amortization</v>
      </c>
      <c r="E61" s="179">
        <f>J37</f>
        <v>41433.048328571422</v>
      </c>
      <c r="F61" s="65" t="s">
        <v>249</v>
      </c>
      <c r="G61" s="426">
        <f>AC6</f>
        <v>52883.613728571414</v>
      </c>
      <c r="U61" s="76"/>
      <c r="V61" s="442" t="s">
        <v>952</v>
      </c>
      <c r="W61" s="442" t="s">
        <v>935</v>
      </c>
      <c r="X61" s="443">
        <v>44628</v>
      </c>
      <c r="Y61" s="444">
        <v>830.5</v>
      </c>
      <c r="Z61" s="445"/>
      <c r="AA61" s="444">
        <v>6</v>
      </c>
      <c r="AB61" s="435">
        <f>IF(Y61&gt;1,IF((TestEOY-X61)/365&gt;AA61,AA61,ROUNDUP(((TestEOY-X61)/365),0)),"")</f>
        <v>3</v>
      </c>
      <c r="AC61" s="435">
        <f t="shared" si="52"/>
        <v>138.41666666666666</v>
      </c>
      <c r="AD61" s="435"/>
      <c r="AE61" s="436">
        <f t="shared" si="49"/>
        <v>253.76388888888778</v>
      </c>
      <c r="AF61" s="437">
        <v>576.73611111111222</v>
      </c>
      <c r="AG61" s="136"/>
      <c r="AH61" s="137"/>
      <c r="AI61" s="39"/>
      <c r="AJ61" s="41"/>
      <c r="AK61" s="42"/>
      <c r="AL61" s="27"/>
      <c r="AM61" s="28" t="str">
        <f>IFERROR(INDEX(#REF!,MATCH(AH61,#REF!,0)),"")</f>
        <v/>
      </c>
      <c r="AN61" s="29" t="str">
        <f t="shared" si="3"/>
        <v/>
      </c>
      <c r="AO61" s="29">
        <f t="shared" si="41"/>
        <v>0</v>
      </c>
      <c r="AP61" s="29">
        <f t="shared" si="38"/>
        <v>0</v>
      </c>
      <c r="AQ61" s="30">
        <f t="shared" si="42"/>
        <v>0</v>
      </c>
      <c r="AR61" s="31">
        <f t="shared" si="43"/>
        <v>0</v>
      </c>
      <c r="AT61" s="44" t="s">
        <v>969</v>
      </c>
      <c r="AU61" s="45" t="s">
        <v>395</v>
      </c>
      <c r="AV61" s="138">
        <v>0</v>
      </c>
      <c r="AW61" s="58">
        <v>0</v>
      </c>
      <c r="AX61" s="139">
        <v>1866</v>
      </c>
      <c r="AY61" s="58">
        <v>280</v>
      </c>
      <c r="AZ61" s="139">
        <v>308</v>
      </c>
      <c r="BA61" s="58">
        <v>230</v>
      </c>
      <c r="BB61" s="139">
        <v>607</v>
      </c>
      <c r="BC61" s="58">
        <v>458</v>
      </c>
      <c r="BD61" s="139">
        <v>504</v>
      </c>
      <c r="BE61" s="58">
        <v>236</v>
      </c>
      <c r="BF61" s="139">
        <v>0</v>
      </c>
      <c r="BG61" s="59">
        <v>0</v>
      </c>
      <c r="BI61" s="140">
        <f t="shared" si="32"/>
        <v>374.08333333333331</v>
      </c>
      <c r="BJ61" s="140">
        <f t="shared" si="33"/>
        <v>4489</v>
      </c>
      <c r="BL61" s="399">
        <f t="shared" si="4"/>
        <v>26</v>
      </c>
      <c r="BM61" s="399">
        <f t="shared" si="5"/>
        <v>26</v>
      </c>
      <c r="BN61" s="399">
        <f t="shared" si="6"/>
        <v>38.06</v>
      </c>
      <c r="BO61" s="399">
        <f t="shared" si="7"/>
        <v>27.68</v>
      </c>
      <c r="BP61" s="399">
        <f t="shared" si="8"/>
        <v>27.85</v>
      </c>
      <c r="BQ61" s="399">
        <f t="shared" si="9"/>
        <v>27.38</v>
      </c>
      <c r="BR61" s="399">
        <f t="shared" si="10"/>
        <v>29.64</v>
      </c>
      <c r="BS61" s="399">
        <f t="shared" si="11"/>
        <v>28.75</v>
      </c>
      <c r="BT61" s="399">
        <f t="shared" si="12"/>
        <v>29.02</v>
      </c>
      <c r="BU61" s="399">
        <f t="shared" si="13"/>
        <v>27.42</v>
      </c>
      <c r="BV61" s="399">
        <f t="shared" si="14"/>
        <v>26</v>
      </c>
      <c r="BW61" s="399">
        <f t="shared" si="15"/>
        <v>26</v>
      </c>
      <c r="BX61" s="385">
        <f t="shared" si="34"/>
        <v>339.8</v>
      </c>
      <c r="BY61" s="385">
        <f t="shared" si="35"/>
        <v>28.316666666666666</v>
      </c>
      <c r="BZ61" s="385"/>
      <c r="CF61" s="399">
        <f t="shared" si="16"/>
        <v>51</v>
      </c>
      <c r="CG61" s="399">
        <f t="shared" si="17"/>
        <v>51</v>
      </c>
      <c r="CH61" s="399">
        <f t="shared" si="18"/>
        <v>68.709999999999994</v>
      </c>
      <c r="CI61" s="399">
        <f t="shared" si="19"/>
        <v>52.9</v>
      </c>
      <c r="CJ61" s="399">
        <f t="shared" si="20"/>
        <v>53.09</v>
      </c>
      <c r="CK61" s="399">
        <f t="shared" si="21"/>
        <v>52.56</v>
      </c>
      <c r="CL61" s="399">
        <f t="shared" si="22"/>
        <v>55.13</v>
      </c>
      <c r="CM61" s="399">
        <f t="shared" si="23"/>
        <v>54.11</v>
      </c>
      <c r="CN61" s="399">
        <f t="shared" si="24"/>
        <v>54.43</v>
      </c>
      <c r="CO61" s="399">
        <f t="shared" si="25"/>
        <v>52.6</v>
      </c>
      <c r="CP61" s="399">
        <f t="shared" si="26"/>
        <v>51</v>
      </c>
      <c r="CQ61" s="399">
        <f t="shared" si="27"/>
        <v>51</v>
      </c>
      <c r="CR61" s="385">
        <f t="shared" si="36"/>
        <v>647.53</v>
      </c>
      <c r="CS61" s="385">
        <f t="shared" si="37"/>
        <v>53.960833333333333</v>
      </c>
    </row>
    <row r="62" spans="1:97" ht="14" customHeight="1" x14ac:dyDescent="0.35">
      <c r="D62" s="107"/>
      <c r="E62" s="181"/>
      <c r="F62" s="65" t="s">
        <v>250</v>
      </c>
      <c r="G62" s="182">
        <f>AO6</f>
        <v>-5587.5</v>
      </c>
      <c r="I62" s="65" t="s">
        <v>1078</v>
      </c>
      <c r="U62" s="76"/>
      <c r="V62" s="442" t="s">
        <v>953</v>
      </c>
      <c r="W62" s="442" t="s">
        <v>936</v>
      </c>
      <c r="X62" s="443">
        <v>45258</v>
      </c>
      <c r="Y62" s="444">
        <v>43976.9</v>
      </c>
      <c r="Z62" s="445"/>
      <c r="AA62" s="444">
        <v>7</v>
      </c>
      <c r="AB62" s="435">
        <f t="shared" si="51"/>
        <v>1</v>
      </c>
      <c r="AC62" s="435">
        <f t="shared" si="52"/>
        <v>6282.4142857142861</v>
      </c>
      <c r="AD62" s="435"/>
      <c r="AE62" s="436">
        <f t="shared" si="49"/>
        <v>1047.0690476190503</v>
      </c>
      <c r="AF62" s="437">
        <v>42929.830952380951</v>
      </c>
      <c r="AG62" s="136"/>
      <c r="AH62" s="137"/>
      <c r="AI62" s="39"/>
      <c r="AJ62" s="41"/>
      <c r="AK62" s="42"/>
      <c r="AL62" s="27"/>
      <c r="AM62" s="28" t="str">
        <f>IFERROR(INDEX(#REF!,MATCH(AH62,#REF!,0)),"")</f>
        <v/>
      </c>
      <c r="AN62" s="29" t="str">
        <f t="shared" si="3"/>
        <v/>
      </c>
      <c r="AO62" s="29">
        <f t="shared" si="41"/>
        <v>0</v>
      </c>
      <c r="AP62" s="29">
        <f t="shared" si="38"/>
        <v>0</v>
      </c>
      <c r="AQ62" s="30">
        <f t="shared" si="42"/>
        <v>0</v>
      </c>
      <c r="AR62" s="31">
        <f t="shared" si="43"/>
        <v>0</v>
      </c>
      <c r="AT62" s="44" t="s">
        <v>969</v>
      </c>
      <c r="AU62" s="45" t="s">
        <v>396</v>
      </c>
      <c r="AV62" s="138">
        <v>0</v>
      </c>
      <c r="AW62" s="58">
        <v>0</v>
      </c>
      <c r="AX62" s="139">
        <v>1655</v>
      </c>
      <c r="AY62" s="58">
        <v>260</v>
      </c>
      <c r="AZ62" s="139">
        <v>208</v>
      </c>
      <c r="BA62" s="58">
        <v>49</v>
      </c>
      <c r="BB62" s="139">
        <v>14</v>
      </c>
      <c r="BC62" s="58">
        <v>29</v>
      </c>
      <c r="BD62" s="139">
        <v>272</v>
      </c>
      <c r="BE62" s="58">
        <v>-277</v>
      </c>
      <c r="BF62" s="139">
        <v>0</v>
      </c>
      <c r="BG62" s="59">
        <v>0</v>
      </c>
      <c r="BI62" s="140">
        <f t="shared" si="32"/>
        <v>184.16666666666666</v>
      </c>
      <c r="BJ62" s="140">
        <f t="shared" si="33"/>
        <v>2210</v>
      </c>
      <c r="BL62" s="399">
        <f t="shared" si="4"/>
        <v>26</v>
      </c>
      <c r="BM62" s="399">
        <f t="shared" si="5"/>
        <v>26</v>
      </c>
      <c r="BN62" s="399">
        <f t="shared" si="6"/>
        <v>36.590000000000003</v>
      </c>
      <c r="BO62" s="399">
        <f t="shared" si="7"/>
        <v>27.56</v>
      </c>
      <c r="BP62" s="399">
        <f t="shared" si="8"/>
        <v>27.25</v>
      </c>
      <c r="BQ62" s="399">
        <f t="shared" si="9"/>
        <v>26.29</v>
      </c>
      <c r="BR62" s="399">
        <f t="shared" si="10"/>
        <v>26.08</v>
      </c>
      <c r="BS62" s="399">
        <f t="shared" si="11"/>
        <v>26.17</v>
      </c>
      <c r="BT62" s="399">
        <f t="shared" si="12"/>
        <v>27.63</v>
      </c>
      <c r="BU62" s="399">
        <f t="shared" si="13"/>
        <v>24.34</v>
      </c>
      <c r="BV62" s="399">
        <f t="shared" si="14"/>
        <v>26</v>
      </c>
      <c r="BW62" s="399">
        <f t="shared" si="15"/>
        <v>26</v>
      </c>
      <c r="BX62" s="385">
        <f t="shared" si="34"/>
        <v>325.90999999999997</v>
      </c>
      <c r="BY62" s="385">
        <f t="shared" si="35"/>
        <v>27.159166666666664</v>
      </c>
      <c r="BZ62" s="385"/>
      <c r="CF62" s="399">
        <f t="shared" si="16"/>
        <v>51</v>
      </c>
      <c r="CG62" s="399">
        <f t="shared" si="17"/>
        <v>51</v>
      </c>
      <c r="CH62" s="399">
        <f t="shared" si="18"/>
        <v>66.180000000000007</v>
      </c>
      <c r="CI62" s="399">
        <f t="shared" si="19"/>
        <v>52.77</v>
      </c>
      <c r="CJ62" s="399">
        <f t="shared" si="20"/>
        <v>52.41</v>
      </c>
      <c r="CK62" s="399">
        <f t="shared" si="21"/>
        <v>51.33</v>
      </c>
      <c r="CL62" s="399">
        <f t="shared" si="22"/>
        <v>51.1</v>
      </c>
      <c r="CM62" s="399">
        <f t="shared" si="23"/>
        <v>51.2</v>
      </c>
      <c r="CN62" s="399">
        <f t="shared" si="24"/>
        <v>52.85</v>
      </c>
      <c r="CO62" s="399">
        <f t="shared" si="25"/>
        <v>49.12</v>
      </c>
      <c r="CP62" s="399">
        <f t="shared" si="26"/>
        <v>51</v>
      </c>
      <c r="CQ62" s="399">
        <f t="shared" si="27"/>
        <v>51</v>
      </c>
      <c r="CR62" s="385">
        <f t="shared" si="36"/>
        <v>630.96</v>
      </c>
      <c r="CS62" s="385">
        <f t="shared" si="37"/>
        <v>52.580000000000005</v>
      </c>
    </row>
    <row r="63" spans="1:97" ht="14" customHeight="1" x14ac:dyDescent="0.35">
      <c r="D63" s="107"/>
      <c r="E63" s="180">
        <f>SUM(E61:E62)</f>
        <v>41433.048328571422</v>
      </c>
      <c r="F63" s="147" t="s">
        <v>251</v>
      </c>
      <c r="G63" s="426">
        <f>SUM(G61:G62)</f>
        <v>47296.113728571414</v>
      </c>
      <c r="T63" s="447" t="s">
        <v>1098</v>
      </c>
      <c r="U63" s="76"/>
      <c r="AB63" s="29" t="str">
        <f t="shared" si="51"/>
        <v/>
      </c>
      <c r="AC63" s="29"/>
      <c r="AD63" s="29"/>
      <c r="AE63" s="30"/>
      <c r="AF63" s="31"/>
      <c r="AG63" s="136"/>
      <c r="AH63" s="137"/>
      <c r="AI63" s="39"/>
      <c r="AJ63" s="41"/>
      <c r="AK63" s="42"/>
      <c r="AL63" s="27"/>
      <c r="AM63" s="28" t="str">
        <f>IFERROR(INDEX(#REF!,MATCH(AH63,#REF!,0)),"")</f>
        <v/>
      </c>
      <c r="AN63" s="29" t="str">
        <f t="shared" si="3"/>
        <v/>
      </c>
      <c r="AO63" s="29">
        <f t="shared" si="41"/>
        <v>0</v>
      </c>
      <c r="AP63" s="29">
        <f t="shared" si="38"/>
        <v>0</v>
      </c>
      <c r="AQ63" s="30">
        <f t="shared" si="42"/>
        <v>0</v>
      </c>
      <c r="AR63" s="31">
        <f t="shared" si="43"/>
        <v>0</v>
      </c>
      <c r="AT63" s="44" t="s">
        <v>969</v>
      </c>
      <c r="AU63" s="45" t="s">
        <v>397</v>
      </c>
      <c r="AV63" s="138">
        <v>0</v>
      </c>
      <c r="AW63" s="58">
        <v>0</v>
      </c>
      <c r="AX63" s="139">
        <v>786</v>
      </c>
      <c r="AY63" s="58">
        <v>80</v>
      </c>
      <c r="AZ63" s="139">
        <v>21</v>
      </c>
      <c r="BA63" s="58"/>
      <c r="BB63" s="139"/>
      <c r="BC63" s="58"/>
      <c r="BD63" s="139">
        <v>294</v>
      </c>
      <c r="BE63" s="58">
        <v>158</v>
      </c>
      <c r="BF63" s="139">
        <v>0</v>
      </c>
      <c r="BG63" s="59">
        <v>0</v>
      </c>
      <c r="BI63" s="140">
        <f t="shared" si="32"/>
        <v>148.77777777777777</v>
      </c>
      <c r="BJ63" s="140">
        <f t="shared" si="33"/>
        <v>1339</v>
      </c>
      <c r="BL63" s="399">
        <f t="shared" si="4"/>
        <v>26</v>
      </c>
      <c r="BM63" s="399">
        <f t="shared" si="5"/>
        <v>26</v>
      </c>
      <c r="BN63" s="399">
        <f t="shared" si="6"/>
        <v>30.72</v>
      </c>
      <c r="BO63" s="399">
        <f t="shared" si="7"/>
        <v>26.48</v>
      </c>
      <c r="BP63" s="399">
        <f t="shared" si="8"/>
        <v>26.13</v>
      </c>
      <c r="BQ63" s="399">
        <f t="shared" si="9"/>
        <v>26</v>
      </c>
      <c r="BR63" s="399">
        <f t="shared" si="10"/>
        <v>26</v>
      </c>
      <c r="BS63" s="399">
        <f t="shared" si="11"/>
        <v>26</v>
      </c>
      <c r="BT63" s="399">
        <f t="shared" si="12"/>
        <v>27.76</v>
      </c>
      <c r="BU63" s="399">
        <f t="shared" si="13"/>
        <v>26.95</v>
      </c>
      <c r="BV63" s="399">
        <f t="shared" si="14"/>
        <v>26</v>
      </c>
      <c r="BW63" s="399">
        <f t="shared" si="15"/>
        <v>26</v>
      </c>
      <c r="BX63" s="385">
        <f t="shared" si="34"/>
        <v>320.04000000000002</v>
      </c>
      <c r="BY63" s="385">
        <f t="shared" si="35"/>
        <v>26.67</v>
      </c>
      <c r="BZ63" s="385"/>
      <c r="CF63" s="399">
        <f t="shared" si="16"/>
        <v>51</v>
      </c>
      <c r="CG63" s="399">
        <f t="shared" si="17"/>
        <v>51</v>
      </c>
      <c r="CH63" s="399">
        <f t="shared" si="18"/>
        <v>56.34</v>
      </c>
      <c r="CI63" s="399">
        <f t="shared" si="19"/>
        <v>51.54</v>
      </c>
      <c r="CJ63" s="399">
        <f t="shared" si="20"/>
        <v>51.14</v>
      </c>
      <c r="CK63" s="399">
        <f t="shared" si="21"/>
        <v>51</v>
      </c>
      <c r="CL63" s="399">
        <f t="shared" si="22"/>
        <v>51</v>
      </c>
      <c r="CM63" s="399">
        <f t="shared" si="23"/>
        <v>51</v>
      </c>
      <c r="CN63" s="399">
        <f t="shared" si="24"/>
        <v>53</v>
      </c>
      <c r="CO63" s="399">
        <f t="shared" si="25"/>
        <v>52.07</v>
      </c>
      <c r="CP63" s="399">
        <f t="shared" si="26"/>
        <v>51</v>
      </c>
      <c r="CQ63" s="399">
        <f t="shared" si="27"/>
        <v>51</v>
      </c>
      <c r="CR63" s="385">
        <f t="shared" si="36"/>
        <v>621.09</v>
      </c>
      <c r="CS63" s="385">
        <f t="shared" si="37"/>
        <v>51.7575</v>
      </c>
    </row>
    <row r="64" spans="1:97" ht="14" customHeight="1" x14ac:dyDescent="0.35">
      <c r="D64" s="107"/>
      <c r="F64" s="186" t="s">
        <v>244</v>
      </c>
      <c r="G64" s="163"/>
      <c r="I64" s="65" t="s">
        <v>1079</v>
      </c>
      <c r="J64" s="386">
        <v>2639</v>
      </c>
      <c r="U64" s="76"/>
      <c r="V64" s="448" t="s">
        <v>946</v>
      </c>
      <c r="W64" s="447" t="s">
        <v>1084</v>
      </c>
      <c r="X64" s="449">
        <v>45382</v>
      </c>
      <c r="Y64" s="450">
        <v>3107</v>
      </c>
      <c r="Z64" s="451"/>
      <c r="AA64" s="452">
        <v>20</v>
      </c>
      <c r="AB64" s="453">
        <f t="shared" si="51"/>
        <v>1</v>
      </c>
      <c r="AC64" s="453">
        <f t="shared" ref="AC64:AC69" si="53">IFERROR(IF(AB64&gt;=AA64,0,IF(AA64&gt;AB64,SLN(Y64,Z64,AA64),0)),"")</f>
        <v>155.35</v>
      </c>
      <c r="AD64" s="453"/>
      <c r="AE64" s="454">
        <f>+AC64*0.5</f>
        <v>77.674999999999997</v>
      </c>
      <c r="AF64" s="455">
        <f>+Y64-AE64</f>
        <v>3029.3249999999998</v>
      </c>
      <c r="AG64" s="136"/>
      <c r="AH64" s="137"/>
      <c r="AI64" s="39"/>
      <c r="AJ64" s="41"/>
      <c r="AK64" s="42"/>
      <c r="AL64" s="27"/>
      <c r="AM64" s="28" t="str">
        <f>IFERROR(INDEX(#REF!,MATCH(AH64,#REF!,0)),"")</f>
        <v/>
      </c>
      <c r="AN64" s="29" t="str">
        <f t="shared" si="3"/>
        <v/>
      </c>
      <c r="AO64" s="29">
        <f t="shared" si="41"/>
        <v>0</v>
      </c>
      <c r="AP64" s="29">
        <f t="shared" si="38"/>
        <v>0</v>
      </c>
      <c r="AQ64" s="30">
        <f t="shared" si="42"/>
        <v>0</v>
      </c>
      <c r="AR64" s="31">
        <f t="shared" si="43"/>
        <v>0</v>
      </c>
      <c r="AT64" s="44" t="s">
        <v>969</v>
      </c>
      <c r="AU64" s="45" t="s">
        <v>398</v>
      </c>
      <c r="AV64" s="138">
        <v>0</v>
      </c>
      <c r="AW64" s="58">
        <v>0</v>
      </c>
      <c r="AX64" s="139">
        <v>7143</v>
      </c>
      <c r="AY64" s="58">
        <v>1119</v>
      </c>
      <c r="AZ64" s="139">
        <v>896</v>
      </c>
      <c r="BA64" s="58">
        <v>1751</v>
      </c>
      <c r="BB64" s="139">
        <v>1838</v>
      </c>
      <c r="BC64" s="58">
        <v>1312</v>
      </c>
      <c r="BD64" s="139">
        <v>1310</v>
      </c>
      <c r="BE64" s="58">
        <v>1036</v>
      </c>
      <c r="BF64" s="139">
        <v>0</v>
      </c>
      <c r="BG64" s="59">
        <v>0</v>
      </c>
      <c r="BI64" s="140">
        <f t="shared" si="32"/>
        <v>1367.0833333333333</v>
      </c>
      <c r="BJ64" s="140">
        <f t="shared" si="33"/>
        <v>16405</v>
      </c>
      <c r="BL64" s="399">
        <f t="shared" si="4"/>
        <v>26</v>
      </c>
      <c r="BM64" s="399">
        <f t="shared" si="5"/>
        <v>26</v>
      </c>
      <c r="BN64" s="399">
        <f t="shared" si="6"/>
        <v>76.14</v>
      </c>
      <c r="BO64" s="399">
        <f t="shared" si="7"/>
        <v>32.83</v>
      </c>
      <c r="BP64" s="399">
        <f t="shared" si="8"/>
        <v>31.38</v>
      </c>
      <c r="BQ64" s="399">
        <f t="shared" si="9"/>
        <v>37.26</v>
      </c>
      <c r="BR64" s="399">
        <f t="shared" si="10"/>
        <v>37.869999999999997</v>
      </c>
      <c r="BS64" s="399">
        <f t="shared" si="11"/>
        <v>34.18</v>
      </c>
      <c r="BT64" s="399">
        <f t="shared" si="12"/>
        <v>34.17</v>
      </c>
      <c r="BU64" s="399">
        <f t="shared" si="13"/>
        <v>32.25</v>
      </c>
      <c r="BV64" s="399">
        <f t="shared" si="14"/>
        <v>26</v>
      </c>
      <c r="BW64" s="399">
        <f t="shared" si="15"/>
        <v>26</v>
      </c>
      <c r="BX64" s="385">
        <f t="shared" si="34"/>
        <v>420.08</v>
      </c>
      <c r="BY64" s="385">
        <f t="shared" si="35"/>
        <v>35.006666666666668</v>
      </c>
      <c r="BZ64" s="385"/>
      <c r="CF64" s="399">
        <f t="shared" si="16"/>
        <v>51</v>
      </c>
      <c r="CG64" s="399">
        <f t="shared" si="17"/>
        <v>51</v>
      </c>
      <c r="CH64" s="399">
        <f t="shared" si="18"/>
        <v>145.18</v>
      </c>
      <c r="CI64" s="399">
        <f t="shared" si="19"/>
        <v>59.75</v>
      </c>
      <c r="CJ64" s="399">
        <f t="shared" si="20"/>
        <v>57.09</v>
      </c>
      <c r="CK64" s="399">
        <f t="shared" si="21"/>
        <v>67.33</v>
      </c>
      <c r="CL64" s="399">
        <f t="shared" si="22"/>
        <v>68.38</v>
      </c>
      <c r="CM64" s="399">
        <f t="shared" si="23"/>
        <v>62.06</v>
      </c>
      <c r="CN64" s="399">
        <f t="shared" si="24"/>
        <v>62.04</v>
      </c>
      <c r="CO64" s="399">
        <f t="shared" si="25"/>
        <v>58.75</v>
      </c>
      <c r="CP64" s="399">
        <f t="shared" si="26"/>
        <v>51</v>
      </c>
      <c r="CQ64" s="399">
        <f t="shared" si="27"/>
        <v>51</v>
      </c>
      <c r="CR64" s="385">
        <f t="shared" si="36"/>
        <v>784.57999999999993</v>
      </c>
      <c r="CS64" s="385">
        <f t="shared" si="37"/>
        <v>65.381666666666661</v>
      </c>
    </row>
    <row r="65" spans="1:97" ht="14" customHeight="1" x14ac:dyDescent="0.35">
      <c r="D65" s="172"/>
      <c r="E65" s="187"/>
      <c r="F65" s="428">
        <f>E63+G63</f>
        <v>88729.162057142836</v>
      </c>
      <c r="G65" s="189"/>
      <c r="I65" s="65" t="s">
        <v>1080</v>
      </c>
      <c r="J65" s="386">
        <v>-22058</v>
      </c>
      <c r="U65" s="76"/>
      <c r="V65" s="448" t="s">
        <v>1097</v>
      </c>
      <c r="W65" s="447" t="s">
        <v>1085</v>
      </c>
      <c r="X65" s="449">
        <v>45382</v>
      </c>
      <c r="Y65" s="450">
        <v>4492.2299999999996</v>
      </c>
      <c r="Z65" s="451"/>
      <c r="AA65" s="452">
        <v>50</v>
      </c>
      <c r="AB65" s="453">
        <f t="shared" si="51"/>
        <v>1</v>
      </c>
      <c r="AC65" s="453">
        <f t="shared" si="53"/>
        <v>89.844599999999986</v>
      </c>
      <c r="AD65" s="453"/>
      <c r="AE65" s="454">
        <f t="shared" ref="AE65:AE76" si="54">+AC65*0.5</f>
        <v>44.922299999999993</v>
      </c>
      <c r="AF65" s="455">
        <f t="shared" ref="AF65:AF76" si="55">+Y65-AE65</f>
        <v>4447.3076999999994</v>
      </c>
      <c r="AG65" s="136"/>
      <c r="AH65" s="137"/>
      <c r="AI65" s="39"/>
      <c r="AJ65" s="41"/>
      <c r="AK65" s="42"/>
      <c r="AL65" s="27"/>
      <c r="AM65" s="28" t="str">
        <f>IFERROR(INDEX(#REF!,MATCH(AH65,#REF!,0)),"")</f>
        <v/>
      </c>
      <c r="AN65" s="29" t="str">
        <f t="shared" si="3"/>
        <v/>
      </c>
      <c r="AO65" s="29">
        <f t="shared" si="41"/>
        <v>0</v>
      </c>
      <c r="AP65" s="29">
        <f t="shared" si="38"/>
        <v>0</v>
      </c>
      <c r="AQ65" s="30">
        <f t="shared" si="42"/>
        <v>0</v>
      </c>
      <c r="AR65" s="31">
        <f t="shared" si="43"/>
        <v>0</v>
      </c>
      <c r="AT65" s="44" t="s">
        <v>969</v>
      </c>
      <c r="AU65" s="45" t="s">
        <v>399</v>
      </c>
      <c r="AV65" s="138">
        <v>0</v>
      </c>
      <c r="AW65" s="58">
        <v>0</v>
      </c>
      <c r="AX65" s="139">
        <v>3488</v>
      </c>
      <c r="AY65" s="58">
        <v>602</v>
      </c>
      <c r="AZ65" s="139">
        <v>478</v>
      </c>
      <c r="BA65" s="58">
        <v>554</v>
      </c>
      <c r="BB65" s="139">
        <v>888</v>
      </c>
      <c r="BC65" s="58">
        <v>675</v>
      </c>
      <c r="BD65" s="139">
        <v>647</v>
      </c>
      <c r="BE65" s="58">
        <v>570</v>
      </c>
      <c r="BF65" s="139">
        <v>0</v>
      </c>
      <c r="BG65" s="59">
        <v>0</v>
      </c>
      <c r="BI65" s="140">
        <f t="shared" si="32"/>
        <v>658.5</v>
      </c>
      <c r="BJ65" s="140">
        <f t="shared" si="33"/>
        <v>7902</v>
      </c>
      <c r="BL65" s="399">
        <f t="shared" si="4"/>
        <v>26</v>
      </c>
      <c r="BM65" s="399">
        <f t="shared" si="5"/>
        <v>26</v>
      </c>
      <c r="BN65" s="399">
        <f t="shared" si="6"/>
        <v>49.42</v>
      </c>
      <c r="BO65" s="399">
        <f t="shared" si="7"/>
        <v>29.61</v>
      </c>
      <c r="BP65" s="399">
        <f t="shared" si="8"/>
        <v>28.87</v>
      </c>
      <c r="BQ65" s="399">
        <f t="shared" si="9"/>
        <v>29.32</v>
      </c>
      <c r="BR65" s="399">
        <f t="shared" si="10"/>
        <v>31.33</v>
      </c>
      <c r="BS65" s="399">
        <f t="shared" si="11"/>
        <v>30.05</v>
      </c>
      <c r="BT65" s="399">
        <f t="shared" si="12"/>
        <v>29.88</v>
      </c>
      <c r="BU65" s="399">
        <f t="shared" si="13"/>
        <v>29.42</v>
      </c>
      <c r="BV65" s="399">
        <f t="shared" si="14"/>
        <v>26</v>
      </c>
      <c r="BW65" s="399">
        <f t="shared" si="15"/>
        <v>26</v>
      </c>
      <c r="BX65" s="385">
        <f t="shared" si="34"/>
        <v>361.90000000000003</v>
      </c>
      <c r="BY65" s="385">
        <f t="shared" si="35"/>
        <v>30.158333333333335</v>
      </c>
      <c r="BZ65" s="385"/>
      <c r="CF65" s="399">
        <f t="shared" si="16"/>
        <v>51</v>
      </c>
      <c r="CG65" s="399">
        <f t="shared" si="17"/>
        <v>51</v>
      </c>
      <c r="CH65" s="399">
        <f t="shared" si="18"/>
        <v>88.18</v>
      </c>
      <c r="CI65" s="399">
        <f t="shared" si="19"/>
        <v>55.09</v>
      </c>
      <c r="CJ65" s="399">
        <f t="shared" si="20"/>
        <v>54.25</v>
      </c>
      <c r="CK65" s="399">
        <f t="shared" si="21"/>
        <v>54.77</v>
      </c>
      <c r="CL65" s="399">
        <f t="shared" si="22"/>
        <v>57.04</v>
      </c>
      <c r="CM65" s="399">
        <f t="shared" si="23"/>
        <v>55.59</v>
      </c>
      <c r="CN65" s="399">
        <f t="shared" si="24"/>
        <v>55.4</v>
      </c>
      <c r="CO65" s="399">
        <f t="shared" si="25"/>
        <v>54.88</v>
      </c>
      <c r="CP65" s="399">
        <f t="shared" si="26"/>
        <v>51</v>
      </c>
      <c r="CQ65" s="399">
        <f t="shared" si="27"/>
        <v>51</v>
      </c>
      <c r="CR65" s="385">
        <f t="shared" si="36"/>
        <v>679.19999999999993</v>
      </c>
      <c r="CS65" s="385">
        <f t="shared" si="37"/>
        <v>56.599999999999994</v>
      </c>
    </row>
    <row r="66" spans="1:97" ht="14" customHeight="1" x14ac:dyDescent="0.35">
      <c r="I66" s="131" t="str">
        <f>+I28</f>
        <v>Rental of Building, Property, and Equipment</v>
      </c>
      <c r="J66" s="386">
        <v>-94</v>
      </c>
      <c r="U66" s="76"/>
      <c r="V66" s="448" t="s">
        <v>948</v>
      </c>
      <c r="W66" s="447" t="s">
        <v>1086</v>
      </c>
      <c r="X66" s="449">
        <v>45352</v>
      </c>
      <c r="Y66" s="450">
        <v>1161</v>
      </c>
      <c r="Z66" s="451"/>
      <c r="AA66" s="452">
        <v>20</v>
      </c>
      <c r="AB66" s="453">
        <f t="shared" si="51"/>
        <v>1</v>
      </c>
      <c r="AC66" s="453">
        <f t="shared" si="53"/>
        <v>58.05</v>
      </c>
      <c r="AD66" s="453"/>
      <c r="AE66" s="454">
        <f t="shared" si="54"/>
        <v>29.024999999999999</v>
      </c>
      <c r="AF66" s="455">
        <f t="shared" si="55"/>
        <v>1131.9749999999999</v>
      </c>
      <c r="AG66" s="136"/>
      <c r="AH66" s="137"/>
      <c r="AI66" s="39"/>
      <c r="AJ66" s="41"/>
      <c r="AK66" s="42"/>
      <c r="AL66" s="27"/>
      <c r="AM66" s="28" t="str">
        <f>IFERROR(INDEX(#REF!,MATCH(AH66,#REF!,0)),"")</f>
        <v/>
      </c>
      <c r="AN66" s="29" t="str">
        <f t="shared" si="3"/>
        <v/>
      </c>
      <c r="AO66" s="29">
        <f t="shared" si="41"/>
        <v>0</v>
      </c>
      <c r="AP66" s="29">
        <f t="shared" si="38"/>
        <v>0</v>
      </c>
      <c r="AQ66" s="30">
        <f t="shared" si="42"/>
        <v>0</v>
      </c>
      <c r="AR66" s="31">
        <f t="shared" si="43"/>
        <v>0</v>
      </c>
      <c r="AT66" s="44" t="s">
        <v>969</v>
      </c>
      <c r="AU66" s="45" t="s">
        <v>400</v>
      </c>
      <c r="AV66" s="138">
        <v>0</v>
      </c>
      <c r="AW66" s="58">
        <v>0</v>
      </c>
      <c r="AX66" s="139">
        <v>2147</v>
      </c>
      <c r="AY66" s="58">
        <v>457</v>
      </c>
      <c r="AZ66" s="139">
        <v>245</v>
      </c>
      <c r="BA66" s="58">
        <v>599</v>
      </c>
      <c r="BB66" s="139">
        <v>398</v>
      </c>
      <c r="BC66" s="58">
        <v>495</v>
      </c>
      <c r="BD66" s="139">
        <v>444</v>
      </c>
      <c r="BE66" s="58">
        <v>309</v>
      </c>
      <c r="BF66" s="139">
        <v>0</v>
      </c>
      <c r="BG66" s="59">
        <v>0</v>
      </c>
      <c r="BI66" s="140">
        <f t="shared" si="32"/>
        <v>424.5</v>
      </c>
      <c r="BJ66" s="140">
        <f t="shared" si="33"/>
        <v>5094</v>
      </c>
      <c r="BL66" s="399">
        <f t="shared" si="4"/>
        <v>26</v>
      </c>
      <c r="BM66" s="399">
        <f t="shared" si="5"/>
        <v>26</v>
      </c>
      <c r="BN66" s="399">
        <f t="shared" si="6"/>
        <v>40.03</v>
      </c>
      <c r="BO66" s="399">
        <f t="shared" si="7"/>
        <v>28.74</v>
      </c>
      <c r="BP66" s="399">
        <f t="shared" si="8"/>
        <v>27.47</v>
      </c>
      <c r="BQ66" s="399">
        <f t="shared" si="9"/>
        <v>29.59</v>
      </c>
      <c r="BR66" s="399">
        <f t="shared" si="10"/>
        <v>28.39</v>
      </c>
      <c r="BS66" s="399">
        <f t="shared" si="11"/>
        <v>28.97</v>
      </c>
      <c r="BT66" s="399">
        <f t="shared" si="12"/>
        <v>28.66</v>
      </c>
      <c r="BU66" s="399">
        <f t="shared" si="13"/>
        <v>27.85</v>
      </c>
      <c r="BV66" s="399">
        <f t="shared" si="14"/>
        <v>26</v>
      </c>
      <c r="BW66" s="399">
        <f t="shared" si="15"/>
        <v>26</v>
      </c>
      <c r="BX66" s="385">
        <f t="shared" si="34"/>
        <v>343.70000000000005</v>
      </c>
      <c r="BY66" s="385">
        <f t="shared" si="35"/>
        <v>28.641666666666669</v>
      </c>
      <c r="BZ66" s="385"/>
      <c r="CF66" s="399">
        <f t="shared" si="16"/>
        <v>51</v>
      </c>
      <c r="CG66" s="399">
        <f t="shared" si="17"/>
        <v>51</v>
      </c>
      <c r="CH66" s="399">
        <f t="shared" si="18"/>
        <v>72.08</v>
      </c>
      <c r="CI66" s="399">
        <f t="shared" si="19"/>
        <v>54.11</v>
      </c>
      <c r="CJ66" s="399">
        <f t="shared" si="20"/>
        <v>52.67</v>
      </c>
      <c r="CK66" s="399">
        <f t="shared" si="21"/>
        <v>55.07</v>
      </c>
      <c r="CL66" s="399">
        <f t="shared" si="22"/>
        <v>53.71</v>
      </c>
      <c r="CM66" s="399">
        <f t="shared" si="23"/>
        <v>54.37</v>
      </c>
      <c r="CN66" s="399">
        <f t="shared" si="24"/>
        <v>54.02</v>
      </c>
      <c r="CO66" s="399">
        <f t="shared" si="25"/>
        <v>53.1</v>
      </c>
      <c r="CP66" s="399">
        <f t="shared" si="26"/>
        <v>51</v>
      </c>
      <c r="CQ66" s="399">
        <f t="shared" si="27"/>
        <v>51</v>
      </c>
      <c r="CR66" s="385">
        <f t="shared" si="36"/>
        <v>653.13</v>
      </c>
      <c r="CS66" s="385">
        <f t="shared" si="37"/>
        <v>54.427500000000002</v>
      </c>
    </row>
    <row r="67" spans="1:97" ht="14" customHeight="1" x14ac:dyDescent="0.35">
      <c r="I67" s="131" t="str">
        <f>+I29</f>
        <v>Transportation</v>
      </c>
      <c r="J67" s="386">
        <v>-446</v>
      </c>
      <c r="U67" s="76"/>
      <c r="V67" s="448" t="s">
        <v>948</v>
      </c>
      <c r="W67" s="447" t="s">
        <v>1087</v>
      </c>
      <c r="X67" s="449">
        <v>45352</v>
      </c>
      <c r="Y67" s="450">
        <v>1019</v>
      </c>
      <c r="Z67" s="451"/>
      <c r="AA67" s="452">
        <v>20</v>
      </c>
      <c r="AB67" s="453">
        <f t="shared" si="51"/>
        <v>1</v>
      </c>
      <c r="AC67" s="453">
        <f t="shared" si="53"/>
        <v>50.95</v>
      </c>
      <c r="AD67" s="453"/>
      <c r="AE67" s="454">
        <f t="shared" si="54"/>
        <v>25.475000000000001</v>
      </c>
      <c r="AF67" s="455">
        <f t="shared" si="55"/>
        <v>993.52499999999998</v>
      </c>
      <c r="AG67" s="136"/>
      <c r="AH67" s="137"/>
      <c r="AI67" s="39"/>
      <c r="AJ67" s="41"/>
      <c r="AK67" s="42"/>
      <c r="AL67" s="27"/>
      <c r="AM67" s="28" t="str">
        <f>IFERROR(INDEX(#REF!,MATCH(AH67,#REF!,0)),"")</f>
        <v/>
      </c>
      <c r="AN67" s="29" t="str">
        <f t="shared" si="3"/>
        <v/>
      </c>
      <c r="AO67" s="29">
        <f t="shared" si="41"/>
        <v>0</v>
      </c>
      <c r="AP67" s="29">
        <f t="shared" si="38"/>
        <v>0</v>
      </c>
      <c r="AQ67" s="30">
        <f t="shared" si="42"/>
        <v>0</v>
      </c>
      <c r="AR67" s="31">
        <f t="shared" si="43"/>
        <v>0</v>
      </c>
      <c r="AT67" s="44" t="s">
        <v>969</v>
      </c>
      <c r="AU67" s="45" t="s">
        <v>401</v>
      </c>
      <c r="AV67" s="138">
        <v>0</v>
      </c>
      <c r="AW67" s="58">
        <v>0</v>
      </c>
      <c r="AX67" s="139">
        <v>4301</v>
      </c>
      <c r="AY67" s="58">
        <v>1082</v>
      </c>
      <c r="AZ67" s="139">
        <v>442</v>
      </c>
      <c r="BA67" s="58">
        <v>906</v>
      </c>
      <c r="BB67" s="139">
        <v>1086</v>
      </c>
      <c r="BC67" s="58">
        <v>979</v>
      </c>
      <c r="BD67" s="139">
        <v>696</v>
      </c>
      <c r="BE67" s="58">
        <v>618</v>
      </c>
      <c r="BF67" s="139">
        <v>0</v>
      </c>
      <c r="BG67" s="59">
        <v>0</v>
      </c>
      <c r="BI67" s="140">
        <f t="shared" si="32"/>
        <v>842.5</v>
      </c>
      <c r="BJ67" s="140">
        <f t="shared" si="33"/>
        <v>10110</v>
      </c>
      <c r="BL67" s="399">
        <f t="shared" si="4"/>
        <v>26</v>
      </c>
      <c r="BM67" s="399">
        <f t="shared" si="5"/>
        <v>26</v>
      </c>
      <c r="BN67" s="399">
        <f t="shared" si="6"/>
        <v>55.11</v>
      </c>
      <c r="BO67" s="399">
        <f t="shared" si="7"/>
        <v>32.57</v>
      </c>
      <c r="BP67" s="399">
        <f t="shared" si="8"/>
        <v>28.65</v>
      </c>
      <c r="BQ67" s="399">
        <f t="shared" si="9"/>
        <v>31.44</v>
      </c>
      <c r="BR67" s="399">
        <f t="shared" si="10"/>
        <v>32.6</v>
      </c>
      <c r="BS67" s="399">
        <f t="shared" si="11"/>
        <v>31.87</v>
      </c>
      <c r="BT67" s="399">
        <f t="shared" si="12"/>
        <v>30.18</v>
      </c>
      <c r="BU67" s="399">
        <f t="shared" si="13"/>
        <v>29.71</v>
      </c>
      <c r="BV67" s="399">
        <f t="shared" si="14"/>
        <v>26</v>
      </c>
      <c r="BW67" s="399">
        <f t="shared" si="15"/>
        <v>26</v>
      </c>
      <c r="BX67" s="385">
        <f t="shared" si="34"/>
        <v>376.13</v>
      </c>
      <c r="BY67" s="385">
        <f t="shared" si="35"/>
        <v>31.344166666666666</v>
      </c>
      <c r="BZ67" s="385"/>
      <c r="CF67" s="399">
        <f t="shared" si="16"/>
        <v>51</v>
      </c>
      <c r="CG67" s="399">
        <f t="shared" si="17"/>
        <v>51</v>
      </c>
      <c r="CH67" s="399">
        <f t="shared" si="18"/>
        <v>97.93</v>
      </c>
      <c r="CI67" s="399">
        <f t="shared" si="19"/>
        <v>59.3</v>
      </c>
      <c r="CJ67" s="399">
        <f t="shared" si="20"/>
        <v>54.01</v>
      </c>
      <c r="CK67" s="399">
        <f t="shared" si="21"/>
        <v>57.19</v>
      </c>
      <c r="CL67" s="399">
        <f t="shared" si="22"/>
        <v>59.35</v>
      </c>
      <c r="CM67" s="399">
        <f t="shared" si="23"/>
        <v>58.07</v>
      </c>
      <c r="CN67" s="399">
        <f t="shared" si="24"/>
        <v>55.73</v>
      </c>
      <c r="CO67" s="399">
        <f t="shared" si="25"/>
        <v>55.2</v>
      </c>
      <c r="CP67" s="399">
        <f t="shared" si="26"/>
        <v>51</v>
      </c>
      <c r="CQ67" s="399">
        <f t="shared" si="27"/>
        <v>51</v>
      </c>
      <c r="CR67" s="385">
        <f t="shared" si="36"/>
        <v>700.78000000000009</v>
      </c>
      <c r="CS67" s="385">
        <f t="shared" si="37"/>
        <v>58.398333333333341</v>
      </c>
    </row>
    <row r="68" spans="1:97" ht="14" customHeight="1" x14ac:dyDescent="0.35">
      <c r="I68" s="131" t="str">
        <f>+I33</f>
        <v>Travel, Education, CCR, and Public Relations</v>
      </c>
      <c r="J68" s="386">
        <v>-17</v>
      </c>
      <c r="V68" s="448" t="s">
        <v>948</v>
      </c>
      <c r="W68" s="456" t="s">
        <v>1088</v>
      </c>
      <c r="X68" s="449">
        <v>45384</v>
      </c>
      <c r="Y68" s="450">
        <v>600</v>
      </c>
      <c r="Z68" s="451"/>
      <c r="AA68" s="452">
        <v>20</v>
      </c>
      <c r="AB68" s="453">
        <f t="shared" si="51"/>
        <v>1</v>
      </c>
      <c r="AC68" s="453">
        <f t="shared" si="53"/>
        <v>30</v>
      </c>
      <c r="AD68" s="453"/>
      <c r="AE68" s="454">
        <f t="shared" si="54"/>
        <v>15</v>
      </c>
      <c r="AF68" s="455">
        <f t="shared" si="55"/>
        <v>585</v>
      </c>
      <c r="AG68" s="136"/>
      <c r="AH68" s="137"/>
      <c r="AI68" s="39"/>
      <c r="AJ68" s="41"/>
      <c r="AK68" s="42"/>
      <c r="AL68" s="27"/>
      <c r="AM68" s="28" t="str">
        <f>IFERROR(INDEX(#REF!,MATCH(AH68,#REF!,0)),"")</f>
        <v/>
      </c>
      <c r="AN68" s="29" t="str">
        <f t="shared" si="3"/>
        <v/>
      </c>
      <c r="AO68" s="29">
        <f t="shared" si="41"/>
        <v>0</v>
      </c>
      <c r="AP68" s="29">
        <f t="shared" si="38"/>
        <v>0</v>
      </c>
      <c r="AQ68" s="30">
        <f t="shared" si="42"/>
        <v>0</v>
      </c>
      <c r="AR68" s="31">
        <f t="shared" si="43"/>
        <v>0</v>
      </c>
      <c r="AT68" s="44" t="s">
        <v>969</v>
      </c>
      <c r="AU68" s="45" t="s">
        <v>402</v>
      </c>
      <c r="AV68" s="138">
        <v>0</v>
      </c>
      <c r="AW68" s="58">
        <v>0</v>
      </c>
      <c r="AX68" s="139">
        <v>3829</v>
      </c>
      <c r="AY68" s="58">
        <v>2094</v>
      </c>
      <c r="AZ68" s="139">
        <v>750</v>
      </c>
      <c r="BA68" s="58">
        <v>1382</v>
      </c>
      <c r="BB68" s="139">
        <v>1542</v>
      </c>
      <c r="BC68" s="58">
        <v>1275</v>
      </c>
      <c r="BD68" s="139">
        <v>1031</v>
      </c>
      <c r="BE68" s="58">
        <v>593</v>
      </c>
      <c r="BF68" s="139">
        <v>0</v>
      </c>
      <c r="BG68" s="59">
        <v>0</v>
      </c>
      <c r="BI68" s="140">
        <f t="shared" si="32"/>
        <v>1041.3333333333333</v>
      </c>
      <c r="BJ68" s="140">
        <f t="shared" si="33"/>
        <v>12496</v>
      </c>
      <c r="BL68" s="399">
        <f t="shared" si="4"/>
        <v>26</v>
      </c>
      <c r="BM68" s="399">
        <f t="shared" si="5"/>
        <v>26</v>
      </c>
      <c r="BN68" s="399">
        <f t="shared" si="6"/>
        <v>51.8</v>
      </c>
      <c r="BO68" s="399">
        <f t="shared" si="7"/>
        <v>39.659999999999997</v>
      </c>
      <c r="BP68" s="399">
        <f t="shared" si="8"/>
        <v>30.5</v>
      </c>
      <c r="BQ68" s="399">
        <f t="shared" si="9"/>
        <v>34.67</v>
      </c>
      <c r="BR68" s="399">
        <f t="shared" si="10"/>
        <v>35.79</v>
      </c>
      <c r="BS68" s="399">
        <f t="shared" si="11"/>
        <v>33.93</v>
      </c>
      <c r="BT68" s="399">
        <f t="shared" si="12"/>
        <v>32.22</v>
      </c>
      <c r="BU68" s="399">
        <f t="shared" si="13"/>
        <v>29.56</v>
      </c>
      <c r="BV68" s="399">
        <f t="shared" si="14"/>
        <v>26</v>
      </c>
      <c r="BW68" s="399">
        <f t="shared" si="15"/>
        <v>26</v>
      </c>
      <c r="BX68" s="385">
        <f t="shared" si="34"/>
        <v>392.12999999999994</v>
      </c>
      <c r="BY68" s="385">
        <f t="shared" si="35"/>
        <v>32.677499999999995</v>
      </c>
      <c r="BZ68" s="385"/>
      <c r="CF68" s="399">
        <f t="shared" si="16"/>
        <v>51</v>
      </c>
      <c r="CG68" s="399">
        <f t="shared" si="17"/>
        <v>51</v>
      </c>
      <c r="CH68" s="399">
        <f t="shared" si="18"/>
        <v>92.27</v>
      </c>
      <c r="CI68" s="399">
        <f t="shared" si="19"/>
        <v>71.45</v>
      </c>
      <c r="CJ68" s="399">
        <f t="shared" si="20"/>
        <v>56.1</v>
      </c>
      <c r="CK68" s="399">
        <f t="shared" si="21"/>
        <v>62.9</v>
      </c>
      <c r="CL68" s="399">
        <f t="shared" si="22"/>
        <v>64.819999999999993</v>
      </c>
      <c r="CM68" s="399">
        <f t="shared" si="23"/>
        <v>61.62</v>
      </c>
      <c r="CN68" s="399">
        <f t="shared" si="24"/>
        <v>58.69</v>
      </c>
      <c r="CO68" s="399">
        <f t="shared" si="25"/>
        <v>55.03</v>
      </c>
      <c r="CP68" s="399">
        <f t="shared" si="26"/>
        <v>51</v>
      </c>
      <c r="CQ68" s="399">
        <f t="shared" si="27"/>
        <v>51</v>
      </c>
      <c r="CR68" s="385">
        <f t="shared" si="36"/>
        <v>726.87999999999988</v>
      </c>
      <c r="CS68" s="385">
        <f t="shared" si="37"/>
        <v>60.573333333333323</v>
      </c>
    </row>
    <row r="69" spans="1:97" ht="14" customHeight="1" x14ac:dyDescent="0.35">
      <c r="I69" s="131" t="str">
        <f>+I34</f>
        <v>Office, Postage, Phone, and Bank Charges</v>
      </c>
      <c r="J69" s="386">
        <v>-6758</v>
      </c>
      <c r="V69" s="448" t="s">
        <v>948</v>
      </c>
      <c r="W69" s="456" t="s">
        <v>1089</v>
      </c>
      <c r="X69" s="449">
        <v>45407</v>
      </c>
      <c r="Y69" s="450">
        <v>4200</v>
      </c>
      <c r="Z69" s="451"/>
      <c r="AA69" s="452">
        <v>20</v>
      </c>
      <c r="AB69" s="453">
        <f t="shared" si="51"/>
        <v>1</v>
      </c>
      <c r="AC69" s="453">
        <f t="shared" si="53"/>
        <v>210</v>
      </c>
      <c r="AD69" s="453"/>
      <c r="AE69" s="454">
        <f t="shared" si="54"/>
        <v>105</v>
      </c>
      <c r="AF69" s="455">
        <f t="shared" si="55"/>
        <v>4095</v>
      </c>
      <c r="AG69" s="136"/>
      <c r="AH69" s="137"/>
      <c r="AI69" s="39"/>
      <c r="AJ69" s="41"/>
      <c r="AK69" s="42"/>
      <c r="AL69" s="27"/>
      <c r="AM69" s="28" t="str">
        <f>IFERROR(INDEX(#REF!,MATCH(AH69,#REF!,0)),"")</f>
        <v/>
      </c>
      <c r="AN69" s="29" t="str">
        <f t="shared" si="3"/>
        <v/>
      </c>
      <c r="AO69" s="29">
        <f t="shared" si="41"/>
        <v>0</v>
      </c>
      <c r="AP69" s="29">
        <f t="shared" si="38"/>
        <v>0</v>
      </c>
      <c r="AQ69" s="30">
        <f t="shared" si="42"/>
        <v>0</v>
      </c>
      <c r="AR69" s="31">
        <f t="shared" si="43"/>
        <v>0</v>
      </c>
      <c r="AT69" s="44" t="s">
        <v>969</v>
      </c>
      <c r="AU69" s="45" t="s">
        <v>403</v>
      </c>
      <c r="AV69" s="138">
        <v>0</v>
      </c>
      <c r="AW69" s="58">
        <v>0</v>
      </c>
      <c r="AX69" s="139">
        <v>2754</v>
      </c>
      <c r="AY69" s="58">
        <v>727</v>
      </c>
      <c r="AZ69" s="139">
        <v>1156</v>
      </c>
      <c r="BA69" s="58">
        <v>647</v>
      </c>
      <c r="BB69" s="139">
        <v>1078</v>
      </c>
      <c r="BC69" s="58">
        <v>616</v>
      </c>
      <c r="BD69" s="139">
        <v>1055</v>
      </c>
      <c r="BE69" s="58">
        <v>533</v>
      </c>
      <c r="BF69" s="139">
        <v>0</v>
      </c>
      <c r="BG69" s="59">
        <v>0</v>
      </c>
      <c r="BI69" s="140">
        <f t="shared" si="32"/>
        <v>713.83333333333337</v>
      </c>
      <c r="BJ69" s="140">
        <f t="shared" si="33"/>
        <v>8566</v>
      </c>
      <c r="BL69" s="399">
        <f t="shared" si="4"/>
        <v>26</v>
      </c>
      <c r="BM69" s="399">
        <f t="shared" si="5"/>
        <v>26</v>
      </c>
      <c r="BN69" s="399">
        <f t="shared" si="6"/>
        <v>44.28</v>
      </c>
      <c r="BO69" s="399">
        <f t="shared" si="7"/>
        <v>30.36</v>
      </c>
      <c r="BP69" s="399">
        <f t="shared" si="8"/>
        <v>33.090000000000003</v>
      </c>
      <c r="BQ69" s="399">
        <f t="shared" si="9"/>
        <v>29.88</v>
      </c>
      <c r="BR69" s="399">
        <f t="shared" si="10"/>
        <v>32.549999999999997</v>
      </c>
      <c r="BS69" s="399">
        <f t="shared" si="11"/>
        <v>29.7</v>
      </c>
      <c r="BT69" s="399">
        <f t="shared" si="12"/>
        <v>32.39</v>
      </c>
      <c r="BU69" s="399">
        <f t="shared" si="13"/>
        <v>29.2</v>
      </c>
      <c r="BV69" s="399">
        <f t="shared" si="14"/>
        <v>26</v>
      </c>
      <c r="BW69" s="399">
        <f t="shared" si="15"/>
        <v>26</v>
      </c>
      <c r="BX69" s="385">
        <f t="shared" si="34"/>
        <v>365.45</v>
      </c>
      <c r="BY69" s="385">
        <f t="shared" si="35"/>
        <v>30.454166666666666</v>
      </c>
      <c r="BZ69" s="385"/>
      <c r="CF69" s="399">
        <f t="shared" si="16"/>
        <v>51</v>
      </c>
      <c r="CG69" s="399">
        <f t="shared" si="17"/>
        <v>51</v>
      </c>
      <c r="CH69" s="399">
        <f t="shared" si="18"/>
        <v>79.37</v>
      </c>
      <c r="CI69" s="399">
        <f t="shared" si="19"/>
        <v>55.94</v>
      </c>
      <c r="CJ69" s="399">
        <f t="shared" si="20"/>
        <v>60.19</v>
      </c>
      <c r="CK69" s="399">
        <f t="shared" si="21"/>
        <v>55.4</v>
      </c>
      <c r="CL69" s="399">
        <f t="shared" si="22"/>
        <v>59.26</v>
      </c>
      <c r="CM69" s="399">
        <f t="shared" si="23"/>
        <v>55.19</v>
      </c>
      <c r="CN69" s="399">
        <f t="shared" si="24"/>
        <v>58.98</v>
      </c>
      <c r="CO69" s="399">
        <f t="shared" si="25"/>
        <v>54.62</v>
      </c>
      <c r="CP69" s="399">
        <f t="shared" si="26"/>
        <v>51</v>
      </c>
      <c r="CQ69" s="399">
        <f t="shared" si="27"/>
        <v>51</v>
      </c>
      <c r="CR69" s="385">
        <f t="shared" si="36"/>
        <v>682.94999999999993</v>
      </c>
      <c r="CS69" s="385">
        <f t="shared" si="37"/>
        <v>56.912499999999994</v>
      </c>
    </row>
    <row r="70" spans="1:97" ht="14" customHeight="1" x14ac:dyDescent="0.35">
      <c r="I70" s="174" t="s">
        <v>339</v>
      </c>
      <c r="J70" s="386">
        <v>1247</v>
      </c>
      <c r="V70" s="448" t="s">
        <v>946</v>
      </c>
      <c r="W70" s="456" t="s">
        <v>1090</v>
      </c>
      <c r="X70" s="449">
        <v>45361</v>
      </c>
      <c r="Y70" s="450">
        <v>16337.32</v>
      </c>
      <c r="Z70" s="451"/>
      <c r="AA70" s="452">
        <v>20</v>
      </c>
      <c r="AB70" s="453">
        <f t="shared" si="51"/>
        <v>1</v>
      </c>
      <c r="AC70" s="453">
        <f t="shared" ref="AC70:AC76" si="56">IFERROR(IF(AB70&gt;=AA70,0,IF(AA70&gt;AB70,SLN(Y70,Z70,AA70),0)),"")</f>
        <v>816.86599999999999</v>
      </c>
      <c r="AD70" s="453"/>
      <c r="AE70" s="454">
        <f t="shared" si="54"/>
        <v>408.43299999999999</v>
      </c>
      <c r="AF70" s="455">
        <f t="shared" si="55"/>
        <v>15928.886999999999</v>
      </c>
      <c r="AG70" s="136"/>
      <c r="AH70" s="137"/>
      <c r="AI70" s="39"/>
      <c r="AJ70" s="41"/>
      <c r="AK70" s="42"/>
      <c r="AL70" s="27"/>
      <c r="AM70" s="28" t="str">
        <f>IFERROR(INDEX(#REF!,MATCH(AH70,#REF!,0)),"")</f>
        <v/>
      </c>
      <c r="AN70" s="29" t="str">
        <f t="shared" si="3"/>
        <v/>
      </c>
      <c r="AO70" s="29">
        <f t="shared" si="41"/>
        <v>0</v>
      </c>
      <c r="AP70" s="29">
        <f t="shared" si="38"/>
        <v>0</v>
      </c>
      <c r="AQ70" s="30">
        <f t="shared" si="42"/>
        <v>0</v>
      </c>
      <c r="AR70" s="31">
        <f t="shared" si="43"/>
        <v>0</v>
      </c>
      <c r="AT70" s="44" t="s">
        <v>969</v>
      </c>
      <c r="AU70" s="45" t="s">
        <v>404</v>
      </c>
      <c r="AV70" s="138">
        <v>0</v>
      </c>
      <c r="AW70" s="58">
        <v>0</v>
      </c>
      <c r="AX70" s="139">
        <v>914</v>
      </c>
      <c r="AY70" s="58">
        <v>120</v>
      </c>
      <c r="AZ70" s="139">
        <v>168</v>
      </c>
      <c r="BA70" s="58">
        <v>120</v>
      </c>
      <c r="BB70" s="139">
        <v>541</v>
      </c>
      <c r="BC70" s="58">
        <v>136</v>
      </c>
      <c r="BD70" s="139">
        <v>216</v>
      </c>
      <c r="BE70" s="58">
        <v>125</v>
      </c>
      <c r="BF70" s="139">
        <v>0</v>
      </c>
      <c r="BG70" s="59">
        <v>0</v>
      </c>
      <c r="BI70" s="140">
        <f t="shared" si="32"/>
        <v>195</v>
      </c>
      <c r="BJ70" s="140">
        <f t="shared" si="33"/>
        <v>2340</v>
      </c>
      <c r="BL70" s="399">
        <f t="shared" si="4"/>
        <v>26</v>
      </c>
      <c r="BM70" s="399">
        <f t="shared" si="5"/>
        <v>26</v>
      </c>
      <c r="BN70" s="399">
        <f t="shared" si="6"/>
        <v>31.48</v>
      </c>
      <c r="BO70" s="399">
        <f t="shared" si="7"/>
        <v>26.72</v>
      </c>
      <c r="BP70" s="399">
        <f t="shared" si="8"/>
        <v>27.01</v>
      </c>
      <c r="BQ70" s="399">
        <f t="shared" si="9"/>
        <v>26.72</v>
      </c>
      <c r="BR70" s="399">
        <f t="shared" si="10"/>
        <v>29.25</v>
      </c>
      <c r="BS70" s="399">
        <f t="shared" si="11"/>
        <v>26.82</v>
      </c>
      <c r="BT70" s="399">
        <f t="shared" si="12"/>
        <v>27.3</v>
      </c>
      <c r="BU70" s="399">
        <f t="shared" si="13"/>
        <v>26.75</v>
      </c>
      <c r="BV70" s="399">
        <f t="shared" si="14"/>
        <v>26</v>
      </c>
      <c r="BW70" s="399">
        <f t="shared" si="15"/>
        <v>26</v>
      </c>
      <c r="BX70" s="385">
        <f t="shared" si="34"/>
        <v>326.05</v>
      </c>
      <c r="BY70" s="385">
        <f t="shared" si="35"/>
        <v>27.170833333333334</v>
      </c>
      <c r="BZ70" s="385"/>
      <c r="CF70" s="399">
        <f t="shared" si="16"/>
        <v>51</v>
      </c>
      <c r="CG70" s="399">
        <f t="shared" si="17"/>
        <v>51</v>
      </c>
      <c r="CH70" s="399">
        <f t="shared" si="18"/>
        <v>57.29</v>
      </c>
      <c r="CI70" s="399">
        <f t="shared" si="19"/>
        <v>51.82</v>
      </c>
      <c r="CJ70" s="399">
        <f t="shared" si="20"/>
        <v>52.14</v>
      </c>
      <c r="CK70" s="399">
        <f t="shared" si="21"/>
        <v>51.82</v>
      </c>
      <c r="CL70" s="399">
        <f t="shared" si="22"/>
        <v>54.68</v>
      </c>
      <c r="CM70" s="399">
        <f t="shared" si="23"/>
        <v>51.92</v>
      </c>
      <c r="CN70" s="399">
        <f t="shared" si="24"/>
        <v>52.47</v>
      </c>
      <c r="CO70" s="399">
        <f t="shared" si="25"/>
        <v>51.85</v>
      </c>
      <c r="CP70" s="399">
        <f t="shared" si="26"/>
        <v>51</v>
      </c>
      <c r="CQ70" s="399">
        <f t="shared" si="27"/>
        <v>51</v>
      </c>
      <c r="CR70" s="385">
        <f t="shared" si="36"/>
        <v>627.99</v>
      </c>
      <c r="CS70" s="385">
        <f t="shared" si="37"/>
        <v>52.332500000000003</v>
      </c>
    </row>
    <row r="71" spans="1:97" ht="14" customHeight="1" x14ac:dyDescent="0.35">
      <c r="J71" s="386">
        <f>SUM(J64:J70)</f>
        <v>-25487</v>
      </c>
      <c r="V71" s="448" t="s">
        <v>946</v>
      </c>
      <c r="W71" s="456" t="s">
        <v>1091</v>
      </c>
      <c r="X71" s="449">
        <v>45322</v>
      </c>
      <c r="Y71" s="450">
        <v>253.75</v>
      </c>
      <c r="Z71" s="451"/>
      <c r="AA71" s="452">
        <v>20</v>
      </c>
      <c r="AB71" s="453">
        <f t="shared" si="51"/>
        <v>1</v>
      </c>
      <c r="AC71" s="453">
        <f t="shared" si="56"/>
        <v>12.6875</v>
      </c>
      <c r="AD71" s="453"/>
      <c r="AE71" s="454">
        <f t="shared" si="54"/>
        <v>6.34375</v>
      </c>
      <c r="AF71" s="455">
        <f t="shared" si="55"/>
        <v>247.40625</v>
      </c>
      <c r="AG71" s="136"/>
      <c r="AH71" s="137"/>
      <c r="AI71" s="39"/>
      <c r="AJ71" s="41"/>
      <c r="AK71" s="42"/>
      <c r="AL71" s="27"/>
      <c r="AM71" s="28" t="str">
        <f>IFERROR(INDEX(#REF!,MATCH(AH71,#REF!,0)),"")</f>
        <v/>
      </c>
      <c r="AN71" s="29" t="str">
        <f t="shared" si="3"/>
        <v/>
      </c>
      <c r="AO71" s="29">
        <f t="shared" si="41"/>
        <v>0</v>
      </c>
      <c r="AP71" s="29">
        <f t="shared" si="38"/>
        <v>0</v>
      </c>
      <c r="AQ71" s="30">
        <f t="shared" si="42"/>
        <v>0</v>
      </c>
      <c r="AR71" s="31">
        <f t="shared" si="43"/>
        <v>0</v>
      </c>
      <c r="AT71" s="44" t="s">
        <v>969</v>
      </c>
      <c r="AU71" s="45" t="s">
        <v>405</v>
      </c>
      <c r="AV71" s="138">
        <v>0</v>
      </c>
      <c r="AW71" s="58">
        <v>0</v>
      </c>
      <c r="AX71" s="139">
        <v>2956</v>
      </c>
      <c r="AY71" s="58">
        <v>487</v>
      </c>
      <c r="AZ71" s="139">
        <v>344</v>
      </c>
      <c r="BA71" s="58">
        <v>454</v>
      </c>
      <c r="BB71" s="139">
        <v>601</v>
      </c>
      <c r="BC71" s="58">
        <v>484</v>
      </c>
      <c r="BD71" s="139">
        <v>543</v>
      </c>
      <c r="BE71" s="58">
        <v>494</v>
      </c>
      <c r="BF71" s="139">
        <v>0</v>
      </c>
      <c r="BG71" s="59">
        <v>0</v>
      </c>
      <c r="BI71" s="140">
        <f t="shared" si="32"/>
        <v>530.25</v>
      </c>
      <c r="BJ71" s="140">
        <f t="shared" si="33"/>
        <v>6363</v>
      </c>
      <c r="BL71" s="399">
        <f t="shared" si="4"/>
        <v>26</v>
      </c>
      <c r="BM71" s="399">
        <f t="shared" si="5"/>
        <v>26</v>
      </c>
      <c r="BN71" s="399">
        <f t="shared" si="6"/>
        <v>45.69</v>
      </c>
      <c r="BO71" s="399">
        <f t="shared" si="7"/>
        <v>28.92</v>
      </c>
      <c r="BP71" s="399">
        <f t="shared" si="8"/>
        <v>28.06</v>
      </c>
      <c r="BQ71" s="399">
        <f t="shared" si="9"/>
        <v>28.72</v>
      </c>
      <c r="BR71" s="399">
        <f t="shared" si="10"/>
        <v>29.61</v>
      </c>
      <c r="BS71" s="399">
        <f t="shared" si="11"/>
        <v>28.9</v>
      </c>
      <c r="BT71" s="399">
        <f t="shared" si="12"/>
        <v>29.26</v>
      </c>
      <c r="BU71" s="399">
        <f t="shared" si="13"/>
        <v>28.96</v>
      </c>
      <c r="BV71" s="399">
        <f t="shared" si="14"/>
        <v>26</v>
      </c>
      <c r="BW71" s="399">
        <f t="shared" si="15"/>
        <v>26</v>
      </c>
      <c r="BX71" s="385">
        <f t="shared" si="34"/>
        <v>352.12</v>
      </c>
      <c r="BY71" s="385">
        <f t="shared" si="35"/>
        <v>29.343333333333334</v>
      </c>
      <c r="BZ71" s="385"/>
      <c r="CF71" s="399">
        <f t="shared" si="16"/>
        <v>51</v>
      </c>
      <c r="CG71" s="399">
        <f t="shared" si="17"/>
        <v>51</v>
      </c>
      <c r="CH71" s="399">
        <f t="shared" si="18"/>
        <v>81.790000000000006</v>
      </c>
      <c r="CI71" s="399">
        <f t="shared" si="19"/>
        <v>54.31</v>
      </c>
      <c r="CJ71" s="399">
        <f t="shared" si="20"/>
        <v>53.34</v>
      </c>
      <c r="CK71" s="399">
        <f t="shared" si="21"/>
        <v>54.09</v>
      </c>
      <c r="CL71" s="399">
        <f t="shared" si="22"/>
        <v>55.09</v>
      </c>
      <c r="CM71" s="399">
        <f t="shared" si="23"/>
        <v>54.29</v>
      </c>
      <c r="CN71" s="399">
        <f t="shared" si="24"/>
        <v>54.69</v>
      </c>
      <c r="CO71" s="399">
        <f t="shared" si="25"/>
        <v>54.36</v>
      </c>
      <c r="CP71" s="399">
        <f t="shared" si="26"/>
        <v>51</v>
      </c>
      <c r="CQ71" s="399">
        <f t="shared" si="27"/>
        <v>51</v>
      </c>
      <c r="CR71" s="385">
        <f t="shared" si="36"/>
        <v>665.96000000000015</v>
      </c>
      <c r="CS71" s="385">
        <f t="shared" si="37"/>
        <v>55.496666666666677</v>
      </c>
    </row>
    <row r="72" spans="1:97" ht="14" customHeight="1" x14ac:dyDescent="0.35">
      <c r="V72" s="448" t="s">
        <v>950</v>
      </c>
      <c r="W72" s="456" t="s">
        <v>1092</v>
      </c>
      <c r="X72" s="449">
        <v>45406</v>
      </c>
      <c r="Y72" s="450">
        <v>2404.69</v>
      </c>
      <c r="Z72" s="451"/>
      <c r="AA72" s="452">
        <v>20</v>
      </c>
      <c r="AB72" s="453">
        <f t="shared" si="51"/>
        <v>1</v>
      </c>
      <c r="AC72" s="453">
        <f t="shared" si="56"/>
        <v>120.2345</v>
      </c>
      <c r="AD72" s="453"/>
      <c r="AE72" s="454">
        <f t="shared" si="54"/>
        <v>60.117249999999999</v>
      </c>
      <c r="AF72" s="455">
        <f t="shared" si="55"/>
        <v>2344.5727500000003</v>
      </c>
      <c r="AG72" s="136"/>
      <c r="AH72" s="137"/>
      <c r="AI72" s="39"/>
      <c r="AJ72" s="41"/>
      <c r="AK72" s="42"/>
      <c r="AL72" s="27"/>
      <c r="AM72" s="28" t="str">
        <f>IFERROR(INDEX(#REF!,MATCH(AH72,#REF!,0)),"")</f>
        <v/>
      </c>
      <c r="AN72" s="29" t="str">
        <f t="shared" ref="AN72:AN135" si="57">IF(AK72&lt;&gt;"",IF((TestEOY-AJ72)/365&gt;AM72,AM72,ROUNDUP(((TestEOY-AJ72)/365),0)),"")</f>
        <v/>
      </c>
      <c r="AO72" s="29">
        <f t="shared" si="41"/>
        <v>0</v>
      </c>
      <c r="AP72" s="29">
        <f t="shared" si="38"/>
        <v>0</v>
      </c>
      <c r="AQ72" s="30">
        <f t="shared" si="42"/>
        <v>0</v>
      </c>
      <c r="AR72" s="31">
        <f t="shared" si="43"/>
        <v>0</v>
      </c>
      <c r="AT72" s="44" t="s">
        <v>969</v>
      </c>
      <c r="AU72" s="45" t="s">
        <v>406</v>
      </c>
      <c r="AV72" s="138">
        <v>0</v>
      </c>
      <c r="AW72" s="58">
        <v>0</v>
      </c>
      <c r="AX72" s="139">
        <v>5082</v>
      </c>
      <c r="AY72" s="58">
        <v>2170</v>
      </c>
      <c r="AZ72" s="139">
        <v>2253</v>
      </c>
      <c r="BA72" s="58">
        <v>4644</v>
      </c>
      <c r="BB72" s="139">
        <v>5805</v>
      </c>
      <c r="BC72" s="58">
        <v>4473</v>
      </c>
      <c r="BD72" s="139">
        <v>4097</v>
      </c>
      <c r="BE72" s="58">
        <v>2683</v>
      </c>
      <c r="BF72" s="139">
        <v>0</v>
      </c>
      <c r="BG72" s="59">
        <v>0</v>
      </c>
      <c r="BI72" s="140">
        <f t="shared" si="32"/>
        <v>2600.5833333333335</v>
      </c>
      <c r="BJ72" s="140">
        <f t="shared" si="33"/>
        <v>31207</v>
      </c>
      <c r="BL72" s="399">
        <f t="shared" ref="BL72:BL135" si="58">ROUND(IF(AV72&gt;$CB$12,$CC$10+$CD$11+$CD$12+(AV72-$CB$12)*$CC$13,IF(AV72&gt;$CB$11,$CC$10+$CD$11+(AV72-$CB$11)*$CC$12,$CC$10+AV72*$CC$11)),2)</f>
        <v>26</v>
      </c>
      <c r="BM72" s="399">
        <f t="shared" ref="BM72:BM135" si="59">ROUND(IF(AW72&gt;$CB$12,$CC$10+$CD$11+$CD$12+(AW72-$CB$12)*$CC$13,IF(AW72&gt;$CB$11,$CC$10+$CD$11+(AW72-$CB$11)*$CC$12,$CC$10+AW72*$CC$11)),2)</f>
        <v>26</v>
      </c>
      <c r="BN72" s="399">
        <f t="shared" ref="BN72:BN135" si="60">ROUND(IF(AX72&gt;$CB$12,$CC$10+$CD$11+$CD$12+(AX72-$CB$12)*$CC$13,IF(AX72&gt;$CB$11,$CC$10+$CD$11+(AX72-$CB$11)*$CC$12,$CC$10+AX72*$CC$11)),2)</f>
        <v>60.57</v>
      </c>
      <c r="BO72" s="399">
        <f t="shared" ref="BO72:BO135" si="61">ROUND(IF(AY72&gt;$CB$12,$CC$10+$CD$11+$CD$12+(AY72-$CB$12)*$CC$13,IF(AY72&gt;$CB$11,$CC$10+$CD$11+(AY72-$CB$11)*$CC$12,$CC$10+AY72*$CC$11)),2)</f>
        <v>40.19</v>
      </c>
      <c r="BP72" s="399">
        <f t="shared" ref="BP72:BP135" si="62">ROUND(IF(AZ72&gt;$CB$12,$CC$10+$CD$11+$CD$12+(AZ72-$CB$12)*$CC$13,IF(AZ72&gt;$CB$11,$CC$10+$CD$11+(AZ72-$CB$11)*$CC$12,$CC$10+AZ72*$CC$11)),2)</f>
        <v>40.770000000000003</v>
      </c>
      <c r="BQ72" s="399">
        <f t="shared" ref="BQ72:BQ135" si="63">ROUND(IF(BA72&gt;$CB$12,$CC$10+$CD$11+$CD$12+(BA72-$CB$12)*$CC$13,IF(BA72&gt;$CB$11,$CC$10+$CD$11+(BA72-$CB$11)*$CC$12,$CC$10+BA72*$CC$11)),2)</f>
        <v>57.51</v>
      </c>
      <c r="BR72" s="399">
        <f t="shared" ref="BR72:BR135" si="64">ROUND(IF(BB72&gt;$CB$12,$CC$10+$CD$11+$CD$12+(BB72-$CB$12)*$CC$13,IF(BB72&gt;$CB$11,$CC$10+$CD$11+(BB72-$CB$11)*$CC$12,$CC$10+BB72*$CC$11)),2)</f>
        <v>65.64</v>
      </c>
      <c r="BS72" s="399">
        <f t="shared" ref="BS72:BS135" si="65">ROUND(IF(BC72&gt;$CB$12,$CC$10+$CD$11+$CD$12+(BC72-$CB$12)*$CC$13,IF(BC72&gt;$CB$11,$CC$10+$CD$11+(BC72-$CB$11)*$CC$12,$CC$10+BC72*$CC$11)),2)</f>
        <v>56.31</v>
      </c>
      <c r="BT72" s="399">
        <f t="shared" ref="BT72:BT135" si="66">ROUND(IF(BD72&gt;$CB$12,$CC$10+$CD$11+$CD$12+(BD72-$CB$12)*$CC$13,IF(BD72&gt;$CB$11,$CC$10+$CD$11+(BD72-$CB$11)*$CC$12,$CC$10+BD72*$CC$11)),2)</f>
        <v>53.68</v>
      </c>
      <c r="BU72" s="399">
        <f t="shared" ref="BU72:BU135" si="67">ROUND(IF(BE72&gt;$CB$12,$CC$10+$CD$11+$CD$12+(BE72-$CB$12)*$CC$13,IF(BE72&gt;$CB$11,$CC$10+$CD$11+(BE72-$CB$11)*$CC$12,$CC$10+BE72*$CC$11)),2)</f>
        <v>43.78</v>
      </c>
      <c r="BV72" s="399">
        <f t="shared" ref="BV72:BV135" si="68">ROUND(IF(BF72&gt;$CB$12,$CC$10+$CD$11+$CD$12+(BF72-$CB$12)*$CC$13,IF(BF72&gt;$CB$11,$CC$10+$CD$11+(BF72-$CB$11)*$CC$12,$CC$10+BF72*$CC$11)),2)</f>
        <v>26</v>
      </c>
      <c r="BW72" s="399">
        <f t="shared" ref="BW72:BW135" si="69">ROUND(IF(BG72&gt;$CB$12,$CC$10+$CD$11+$CD$12+(BG72-$CB$12)*$CC$13,IF(BG72&gt;$CB$11,$CC$10+$CD$11+(BG72-$CB$11)*$CC$12,$CC$10+BG72*$CC$11)),2)</f>
        <v>26</v>
      </c>
      <c r="BX72" s="385">
        <f t="shared" si="34"/>
        <v>522.45000000000005</v>
      </c>
      <c r="BY72" s="385">
        <f t="shared" si="35"/>
        <v>43.537500000000001</v>
      </c>
      <c r="BZ72" s="385"/>
      <c r="CF72" s="399">
        <f t="shared" ref="CF72:CF135" si="70">ROUND(IF(AV72&gt;$CB$26,$CC$24+$CD$25+$CD$26+(AV72-$CB$26)*$CC$27,IF(AV72&gt;$CB$25,$CC$24+$CD$25+(AV72-$CB$25)*$CC$26,$CC$24+AV72*$CC$25)),2)</f>
        <v>51</v>
      </c>
      <c r="CG72" s="399">
        <f t="shared" ref="CG72:CG135" si="71">ROUND(IF(AW72&gt;$CB$26,$CC$24+$CD$25+$CD$26+(AW72-$CB$26)*$CC$27,IF(AW72&gt;$CB$25,$CC$24+$CD$25+(AW72-$CB$25)*$CC$26,$CC$24+AW72*$CC$25)),2)</f>
        <v>51</v>
      </c>
      <c r="CH72" s="399">
        <f t="shared" ref="CH72:CH135" si="72">ROUND(IF(AX72&gt;$CB$26,$CC$24+$CD$25+$CD$26+(AX72-$CB$26)*$CC$27,IF(AX72&gt;$CB$25,$CC$24+$CD$25+(AX72-$CB$25)*$CC$26,$CC$24+AX72*$CC$25)),2)</f>
        <v>107.3</v>
      </c>
      <c r="CI72" s="399">
        <f t="shared" ref="CI72:CI135" si="73">ROUND(IF(AY72&gt;$CB$26,$CC$24+$CD$25+$CD$26+(AY72-$CB$26)*$CC$27,IF(AY72&gt;$CB$25,$CC$24+$CD$25+(AY72-$CB$25)*$CC$26,$CC$24+AY72*$CC$25)),2)</f>
        <v>72.36</v>
      </c>
      <c r="CJ72" s="399">
        <f t="shared" ref="CJ72:CJ135" si="74">ROUND(IF(AZ72&gt;$CB$26,$CC$24+$CD$25+$CD$26+(AZ72-$CB$26)*$CC$27,IF(AZ72&gt;$CB$25,$CC$24+$CD$25+(AZ72-$CB$25)*$CC$26,$CC$24+AZ72*$CC$25)),2)</f>
        <v>73.36</v>
      </c>
      <c r="CK72" s="399">
        <f t="shared" ref="CK72:CK135" si="75">ROUND(IF(BA72&gt;$CB$26,$CC$24+$CD$25+$CD$26+(BA72-$CB$26)*$CC$27,IF(BA72&gt;$CB$25,$CC$24+$CD$25+(BA72-$CB$25)*$CC$26,$CC$24+BA72*$CC$25)),2)</f>
        <v>102.05</v>
      </c>
      <c r="CL72" s="399">
        <f t="shared" ref="CL72:CL135" si="76">ROUND(IF(BB72&gt;$CB$26,$CC$24+$CD$25+$CD$26+(BB72-$CB$26)*$CC$27,IF(BB72&gt;$CB$25,$CC$24+$CD$25+(BB72-$CB$25)*$CC$26,$CC$24+BB72*$CC$25)),2)</f>
        <v>118.42</v>
      </c>
      <c r="CM72" s="399">
        <f t="shared" ref="CM72:CM135" si="77">ROUND(IF(BC72&gt;$CB$26,$CC$24+$CD$25+$CD$26+(BC72-$CB$26)*$CC$27,IF(BC72&gt;$CB$25,$CC$24+$CD$25+(BC72-$CB$25)*$CC$26,$CC$24+BC72*$CC$25)),2)</f>
        <v>100</v>
      </c>
      <c r="CN72" s="399">
        <f t="shared" ref="CN72:CN135" si="78">ROUND(IF(BD72&gt;$CB$26,$CC$24+$CD$25+$CD$26+(BD72-$CB$26)*$CC$27,IF(BD72&gt;$CB$25,$CC$24+$CD$25+(BD72-$CB$25)*$CC$26,$CC$24+BD72*$CC$25)),2)</f>
        <v>95.48</v>
      </c>
      <c r="CO72" s="399">
        <f t="shared" ref="CO72:CO135" si="79">ROUND(IF(BE72&gt;$CB$26,$CC$24+$CD$25+$CD$26+(BE72-$CB$26)*$CC$27,IF(BE72&gt;$CB$25,$CC$24+$CD$25+(BE72-$CB$25)*$CC$26,$CC$24+BE72*$CC$25)),2)</f>
        <v>78.52</v>
      </c>
      <c r="CP72" s="399">
        <f t="shared" ref="CP72:CP135" si="80">ROUND(IF(BF72&gt;$CB$26,$CC$24+$CD$25+$CD$26+(BF72-$CB$26)*$CC$27,IF(BF72&gt;$CB$25,$CC$24+$CD$25+(BF72-$CB$25)*$CC$26,$CC$24+BF72*$CC$25)),2)</f>
        <v>51</v>
      </c>
      <c r="CQ72" s="399">
        <f t="shared" ref="CQ72:CQ135" si="81">ROUND(IF(BG72&gt;$CB$26,$CC$24+$CD$25+$CD$26+(BG72-$CB$26)*$CC$27,IF(BG72&gt;$CB$25,$CC$24+$CD$25+(BG72-$CB$25)*$CC$26,$CC$24+BG72*$CC$25)),2)</f>
        <v>51</v>
      </c>
      <c r="CR72" s="385">
        <f t="shared" si="36"/>
        <v>951.49</v>
      </c>
      <c r="CS72" s="385">
        <f t="shared" si="37"/>
        <v>79.290833333333339</v>
      </c>
    </row>
    <row r="73" spans="1:97" ht="14" customHeight="1" x14ac:dyDescent="0.35">
      <c r="I73" s="480" t="s">
        <v>1081</v>
      </c>
      <c r="J73" s="481"/>
      <c r="V73" s="457" t="s">
        <v>942</v>
      </c>
      <c r="W73" s="457" t="s">
        <v>1093</v>
      </c>
      <c r="X73" s="458">
        <v>45420</v>
      </c>
      <c r="Y73" s="459">
        <v>216324</v>
      </c>
      <c r="Z73" s="460"/>
      <c r="AA73" s="459">
        <v>20</v>
      </c>
      <c r="AB73" s="453">
        <f t="shared" si="51"/>
        <v>1</v>
      </c>
      <c r="AC73" s="453">
        <f t="shared" si="56"/>
        <v>10816.2</v>
      </c>
      <c r="AD73" s="453"/>
      <c r="AE73" s="454">
        <f t="shared" si="54"/>
        <v>5408.1</v>
      </c>
      <c r="AF73" s="455">
        <f t="shared" si="55"/>
        <v>210915.9</v>
      </c>
      <c r="AG73" s="136"/>
      <c r="AH73" s="137"/>
      <c r="AI73" s="39"/>
      <c r="AJ73" s="41"/>
      <c r="AK73" s="42"/>
      <c r="AL73" s="27"/>
      <c r="AM73" s="28" t="str">
        <f>IFERROR(INDEX(#REF!,MATCH(AH73,#REF!,0)),"")</f>
        <v/>
      </c>
      <c r="AN73" s="29" t="str">
        <f t="shared" si="57"/>
        <v/>
      </c>
      <c r="AO73" s="29">
        <f t="shared" si="41"/>
        <v>0</v>
      </c>
      <c r="AP73" s="29">
        <f t="shared" ref="AP73:AP136" si="82">AQ73-AO73</f>
        <v>0</v>
      </c>
      <c r="AQ73" s="30">
        <f t="shared" si="42"/>
        <v>0</v>
      </c>
      <c r="AR73" s="31">
        <f t="shared" si="43"/>
        <v>0</v>
      </c>
      <c r="AT73" s="44" t="s">
        <v>969</v>
      </c>
      <c r="AU73" s="45" t="s">
        <v>407</v>
      </c>
      <c r="AV73" s="138">
        <v>0</v>
      </c>
      <c r="AW73" s="58">
        <v>0</v>
      </c>
      <c r="AX73" s="139">
        <v>2249</v>
      </c>
      <c r="AY73" s="58">
        <v>352</v>
      </c>
      <c r="AZ73" s="139">
        <v>288</v>
      </c>
      <c r="BA73" s="58">
        <v>547</v>
      </c>
      <c r="BB73" s="139">
        <v>577</v>
      </c>
      <c r="BC73" s="58">
        <v>431</v>
      </c>
      <c r="BD73" s="139">
        <v>354</v>
      </c>
      <c r="BE73" s="58">
        <v>0</v>
      </c>
      <c r="BF73" s="139">
        <v>0</v>
      </c>
      <c r="BG73" s="59">
        <v>0</v>
      </c>
      <c r="BI73" s="140">
        <f t="shared" ref="BI73:BI136" si="83">AVERAGE(AV73:BG73)</f>
        <v>399.83333333333331</v>
      </c>
      <c r="BJ73" s="140">
        <f t="shared" ref="BJ73:BJ136" si="84">SUM(AV73:BG73)</f>
        <v>4798</v>
      </c>
      <c r="BL73" s="399">
        <f t="shared" si="58"/>
        <v>26</v>
      </c>
      <c r="BM73" s="399">
        <f t="shared" si="59"/>
        <v>26</v>
      </c>
      <c r="BN73" s="399">
        <f t="shared" si="60"/>
        <v>40.74</v>
      </c>
      <c r="BO73" s="399">
        <f t="shared" si="61"/>
        <v>28.11</v>
      </c>
      <c r="BP73" s="399">
        <f t="shared" si="62"/>
        <v>27.73</v>
      </c>
      <c r="BQ73" s="399">
        <f t="shared" si="63"/>
        <v>29.28</v>
      </c>
      <c r="BR73" s="399">
        <f t="shared" si="64"/>
        <v>29.46</v>
      </c>
      <c r="BS73" s="399">
        <f t="shared" si="65"/>
        <v>28.59</v>
      </c>
      <c r="BT73" s="399">
        <f t="shared" si="66"/>
        <v>28.12</v>
      </c>
      <c r="BU73" s="399">
        <f t="shared" si="67"/>
        <v>26</v>
      </c>
      <c r="BV73" s="399">
        <f t="shared" si="68"/>
        <v>26</v>
      </c>
      <c r="BW73" s="399">
        <f t="shared" si="69"/>
        <v>26</v>
      </c>
      <c r="BX73" s="385">
        <f t="shared" ref="BX73:BX136" si="85">SUM(BL73:BW73)</f>
        <v>342.03000000000003</v>
      </c>
      <c r="BY73" s="385">
        <f t="shared" ref="BY73:BY136" si="86">+BX73/12</f>
        <v>28.502500000000001</v>
      </c>
      <c r="BZ73" s="385"/>
      <c r="CF73" s="399">
        <f t="shared" si="70"/>
        <v>51</v>
      </c>
      <c r="CG73" s="399">
        <f t="shared" si="71"/>
        <v>51</v>
      </c>
      <c r="CH73" s="399">
        <f t="shared" si="72"/>
        <v>73.31</v>
      </c>
      <c r="CI73" s="399">
        <f t="shared" si="73"/>
        <v>53.39</v>
      </c>
      <c r="CJ73" s="399">
        <f t="shared" si="74"/>
        <v>52.96</v>
      </c>
      <c r="CK73" s="399">
        <f t="shared" si="75"/>
        <v>54.72</v>
      </c>
      <c r="CL73" s="399">
        <f t="shared" si="76"/>
        <v>54.92</v>
      </c>
      <c r="CM73" s="399">
        <f t="shared" si="77"/>
        <v>53.93</v>
      </c>
      <c r="CN73" s="399">
        <f t="shared" si="78"/>
        <v>53.41</v>
      </c>
      <c r="CO73" s="399">
        <f t="shared" si="79"/>
        <v>51</v>
      </c>
      <c r="CP73" s="399">
        <f t="shared" si="80"/>
        <v>51</v>
      </c>
      <c r="CQ73" s="399">
        <f t="shared" si="81"/>
        <v>51</v>
      </c>
      <c r="CR73" s="385">
        <f t="shared" ref="CR73:CR136" si="87">SUM(CF73:CQ73)</f>
        <v>651.64</v>
      </c>
      <c r="CS73" s="385">
        <f t="shared" ref="CS73:CS136" si="88">+CR73/12</f>
        <v>54.303333333333335</v>
      </c>
    </row>
    <row r="74" spans="1:97" ht="14" customHeight="1" x14ac:dyDescent="0.35">
      <c r="I74" s="481"/>
      <c r="J74" s="481"/>
      <c r="V74" s="457" t="s">
        <v>948</v>
      </c>
      <c r="W74" s="457" t="s">
        <v>1094</v>
      </c>
      <c r="X74" s="458">
        <v>45408</v>
      </c>
      <c r="Y74" s="459">
        <v>974</v>
      </c>
      <c r="Z74" s="460"/>
      <c r="AA74" s="459">
        <v>20</v>
      </c>
      <c r="AB74" s="453">
        <f t="shared" si="51"/>
        <v>1</v>
      </c>
      <c r="AC74" s="453">
        <f t="shared" si="56"/>
        <v>48.7</v>
      </c>
      <c r="AD74" s="453"/>
      <c r="AE74" s="454">
        <f t="shared" si="54"/>
        <v>24.35</v>
      </c>
      <c r="AF74" s="455">
        <f t="shared" si="55"/>
        <v>949.65</v>
      </c>
      <c r="AG74" s="136"/>
      <c r="AH74" s="137"/>
      <c r="AI74" s="39"/>
      <c r="AJ74" s="41"/>
      <c r="AK74" s="42"/>
      <c r="AL74" s="27"/>
      <c r="AM74" s="28" t="str">
        <f>IFERROR(INDEX(#REF!,MATCH(AH74,#REF!,0)),"")</f>
        <v/>
      </c>
      <c r="AN74" s="29" t="str">
        <f t="shared" si="57"/>
        <v/>
      </c>
      <c r="AO74" s="29">
        <f t="shared" si="41"/>
        <v>0</v>
      </c>
      <c r="AP74" s="29">
        <f t="shared" si="82"/>
        <v>0</v>
      </c>
      <c r="AQ74" s="30">
        <f t="shared" si="42"/>
        <v>0</v>
      </c>
      <c r="AR74" s="31">
        <f t="shared" si="43"/>
        <v>0</v>
      </c>
      <c r="AT74" s="44" t="s">
        <v>969</v>
      </c>
      <c r="AU74" s="45" t="s">
        <v>408</v>
      </c>
      <c r="AV74" s="138">
        <v>0</v>
      </c>
      <c r="AW74" s="58">
        <v>0</v>
      </c>
      <c r="AX74" s="139">
        <v>2375</v>
      </c>
      <c r="AY74" s="58">
        <v>426</v>
      </c>
      <c r="AZ74" s="139">
        <v>360</v>
      </c>
      <c r="BA74" s="58">
        <v>518</v>
      </c>
      <c r="BB74" s="139">
        <v>508</v>
      </c>
      <c r="BC74" s="58">
        <v>407</v>
      </c>
      <c r="BD74" s="139">
        <v>185</v>
      </c>
      <c r="BE74" s="58">
        <v>400</v>
      </c>
      <c r="BF74" s="139">
        <v>0</v>
      </c>
      <c r="BG74" s="59">
        <v>0</v>
      </c>
      <c r="BI74" s="140">
        <f t="shared" si="83"/>
        <v>431.58333333333331</v>
      </c>
      <c r="BJ74" s="140">
        <f t="shared" si="84"/>
        <v>5179</v>
      </c>
      <c r="BL74" s="399">
        <f t="shared" si="58"/>
        <v>26</v>
      </c>
      <c r="BM74" s="399">
        <f t="shared" si="59"/>
        <v>26</v>
      </c>
      <c r="BN74" s="399">
        <f t="shared" si="60"/>
        <v>41.63</v>
      </c>
      <c r="BO74" s="399">
        <f t="shared" si="61"/>
        <v>28.56</v>
      </c>
      <c r="BP74" s="399">
        <f t="shared" si="62"/>
        <v>28.16</v>
      </c>
      <c r="BQ74" s="399">
        <f t="shared" si="63"/>
        <v>29.11</v>
      </c>
      <c r="BR74" s="399">
        <f t="shared" si="64"/>
        <v>29.05</v>
      </c>
      <c r="BS74" s="399">
        <f t="shared" si="65"/>
        <v>28.44</v>
      </c>
      <c r="BT74" s="399">
        <f t="shared" si="66"/>
        <v>27.11</v>
      </c>
      <c r="BU74" s="399">
        <f t="shared" si="67"/>
        <v>28.4</v>
      </c>
      <c r="BV74" s="399">
        <f t="shared" si="68"/>
        <v>26</v>
      </c>
      <c r="BW74" s="399">
        <f t="shared" si="69"/>
        <v>26</v>
      </c>
      <c r="BX74" s="385">
        <f t="shared" si="85"/>
        <v>344.46</v>
      </c>
      <c r="BY74" s="385">
        <f t="shared" si="86"/>
        <v>28.704999999999998</v>
      </c>
      <c r="BZ74" s="385"/>
      <c r="CF74" s="399">
        <f t="shared" si="70"/>
        <v>51</v>
      </c>
      <c r="CG74" s="399">
        <f t="shared" si="71"/>
        <v>51</v>
      </c>
      <c r="CH74" s="399">
        <f t="shared" si="72"/>
        <v>74.819999999999993</v>
      </c>
      <c r="CI74" s="399">
        <f t="shared" si="73"/>
        <v>53.9</v>
      </c>
      <c r="CJ74" s="399">
        <f t="shared" si="74"/>
        <v>53.45</v>
      </c>
      <c r="CK74" s="399">
        <f t="shared" si="75"/>
        <v>54.52</v>
      </c>
      <c r="CL74" s="399">
        <f t="shared" si="76"/>
        <v>54.45</v>
      </c>
      <c r="CM74" s="399">
        <f t="shared" si="77"/>
        <v>53.77</v>
      </c>
      <c r="CN74" s="399">
        <f t="shared" si="78"/>
        <v>52.26</v>
      </c>
      <c r="CO74" s="399">
        <f t="shared" si="79"/>
        <v>53.72</v>
      </c>
      <c r="CP74" s="399">
        <f t="shared" si="80"/>
        <v>51</v>
      </c>
      <c r="CQ74" s="399">
        <f t="shared" si="81"/>
        <v>51</v>
      </c>
      <c r="CR74" s="385">
        <f t="shared" si="87"/>
        <v>654.89</v>
      </c>
      <c r="CS74" s="385">
        <f t="shared" si="88"/>
        <v>54.574166666666663</v>
      </c>
    </row>
    <row r="75" spans="1:97" ht="14" customHeight="1" x14ac:dyDescent="0.35">
      <c r="I75" s="481" t="s">
        <v>1082</v>
      </c>
      <c r="J75" s="482">
        <f>+J17*0.04</f>
        <v>5559.92</v>
      </c>
      <c r="V75" s="457" t="s">
        <v>946</v>
      </c>
      <c r="W75" s="457" t="s">
        <v>1095</v>
      </c>
      <c r="X75" s="458">
        <v>45443</v>
      </c>
      <c r="Y75" s="459">
        <v>2631.25</v>
      </c>
      <c r="Z75" s="460"/>
      <c r="AA75" s="459">
        <v>25</v>
      </c>
      <c r="AB75" s="453">
        <f t="shared" si="51"/>
        <v>1</v>
      </c>
      <c r="AC75" s="453">
        <f t="shared" si="56"/>
        <v>105.25</v>
      </c>
      <c r="AD75" s="453"/>
      <c r="AE75" s="454">
        <f t="shared" si="54"/>
        <v>52.625</v>
      </c>
      <c r="AF75" s="455">
        <f t="shared" si="55"/>
        <v>2578.625</v>
      </c>
      <c r="AG75" s="136"/>
      <c r="AH75" s="137"/>
      <c r="AI75" s="39"/>
      <c r="AJ75" s="41"/>
      <c r="AK75" s="42"/>
      <c r="AL75" s="27"/>
      <c r="AM75" s="28" t="str">
        <f>IFERROR(INDEX(#REF!,MATCH(AH75,#REF!,0)),"")</f>
        <v/>
      </c>
      <c r="AN75" s="29" t="str">
        <f t="shared" si="57"/>
        <v/>
      </c>
      <c r="AO75" s="29">
        <f t="shared" si="41"/>
        <v>0</v>
      </c>
      <c r="AP75" s="29">
        <f t="shared" si="82"/>
        <v>0</v>
      </c>
      <c r="AQ75" s="30">
        <f t="shared" si="42"/>
        <v>0</v>
      </c>
      <c r="AR75" s="31">
        <f t="shared" si="43"/>
        <v>0</v>
      </c>
      <c r="AT75" s="44" t="s">
        <v>969</v>
      </c>
      <c r="AU75" s="45" t="s">
        <v>409</v>
      </c>
      <c r="AV75" s="138">
        <v>0</v>
      </c>
      <c r="AW75" s="58">
        <v>0</v>
      </c>
      <c r="AX75" s="139">
        <v>182</v>
      </c>
      <c r="AY75" s="58">
        <v>0</v>
      </c>
      <c r="AZ75" s="139">
        <v>71</v>
      </c>
      <c r="BA75" s="58">
        <v>155</v>
      </c>
      <c r="BB75" s="139">
        <v>197</v>
      </c>
      <c r="BC75" s="58">
        <v>256</v>
      </c>
      <c r="BD75" s="139">
        <v>131</v>
      </c>
      <c r="BE75" s="58">
        <v>18</v>
      </c>
      <c r="BF75" s="139">
        <v>0</v>
      </c>
      <c r="BG75" s="59">
        <v>0</v>
      </c>
      <c r="BI75" s="140">
        <f t="shared" si="83"/>
        <v>84.166666666666671</v>
      </c>
      <c r="BJ75" s="140">
        <f t="shared" si="84"/>
        <v>1010</v>
      </c>
      <c r="BL75" s="399">
        <f t="shared" si="58"/>
        <v>26</v>
      </c>
      <c r="BM75" s="399">
        <f t="shared" si="59"/>
        <v>26</v>
      </c>
      <c r="BN75" s="399">
        <f t="shared" si="60"/>
        <v>27.09</v>
      </c>
      <c r="BO75" s="399">
        <f t="shared" si="61"/>
        <v>26</v>
      </c>
      <c r="BP75" s="399">
        <f t="shared" si="62"/>
        <v>26.43</v>
      </c>
      <c r="BQ75" s="399">
        <f t="shared" si="63"/>
        <v>26.93</v>
      </c>
      <c r="BR75" s="399">
        <f t="shared" si="64"/>
        <v>27.18</v>
      </c>
      <c r="BS75" s="399">
        <f t="shared" si="65"/>
        <v>27.54</v>
      </c>
      <c r="BT75" s="399">
        <f t="shared" si="66"/>
        <v>26.79</v>
      </c>
      <c r="BU75" s="399">
        <f t="shared" si="67"/>
        <v>26.11</v>
      </c>
      <c r="BV75" s="399">
        <f t="shared" si="68"/>
        <v>26</v>
      </c>
      <c r="BW75" s="399">
        <f t="shared" si="69"/>
        <v>26</v>
      </c>
      <c r="BX75" s="385">
        <f t="shared" si="85"/>
        <v>318.07</v>
      </c>
      <c r="BY75" s="385">
        <f t="shared" si="86"/>
        <v>26.505833333333332</v>
      </c>
      <c r="BZ75" s="385"/>
      <c r="CF75" s="399">
        <f t="shared" si="70"/>
        <v>51</v>
      </c>
      <c r="CG75" s="399">
        <f t="shared" si="71"/>
        <v>51</v>
      </c>
      <c r="CH75" s="399">
        <f t="shared" si="72"/>
        <v>52.24</v>
      </c>
      <c r="CI75" s="399">
        <f t="shared" si="73"/>
        <v>51</v>
      </c>
      <c r="CJ75" s="399">
        <f t="shared" si="74"/>
        <v>51.48</v>
      </c>
      <c r="CK75" s="399">
        <f t="shared" si="75"/>
        <v>52.05</v>
      </c>
      <c r="CL75" s="399">
        <f t="shared" si="76"/>
        <v>52.34</v>
      </c>
      <c r="CM75" s="399">
        <f t="shared" si="77"/>
        <v>52.74</v>
      </c>
      <c r="CN75" s="399">
        <f t="shared" si="78"/>
        <v>51.89</v>
      </c>
      <c r="CO75" s="399">
        <f t="shared" si="79"/>
        <v>51.12</v>
      </c>
      <c r="CP75" s="399">
        <f t="shared" si="80"/>
        <v>51</v>
      </c>
      <c r="CQ75" s="399">
        <f t="shared" si="81"/>
        <v>51</v>
      </c>
      <c r="CR75" s="385">
        <f t="shared" si="87"/>
        <v>618.86</v>
      </c>
      <c r="CS75" s="385">
        <f t="shared" si="88"/>
        <v>51.571666666666665</v>
      </c>
    </row>
    <row r="76" spans="1:97" ht="14" customHeight="1" thickBot="1" x14ac:dyDescent="0.4">
      <c r="I76" s="481" t="s">
        <v>1083</v>
      </c>
      <c r="J76" s="482">
        <v>12162.500000000002</v>
      </c>
      <c r="V76" s="457" t="s">
        <v>1097</v>
      </c>
      <c r="W76" s="457" t="s">
        <v>1096</v>
      </c>
      <c r="X76" s="458">
        <v>45463</v>
      </c>
      <c r="Y76" s="459">
        <v>27796.639999999999</v>
      </c>
      <c r="Z76" s="460"/>
      <c r="AA76" s="459">
        <v>50</v>
      </c>
      <c r="AB76" s="453">
        <f t="shared" si="51"/>
        <v>1</v>
      </c>
      <c r="AC76" s="453">
        <f t="shared" si="56"/>
        <v>555.93280000000004</v>
      </c>
      <c r="AD76" s="453"/>
      <c r="AE76" s="454">
        <f t="shared" si="54"/>
        <v>277.96640000000002</v>
      </c>
      <c r="AF76" s="455">
        <f t="shared" si="55"/>
        <v>27518.673599999998</v>
      </c>
      <c r="AG76" s="136"/>
      <c r="AH76" s="137"/>
      <c r="AI76" s="39"/>
      <c r="AJ76" s="41"/>
      <c r="AK76" s="42"/>
      <c r="AL76" s="27"/>
      <c r="AM76" s="28" t="str">
        <f>IFERROR(INDEX(#REF!,MATCH(AH76,#REF!,0)),"")</f>
        <v/>
      </c>
      <c r="AN76" s="29" t="str">
        <f t="shared" si="57"/>
        <v/>
      </c>
      <c r="AO76" s="29">
        <f t="shared" ref="AO76:AO139" si="89">IFERROR(IF(AN76&gt;=AM76,0,IF(AM76&gt;AN76,SLN(AK76,AL76,AM76),0)),"")</f>
        <v>0</v>
      </c>
      <c r="AP76" s="29">
        <f t="shared" si="82"/>
        <v>0</v>
      </c>
      <c r="AQ76" s="30">
        <f t="shared" ref="AQ76:AQ139" si="90">IFERROR(IF(OR(AM76=0,AM76=""),
     0,
     IF(AN76&gt;=AM76,
          +AK76,
          (+AO76*AN76))),
"")</f>
        <v>0</v>
      </c>
      <c r="AR76" s="31">
        <f t="shared" ref="AR76:AR139" si="91">IFERROR(IF(AQ76&gt;AK76,0,(+AK76-AQ76))-AL76,"")</f>
        <v>0</v>
      </c>
      <c r="AT76" s="44" t="s">
        <v>969</v>
      </c>
      <c r="AU76" s="45" t="s">
        <v>410</v>
      </c>
      <c r="AV76" s="138">
        <v>0</v>
      </c>
      <c r="AW76" s="58">
        <v>0</v>
      </c>
      <c r="AX76" s="139">
        <v>6853</v>
      </c>
      <c r="AY76" s="58">
        <v>751</v>
      </c>
      <c r="AZ76" s="139">
        <v>690</v>
      </c>
      <c r="BA76" s="58">
        <v>1352</v>
      </c>
      <c r="BB76" s="139">
        <v>1729</v>
      </c>
      <c r="BC76" s="58">
        <v>929</v>
      </c>
      <c r="BD76" s="139">
        <v>1063</v>
      </c>
      <c r="BE76" s="58">
        <v>0</v>
      </c>
      <c r="BF76" s="139">
        <v>0</v>
      </c>
      <c r="BG76" s="59">
        <v>0</v>
      </c>
      <c r="BI76" s="140">
        <f t="shared" si="83"/>
        <v>1113.9166666666667</v>
      </c>
      <c r="BJ76" s="140">
        <f t="shared" si="84"/>
        <v>13367</v>
      </c>
      <c r="BL76" s="399">
        <f t="shared" si="58"/>
        <v>26</v>
      </c>
      <c r="BM76" s="399">
        <f t="shared" si="59"/>
        <v>26</v>
      </c>
      <c r="BN76" s="399">
        <f t="shared" si="60"/>
        <v>73.819999999999993</v>
      </c>
      <c r="BO76" s="399">
        <f t="shared" si="61"/>
        <v>30.51</v>
      </c>
      <c r="BP76" s="399">
        <f t="shared" si="62"/>
        <v>30.14</v>
      </c>
      <c r="BQ76" s="399">
        <f t="shared" si="63"/>
        <v>34.46</v>
      </c>
      <c r="BR76" s="399">
        <f t="shared" si="64"/>
        <v>37.1</v>
      </c>
      <c r="BS76" s="399">
        <f t="shared" si="65"/>
        <v>31.57</v>
      </c>
      <c r="BT76" s="399">
        <f t="shared" si="66"/>
        <v>32.44</v>
      </c>
      <c r="BU76" s="399">
        <f t="shared" si="67"/>
        <v>26</v>
      </c>
      <c r="BV76" s="399">
        <f t="shared" si="68"/>
        <v>26</v>
      </c>
      <c r="BW76" s="399">
        <f t="shared" si="69"/>
        <v>26</v>
      </c>
      <c r="BX76" s="385">
        <f t="shared" si="85"/>
        <v>400.03999999999996</v>
      </c>
      <c r="BY76" s="385">
        <f t="shared" si="86"/>
        <v>33.336666666666666</v>
      </c>
      <c r="BZ76" s="385"/>
      <c r="CF76" s="399">
        <f t="shared" si="70"/>
        <v>51</v>
      </c>
      <c r="CG76" s="399">
        <f t="shared" si="71"/>
        <v>51</v>
      </c>
      <c r="CH76" s="399">
        <f t="shared" si="72"/>
        <v>139.38</v>
      </c>
      <c r="CI76" s="399">
        <f t="shared" si="73"/>
        <v>56.11</v>
      </c>
      <c r="CJ76" s="399">
        <f t="shared" si="74"/>
        <v>55.69</v>
      </c>
      <c r="CK76" s="399">
        <f t="shared" si="75"/>
        <v>62.54</v>
      </c>
      <c r="CL76" s="399">
        <f t="shared" si="76"/>
        <v>67.069999999999993</v>
      </c>
      <c r="CM76" s="399">
        <f t="shared" si="77"/>
        <v>57.47</v>
      </c>
      <c r="CN76" s="399">
        <f t="shared" si="78"/>
        <v>59.08</v>
      </c>
      <c r="CO76" s="399">
        <f t="shared" si="79"/>
        <v>51</v>
      </c>
      <c r="CP76" s="399">
        <f t="shared" si="80"/>
        <v>51</v>
      </c>
      <c r="CQ76" s="399">
        <f t="shared" si="81"/>
        <v>51</v>
      </c>
      <c r="CR76" s="385">
        <f t="shared" si="87"/>
        <v>752.34</v>
      </c>
      <c r="CS76" s="385">
        <f t="shared" si="88"/>
        <v>62.695</v>
      </c>
    </row>
    <row r="77" spans="1:97" ht="14" customHeight="1" thickBot="1" x14ac:dyDescent="0.4">
      <c r="A77" s="504">
        <v>7</v>
      </c>
      <c r="B77" s="504"/>
      <c r="Y77" s="463">
        <f>SUM(Y64:Y76)</f>
        <v>281300.88</v>
      </c>
      <c r="AA77" s="6"/>
      <c r="AB77" s="464"/>
      <c r="AC77" s="465">
        <f>SUM(AC64:AC76)</f>
        <v>13070.065400000001</v>
      </c>
      <c r="AD77" s="466"/>
      <c r="AE77" s="467">
        <f>SUM(AE64:AE76)</f>
        <v>6535.0327000000007</v>
      </c>
      <c r="AF77" s="465">
        <f>SUM(AF64:AF76)</f>
        <v>274765.84729999996</v>
      </c>
      <c r="AG77" s="461" t="s">
        <v>1103</v>
      </c>
      <c r="AH77" s="462"/>
      <c r="AI77" s="39"/>
      <c r="AJ77" s="41"/>
      <c r="AK77" s="42"/>
      <c r="AL77" s="27"/>
      <c r="AM77" s="28" t="str">
        <f>IFERROR(INDEX(#REF!,MATCH(AH77,#REF!,0)),"")</f>
        <v/>
      </c>
      <c r="AN77" s="29" t="str">
        <f t="shared" si="57"/>
        <v/>
      </c>
      <c r="AO77" s="29">
        <f t="shared" si="89"/>
        <v>0</v>
      </c>
      <c r="AP77" s="29">
        <f t="shared" si="82"/>
        <v>0</v>
      </c>
      <c r="AQ77" s="30">
        <f t="shared" si="90"/>
        <v>0</v>
      </c>
      <c r="AR77" s="31">
        <f t="shared" si="91"/>
        <v>0</v>
      </c>
      <c r="AT77" s="44" t="s">
        <v>969</v>
      </c>
      <c r="AU77" s="45" t="s">
        <v>411</v>
      </c>
      <c r="AV77" s="138">
        <v>0</v>
      </c>
      <c r="AW77" s="58">
        <v>0</v>
      </c>
      <c r="AX77" s="139">
        <v>2454</v>
      </c>
      <c r="AY77" s="58">
        <v>383</v>
      </c>
      <c r="AZ77" s="139">
        <v>260</v>
      </c>
      <c r="BA77" s="58">
        <v>323</v>
      </c>
      <c r="BB77" s="139">
        <v>383</v>
      </c>
      <c r="BC77" s="58">
        <v>328</v>
      </c>
      <c r="BD77" s="139">
        <v>445</v>
      </c>
      <c r="BE77" s="58">
        <v>0</v>
      </c>
      <c r="BF77" s="139">
        <v>0</v>
      </c>
      <c r="BG77" s="59">
        <v>0</v>
      </c>
      <c r="BI77" s="140">
        <f t="shared" si="83"/>
        <v>381.33333333333331</v>
      </c>
      <c r="BJ77" s="140">
        <f t="shared" si="84"/>
        <v>4576</v>
      </c>
      <c r="BL77" s="399">
        <f t="shared" si="58"/>
        <v>26</v>
      </c>
      <c r="BM77" s="399">
        <f t="shared" si="59"/>
        <v>26</v>
      </c>
      <c r="BN77" s="399">
        <f t="shared" si="60"/>
        <v>42.18</v>
      </c>
      <c r="BO77" s="399">
        <f t="shared" si="61"/>
        <v>28.3</v>
      </c>
      <c r="BP77" s="399">
        <f t="shared" si="62"/>
        <v>27.56</v>
      </c>
      <c r="BQ77" s="399">
        <f t="shared" si="63"/>
        <v>27.94</v>
      </c>
      <c r="BR77" s="399">
        <f t="shared" si="64"/>
        <v>28.3</v>
      </c>
      <c r="BS77" s="399">
        <f t="shared" si="65"/>
        <v>27.97</v>
      </c>
      <c r="BT77" s="399">
        <f t="shared" si="66"/>
        <v>28.67</v>
      </c>
      <c r="BU77" s="399">
        <f t="shared" si="67"/>
        <v>26</v>
      </c>
      <c r="BV77" s="399">
        <f t="shared" si="68"/>
        <v>26</v>
      </c>
      <c r="BW77" s="399">
        <f t="shared" si="69"/>
        <v>26</v>
      </c>
      <c r="BX77" s="385">
        <f t="shared" si="85"/>
        <v>340.92</v>
      </c>
      <c r="BY77" s="385">
        <f t="shared" si="86"/>
        <v>28.41</v>
      </c>
      <c r="BZ77" s="385"/>
      <c r="CF77" s="399">
        <f t="shared" si="70"/>
        <v>51</v>
      </c>
      <c r="CG77" s="399">
        <f t="shared" si="71"/>
        <v>51</v>
      </c>
      <c r="CH77" s="399">
        <f t="shared" si="72"/>
        <v>75.77</v>
      </c>
      <c r="CI77" s="399">
        <f t="shared" si="73"/>
        <v>53.6</v>
      </c>
      <c r="CJ77" s="399">
        <f t="shared" si="74"/>
        <v>52.77</v>
      </c>
      <c r="CK77" s="399">
        <f t="shared" si="75"/>
        <v>53.2</v>
      </c>
      <c r="CL77" s="399">
        <f t="shared" si="76"/>
        <v>53.6</v>
      </c>
      <c r="CM77" s="399">
        <f t="shared" si="77"/>
        <v>53.23</v>
      </c>
      <c r="CN77" s="399">
        <f t="shared" si="78"/>
        <v>54.03</v>
      </c>
      <c r="CO77" s="399">
        <f t="shared" si="79"/>
        <v>51</v>
      </c>
      <c r="CP77" s="399">
        <f t="shared" si="80"/>
        <v>51</v>
      </c>
      <c r="CQ77" s="399">
        <f t="shared" si="81"/>
        <v>51</v>
      </c>
      <c r="CR77" s="385">
        <f t="shared" si="87"/>
        <v>651.20000000000005</v>
      </c>
      <c r="CS77" s="385">
        <f t="shared" si="88"/>
        <v>54.266666666666673</v>
      </c>
    </row>
    <row r="78" spans="1:97" ht="14" customHeight="1" x14ac:dyDescent="0.35">
      <c r="A78" s="73" t="s">
        <v>9</v>
      </c>
      <c r="B78" s="65"/>
      <c r="AG78" s="136"/>
      <c r="AH78" s="137"/>
      <c r="AI78" s="39"/>
      <c r="AJ78" s="41"/>
      <c r="AK78" s="42"/>
      <c r="AL78" s="27"/>
      <c r="AM78" s="28" t="str">
        <f>IFERROR(INDEX(#REF!,MATCH(AH78,#REF!,0)),"")</f>
        <v/>
      </c>
      <c r="AN78" s="29" t="str">
        <f t="shared" si="57"/>
        <v/>
      </c>
      <c r="AO78" s="29">
        <f t="shared" si="89"/>
        <v>0</v>
      </c>
      <c r="AP78" s="29">
        <f t="shared" si="82"/>
        <v>0</v>
      </c>
      <c r="AQ78" s="30">
        <f t="shared" si="90"/>
        <v>0</v>
      </c>
      <c r="AR78" s="31">
        <f t="shared" si="91"/>
        <v>0</v>
      </c>
      <c r="AT78" s="44" t="s">
        <v>969</v>
      </c>
      <c r="AU78" s="45" t="s">
        <v>412</v>
      </c>
      <c r="AV78" s="138">
        <v>0</v>
      </c>
      <c r="AW78" s="58">
        <v>0</v>
      </c>
      <c r="AX78" s="139">
        <v>5543</v>
      </c>
      <c r="AY78" s="58">
        <v>892</v>
      </c>
      <c r="AZ78" s="139">
        <v>931</v>
      </c>
      <c r="BA78" s="58">
        <v>1514</v>
      </c>
      <c r="BB78" s="139">
        <v>2189</v>
      </c>
      <c r="BC78" s="58">
        <v>1529</v>
      </c>
      <c r="BD78" s="139">
        <v>924</v>
      </c>
      <c r="BE78" s="58">
        <v>769</v>
      </c>
      <c r="BF78" s="139">
        <v>0</v>
      </c>
      <c r="BG78" s="59">
        <v>0</v>
      </c>
      <c r="BI78" s="140">
        <f t="shared" si="83"/>
        <v>1190.9166666666667</v>
      </c>
      <c r="BJ78" s="140">
        <f t="shared" si="84"/>
        <v>14291</v>
      </c>
      <c r="BL78" s="399">
        <f t="shared" si="58"/>
        <v>26</v>
      </c>
      <c r="BM78" s="399">
        <f t="shared" si="59"/>
        <v>26</v>
      </c>
      <c r="BN78" s="399">
        <f t="shared" si="60"/>
        <v>63.8</v>
      </c>
      <c r="BO78" s="399">
        <f t="shared" si="61"/>
        <v>31.35</v>
      </c>
      <c r="BP78" s="399">
        <f t="shared" si="62"/>
        <v>31.59</v>
      </c>
      <c r="BQ78" s="399">
        <f t="shared" si="63"/>
        <v>35.6</v>
      </c>
      <c r="BR78" s="399">
        <f t="shared" si="64"/>
        <v>40.32</v>
      </c>
      <c r="BS78" s="399">
        <f t="shared" si="65"/>
        <v>35.700000000000003</v>
      </c>
      <c r="BT78" s="399">
        <f t="shared" si="66"/>
        <v>31.54</v>
      </c>
      <c r="BU78" s="399">
        <f t="shared" si="67"/>
        <v>30.61</v>
      </c>
      <c r="BV78" s="399">
        <f t="shared" si="68"/>
        <v>26</v>
      </c>
      <c r="BW78" s="399">
        <f t="shared" si="69"/>
        <v>26</v>
      </c>
      <c r="BX78" s="385">
        <f t="shared" si="85"/>
        <v>404.51000000000005</v>
      </c>
      <c r="BY78" s="385">
        <f t="shared" si="86"/>
        <v>33.709166666666668</v>
      </c>
      <c r="BZ78" s="385"/>
      <c r="CF78" s="399">
        <f t="shared" si="70"/>
        <v>51</v>
      </c>
      <c r="CG78" s="399">
        <f t="shared" si="71"/>
        <v>51</v>
      </c>
      <c r="CH78" s="399">
        <f t="shared" si="72"/>
        <v>113.18</v>
      </c>
      <c r="CI78" s="399">
        <f t="shared" si="73"/>
        <v>57.07</v>
      </c>
      <c r="CJ78" s="399">
        <f t="shared" si="74"/>
        <v>57.49</v>
      </c>
      <c r="CK78" s="399">
        <f t="shared" si="75"/>
        <v>64.489999999999995</v>
      </c>
      <c r="CL78" s="399">
        <f t="shared" si="76"/>
        <v>72.59</v>
      </c>
      <c r="CM78" s="399">
        <f t="shared" si="77"/>
        <v>64.67</v>
      </c>
      <c r="CN78" s="399">
        <f t="shared" si="78"/>
        <v>57.41</v>
      </c>
      <c r="CO78" s="399">
        <f t="shared" si="79"/>
        <v>56.23</v>
      </c>
      <c r="CP78" s="399">
        <f t="shared" si="80"/>
        <v>51</v>
      </c>
      <c r="CQ78" s="399">
        <f t="shared" si="81"/>
        <v>51</v>
      </c>
      <c r="CR78" s="385">
        <f t="shared" si="87"/>
        <v>747.13</v>
      </c>
      <c r="CS78" s="385">
        <f t="shared" si="88"/>
        <v>62.260833333333331</v>
      </c>
    </row>
    <row r="79" spans="1:97" ht="14" customHeight="1" x14ac:dyDescent="0.35">
      <c r="A79" s="87" t="s">
        <v>50</v>
      </c>
      <c r="B79" s="88" t="s">
        <v>51</v>
      </c>
      <c r="AG79" s="136"/>
      <c r="AH79" s="137"/>
      <c r="AI79" s="39"/>
      <c r="AJ79" s="41"/>
      <c r="AK79" s="42"/>
      <c r="AL79" s="27"/>
      <c r="AM79" s="28" t="str">
        <f>IFERROR(INDEX(#REF!,MATCH(AH79,#REF!,0)),"")</f>
        <v/>
      </c>
      <c r="AN79" s="29" t="str">
        <f t="shared" si="57"/>
        <v/>
      </c>
      <c r="AO79" s="29">
        <f t="shared" si="89"/>
        <v>0</v>
      </c>
      <c r="AP79" s="29">
        <f t="shared" si="82"/>
        <v>0</v>
      </c>
      <c r="AQ79" s="30">
        <f t="shared" si="90"/>
        <v>0</v>
      </c>
      <c r="AR79" s="31">
        <f t="shared" si="91"/>
        <v>0</v>
      </c>
      <c r="AT79" s="44" t="s">
        <v>969</v>
      </c>
      <c r="AU79" s="45" t="s">
        <v>413</v>
      </c>
      <c r="AV79" s="138">
        <v>0</v>
      </c>
      <c r="AW79" s="58">
        <v>0</v>
      </c>
      <c r="AX79" s="139">
        <v>7918</v>
      </c>
      <c r="AY79" s="58">
        <v>1300</v>
      </c>
      <c r="AZ79" s="139">
        <v>1535</v>
      </c>
      <c r="BA79" s="58">
        <v>2590</v>
      </c>
      <c r="BB79" s="139">
        <v>4276</v>
      </c>
      <c r="BC79" s="58">
        <v>2182</v>
      </c>
      <c r="BD79" s="139">
        <v>2494</v>
      </c>
      <c r="BE79" s="58">
        <v>1321</v>
      </c>
      <c r="BF79" s="139">
        <v>0</v>
      </c>
      <c r="BG79" s="59">
        <v>0</v>
      </c>
      <c r="BI79" s="140">
        <f t="shared" si="83"/>
        <v>1968</v>
      </c>
      <c r="BJ79" s="140">
        <f t="shared" si="84"/>
        <v>23616</v>
      </c>
      <c r="BL79" s="399">
        <f t="shared" si="58"/>
        <v>26</v>
      </c>
      <c r="BM79" s="399">
        <f t="shared" si="59"/>
        <v>26</v>
      </c>
      <c r="BN79" s="399">
        <f t="shared" si="60"/>
        <v>82.34</v>
      </c>
      <c r="BO79" s="399">
        <f t="shared" si="61"/>
        <v>34.1</v>
      </c>
      <c r="BP79" s="399">
        <f t="shared" si="62"/>
        <v>35.75</v>
      </c>
      <c r="BQ79" s="399">
        <f t="shared" si="63"/>
        <v>43.13</v>
      </c>
      <c r="BR79" s="399">
        <f t="shared" si="64"/>
        <v>54.93</v>
      </c>
      <c r="BS79" s="399">
        <f t="shared" si="65"/>
        <v>40.270000000000003</v>
      </c>
      <c r="BT79" s="399">
        <f t="shared" si="66"/>
        <v>42.46</v>
      </c>
      <c r="BU79" s="399">
        <f t="shared" si="67"/>
        <v>34.25</v>
      </c>
      <c r="BV79" s="399">
        <f t="shared" si="68"/>
        <v>26</v>
      </c>
      <c r="BW79" s="399">
        <f t="shared" si="69"/>
        <v>26</v>
      </c>
      <c r="BX79" s="385">
        <f t="shared" si="85"/>
        <v>471.22999999999996</v>
      </c>
      <c r="BY79" s="385">
        <f t="shared" si="86"/>
        <v>39.269166666666663</v>
      </c>
      <c r="BZ79" s="385"/>
      <c r="CF79" s="399">
        <f t="shared" si="70"/>
        <v>51</v>
      </c>
      <c r="CG79" s="399">
        <f t="shared" si="71"/>
        <v>51</v>
      </c>
      <c r="CH79" s="399">
        <f t="shared" si="72"/>
        <v>160.68</v>
      </c>
      <c r="CI79" s="399">
        <f t="shared" si="73"/>
        <v>61.92</v>
      </c>
      <c r="CJ79" s="399">
        <f t="shared" si="74"/>
        <v>64.739999999999995</v>
      </c>
      <c r="CK79" s="399">
        <f t="shared" si="75"/>
        <v>77.400000000000006</v>
      </c>
      <c r="CL79" s="399">
        <f t="shared" si="76"/>
        <v>97.63</v>
      </c>
      <c r="CM79" s="399">
        <f t="shared" si="77"/>
        <v>72.5</v>
      </c>
      <c r="CN79" s="399">
        <f t="shared" si="78"/>
        <v>76.25</v>
      </c>
      <c r="CO79" s="399">
        <f t="shared" si="79"/>
        <v>62.17</v>
      </c>
      <c r="CP79" s="399">
        <f t="shared" si="80"/>
        <v>51</v>
      </c>
      <c r="CQ79" s="399">
        <f t="shared" si="81"/>
        <v>51</v>
      </c>
      <c r="CR79" s="385">
        <f t="shared" si="87"/>
        <v>877.29</v>
      </c>
      <c r="CS79" s="385">
        <f t="shared" si="88"/>
        <v>73.107500000000002</v>
      </c>
    </row>
    <row r="80" spans="1:97" ht="14" customHeight="1" x14ac:dyDescent="0.35">
      <c r="A80" s="92" t="s">
        <v>81</v>
      </c>
      <c r="B80" s="93" t="s">
        <v>82</v>
      </c>
      <c r="W80" s="137"/>
      <c r="X80" s="202"/>
      <c r="Y80" s="42"/>
      <c r="Z80" s="27"/>
      <c r="AA80" s="28"/>
      <c r="AB80" s="29"/>
      <c r="AC80" s="29"/>
      <c r="AD80" s="29"/>
      <c r="AE80" s="30"/>
      <c r="AF80" s="31"/>
      <c r="AG80" s="136"/>
      <c r="AH80" s="137"/>
      <c r="AI80" s="39"/>
      <c r="AJ80" s="41"/>
      <c r="AK80" s="42"/>
      <c r="AL80" s="27"/>
      <c r="AM80" s="28" t="str">
        <f>IFERROR(INDEX(#REF!,MATCH(AH80,#REF!,0)),"")</f>
        <v/>
      </c>
      <c r="AN80" s="29" t="str">
        <f t="shared" si="57"/>
        <v/>
      </c>
      <c r="AO80" s="29">
        <f t="shared" si="89"/>
        <v>0</v>
      </c>
      <c r="AP80" s="29">
        <f t="shared" si="82"/>
        <v>0</v>
      </c>
      <c r="AQ80" s="30">
        <f t="shared" si="90"/>
        <v>0</v>
      </c>
      <c r="AR80" s="31">
        <f t="shared" si="91"/>
        <v>0</v>
      </c>
      <c r="AT80" s="44" t="s">
        <v>969</v>
      </c>
      <c r="AU80" s="45" t="s">
        <v>414</v>
      </c>
      <c r="AV80" s="138">
        <v>0</v>
      </c>
      <c r="AW80" s="58">
        <v>0</v>
      </c>
      <c r="AX80" s="139">
        <v>1503</v>
      </c>
      <c r="AY80" s="58">
        <v>387</v>
      </c>
      <c r="AZ80" s="139">
        <v>302</v>
      </c>
      <c r="BA80" s="58">
        <v>515</v>
      </c>
      <c r="BB80" s="139">
        <v>452</v>
      </c>
      <c r="BC80" s="58">
        <v>407</v>
      </c>
      <c r="BD80" s="139">
        <v>354</v>
      </c>
      <c r="BE80" s="58">
        <v>390</v>
      </c>
      <c r="BF80" s="139">
        <v>0</v>
      </c>
      <c r="BG80" s="59">
        <v>0</v>
      </c>
      <c r="BI80" s="140">
        <f t="shared" si="83"/>
        <v>359.16666666666669</v>
      </c>
      <c r="BJ80" s="140">
        <f t="shared" si="84"/>
        <v>4310</v>
      </c>
      <c r="BL80" s="399">
        <f t="shared" si="58"/>
        <v>26</v>
      </c>
      <c r="BM80" s="399">
        <f t="shared" si="59"/>
        <v>26</v>
      </c>
      <c r="BN80" s="399">
        <f t="shared" si="60"/>
        <v>35.520000000000003</v>
      </c>
      <c r="BO80" s="399">
        <f t="shared" si="61"/>
        <v>28.32</v>
      </c>
      <c r="BP80" s="399">
        <f t="shared" si="62"/>
        <v>27.81</v>
      </c>
      <c r="BQ80" s="399">
        <f t="shared" si="63"/>
        <v>29.09</v>
      </c>
      <c r="BR80" s="399">
        <f t="shared" si="64"/>
        <v>28.71</v>
      </c>
      <c r="BS80" s="399">
        <f t="shared" si="65"/>
        <v>28.44</v>
      </c>
      <c r="BT80" s="399">
        <f t="shared" si="66"/>
        <v>28.12</v>
      </c>
      <c r="BU80" s="399">
        <f t="shared" si="67"/>
        <v>28.34</v>
      </c>
      <c r="BV80" s="399">
        <f t="shared" si="68"/>
        <v>26</v>
      </c>
      <c r="BW80" s="399">
        <f t="shared" si="69"/>
        <v>26</v>
      </c>
      <c r="BX80" s="385">
        <f t="shared" si="85"/>
        <v>338.34999999999997</v>
      </c>
      <c r="BY80" s="385">
        <f t="shared" si="86"/>
        <v>28.195833333333329</v>
      </c>
      <c r="BZ80" s="385"/>
      <c r="CF80" s="399">
        <f t="shared" si="70"/>
        <v>51</v>
      </c>
      <c r="CG80" s="399">
        <f t="shared" si="71"/>
        <v>51</v>
      </c>
      <c r="CH80" s="399">
        <f t="shared" si="72"/>
        <v>64.36</v>
      </c>
      <c r="CI80" s="399">
        <f t="shared" si="73"/>
        <v>53.63</v>
      </c>
      <c r="CJ80" s="399">
        <f t="shared" si="74"/>
        <v>53.05</v>
      </c>
      <c r="CK80" s="399">
        <f t="shared" si="75"/>
        <v>54.5</v>
      </c>
      <c r="CL80" s="399">
        <f t="shared" si="76"/>
        <v>54.07</v>
      </c>
      <c r="CM80" s="399">
        <f t="shared" si="77"/>
        <v>53.77</v>
      </c>
      <c r="CN80" s="399">
        <f t="shared" si="78"/>
        <v>53.41</v>
      </c>
      <c r="CO80" s="399">
        <f t="shared" si="79"/>
        <v>53.65</v>
      </c>
      <c r="CP80" s="399">
        <f t="shared" si="80"/>
        <v>51</v>
      </c>
      <c r="CQ80" s="399">
        <f t="shared" si="81"/>
        <v>51</v>
      </c>
      <c r="CR80" s="385">
        <f t="shared" si="87"/>
        <v>644.43999999999994</v>
      </c>
      <c r="CS80" s="385">
        <f t="shared" si="88"/>
        <v>53.703333333333326</v>
      </c>
    </row>
    <row r="81" spans="1:97" ht="14" customHeight="1" x14ac:dyDescent="0.35">
      <c r="A81" s="98" t="s">
        <v>91</v>
      </c>
      <c r="B81" s="99" t="s">
        <v>90</v>
      </c>
      <c r="V81" s="137"/>
      <c r="W81" s="39"/>
      <c r="X81" s="202"/>
      <c r="Y81" s="42"/>
      <c r="Z81" s="27"/>
      <c r="AA81" s="28"/>
      <c r="AB81" s="29"/>
      <c r="AC81" s="29"/>
      <c r="AD81" s="29"/>
      <c r="AE81" s="30"/>
      <c r="AF81" s="31"/>
      <c r="AG81" s="136"/>
      <c r="AH81" s="137"/>
      <c r="AI81" s="39"/>
      <c r="AJ81" s="41"/>
      <c r="AK81" s="42"/>
      <c r="AL81" s="27"/>
      <c r="AM81" s="28" t="str">
        <f>IFERROR(INDEX(#REF!,MATCH(AH81,#REF!,0)),"")</f>
        <v/>
      </c>
      <c r="AN81" s="29" t="str">
        <f t="shared" si="57"/>
        <v/>
      </c>
      <c r="AO81" s="29">
        <f t="shared" si="89"/>
        <v>0</v>
      </c>
      <c r="AP81" s="29">
        <f t="shared" si="82"/>
        <v>0</v>
      </c>
      <c r="AQ81" s="30">
        <f t="shared" si="90"/>
        <v>0</v>
      </c>
      <c r="AR81" s="31">
        <f t="shared" si="91"/>
        <v>0</v>
      </c>
      <c r="AT81" s="44" t="s">
        <v>969</v>
      </c>
      <c r="AU81" s="45" t="s">
        <v>415</v>
      </c>
      <c r="AV81" s="138">
        <v>0</v>
      </c>
      <c r="AW81" s="58">
        <v>0</v>
      </c>
      <c r="AX81" s="139">
        <v>2417</v>
      </c>
      <c r="AY81" s="58">
        <v>699</v>
      </c>
      <c r="AZ81" s="139">
        <v>578</v>
      </c>
      <c r="BA81" s="58">
        <v>543</v>
      </c>
      <c r="BB81" s="139">
        <v>561</v>
      </c>
      <c r="BC81" s="58">
        <v>380</v>
      </c>
      <c r="BD81" s="139">
        <v>480</v>
      </c>
      <c r="BE81" s="58">
        <v>389</v>
      </c>
      <c r="BF81" s="139">
        <v>0</v>
      </c>
      <c r="BG81" s="59">
        <v>0</v>
      </c>
      <c r="BI81" s="140">
        <f t="shared" si="83"/>
        <v>503.91666666666669</v>
      </c>
      <c r="BJ81" s="140">
        <f t="shared" si="84"/>
        <v>6047</v>
      </c>
      <c r="BL81" s="399">
        <f t="shared" si="58"/>
        <v>26</v>
      </c>
      <c r="BM81" s="399">
        <f t="shared" si="59"/>
        <v>26</v>
      </c>
      <c r="BN81" s="399">
        <f t="shared" si="60"/>
        <v>41.92</v>
      </c>
      <c r="BO81" s="399">
        <f t="shared" si="61"/>
        <v>30.19</v>
      </c>
      <c r="BP81" s="399">
        <f t="shared" si="62"/>
        <v>29.47</v>
      </c>
      <c r="BQ81" s="399">
        <f t="shared" si="63"/>
        <v>29.26</v>
      </c>
      <c r="BR81" s="399">
        <f t="shared" si="64"/>
        <v>29.37</v>
      </c>
      <c r="BS81" s="399">
        <f t="shared" si="65"/>
        <v>28.28</v>
      </c>
      <c r="BT81" s="399">
        <f t="shared" si="66"/>
        <v>28.88</v>
      </c>
      <c r="BU81" s="399">
        <f t="shared" si="67"/>
        <v>28.33</v>
      </c>
      <c r="BV81" s="399">
        <f t="shared" si="68"/>
        <v>26</v>
      </c>
      <c r="BW81" s="399">
        <f t="shared" si="69"/>
        <v>26</v>
      </c>
      <c r="BX81" s="385">
        <f t="shared" si="85"/>
        <v>349.7</v>
      </c>
      <c r="BY81" s="385">
        <f t="shared" si="86"/>
        <v>29.141666666666666</v>
      </c>
      <c r="BZ81" s="385"/>
      <c r="CF81" s="399">
        <f t="shared" si="70"/>
        <v>51</v>
      </c>
      <c r="CG81" s="399">
        <f t="shared" si="71"/>
        <v>51</v>
      </c>
      <c r="CH81" s="399">
        <f t="shared" si="72"/>
        <v>75.319999999999993</v>
      </c>
      <c r="CI81" s="399">
        <f t="shared" si="73"/>
        <v>55.75</v>
      </c>
      <c r="CJ81" s="399">
        <f t="shared" si="74"/>
        <v>54.93</v>
      </c>
      <c r="CK81" s="399">
        <f t="shared" si="75"/>
        <v>54.69</v>
      </c>
      <c r="CL81" s="399">
        <f t="shared" si="76"/>
        <v>54.81</v>
      </c>
      <c r="CM81" s="399">
        <f t="shared" si="77"/>
        <v>53.58</v>
      </c>
      <c r="CN81" s="399">
        <f t="shared" si="78"/>
        <v>54.26</v>
      </c>
      <c r="CO81" s="399">
        <f t="shared" si="79"/>
        <v>53.65</v>
      </c>
      <c r="CP81" s="399">
        <f t="shared" si="80"/>
        <v>51</v>
      </c>
      <c r="CQ81" s="399">
        <f t="shared" si="81"/>
        <v>51</v>
      </c>
      <c r="CR81" s="385">
        <f t="shared" si="87"/>
        <v>660.99</v>
      </c>
      <c r="CS81" s="385">
        <f t="shared" si="88"/>
        <v>55.082500000000003</v>
      </c>
    </row>
    <row r="82" spans="1:97" ht="14" customHeight="1" x14ac:dyDescent="0.35">
      <c r="A82" s="117">
        <v>0.21</v>
      </c>
      <c r="B82" s="118">
        <f>+A82</f>
        <v>0.21</v>
      </c>
      <c r="V82" s="137"/>
      <c r="W82" s="39"/>
      <c r="X82" s="202"/>
      <c r="Y82" s="42"/>
      <c r="Z82" s="27"/>
      <c r="AA82" s="28"/>
      <c r="AB82" s="29"/>
      <c r="AC82" s="29"/>
      <c r="AD82" s="29"/>
      <c r="AE82" s="30"/>
      <c r="AF82" s="31"/>
      <c r="AG82" s="136"/>
      <c r="AH82" s="137"/>
      <c r="AI82" s="39"/>
      <c r="AJ82" s="41"/>
      <c r="AK82" s="42"/>
      <c r="AL82" s="27"/>
      <c r="AM82" s="28" t="str">
        <f>IFERROR(INDEX(#REF!,MATCH(AH82,#REF!,0)),"")</f>
        <v/>
      </c>
      <c r="AN82" s="29" t="str">
        <f t="shared" si="57"/>
        <v/>
      </c>
      <c r="AO82" s="29">
        <f t="shared" si="89"/>
        <v>0</v>
      </c>
      <c r="AP82" s="29">
        <f t="shared" si="82"/>
        <v>0</v>
      </c>
      <c r="AQ82" s="30">
        <f t="shared" si="90"/>
        <v>0</v>
      </c>
      <c r="AR82" s="31">
        <f t="shared" si="91"/>
        <v>0</v>
      </c>
      <c r="AT82" s="44" t="s">
        <v>969</v>
      </c>
      <c r="AU82" s="45" t="s">
        <v>416</v>
      </c>
      <c r="AV82" s="138">
        <v>0</v>
      </c>
      <c r="AW82" s="58">
        <v>0</v>
      </c>
      <c r="AX82" s="139">
        <v>2275</v>
      </c>
      <c r="AY82" s="58">
        <v>633</v>
      </c>
      <c r="AZ82" s="139">
        <v>390</v>
      </c>
      <c r="BA82" s="58">
        <v>726</v>
      </c>
      <c r="BB82" s="139">
        <v>245</v>
      </c>
      <c r="BC82" s="58">
        <v>1403</v>
      </c>
      <c r="BD82" s="139">
        <v>581</v>
      </c>
      <c r="BE82" s="58">
        <v>322</v>
      </c>
      <c r="BF82" s="139">
        <v>0</v>
      </c>
      <c r="BG82" s="59">
        <v>0</v>
      </c>
      <c r="BI82" s="140">
        <f t="shared" si="83"/>
        <v>547.91666666666663</v>
      </c>
      <c r="BJ82" s="140">
        <f t="shared" si="84"/>
        <v>6575</v>
      </c>
      <c r="BL82" s="399">
        <f t="shared" si="58"/>
        <v>26</v>
      </c>
      <c r="BM82" s="399">
        <f t="shared" si="59"/>
        <v>26</v>
      </c>
      <c r="BN82" s="399">
        <f t="shared" si="60"/>
        <v>40.93</v>
      </c>
      <c r="BO82" s="399">
        <f t="shared" si="61"/>
        <v>29.8</v>
      </c>
      <c r="BP82" s="399">
        <f t="shared" si="62"/>
        <v>28.34</v>
      </c>
      <c r="BQ82" s="399">
        <f t="shared" si="63"/>
        <v>30.36</v>
      </c>
      <c r="BR82" s="399">
        <f t="shared" si="64"/>
        <v>27.47</v>
      </c>
      <c r="BS82" s="399">
        <f t="shared" si="65"/>
        <v>34.82</v>
      </c>
      <c r="BT82" s="399">
        <f t="shared" si="66"/>
        <v>29.49</v>
      </c>
      <c r="BU82" s="399">
        <f t="shared" si="67"/>
        <v>27.93</v>
      </c>
      <c r="BV82" s="399">
        <f t="shared" si="68"/>
        <v>26</v>
      </c>
      <c r="BW82" s="399">
        <f t="shared" si="69"/>
        <v>26</v>
      </c>
      <c r="BX82" s="385">
        <f t="shared" si="85"/>
        <v>353.14</v>
      </c>
      <c r="BY82" s="385">
        <f t="shared" si="86"/>
        <v>29.428333333333331</v>
      </c>
      <c r="BZ82" s="385"/>
      <c r="CF82" s="399">
        <f t="shared" si="70"/>
        <v>51</v>
      </c>
      <c r="CG82" s="399">
        <f t="shared" si="71"/>
        <v>51</v>
      </c>
      <c r="CH82" s="399">
        <f t="shared" si="72"/>
        <v>73.62</v>
      </c>
      <c r="CI82" s="399">
        <f t="shared" si="73"/>
        <v>55.3</v>
      </c>
      <c r="CJ82" s="399">
        <f t="shared" si="74"/>
        <v>53.65</v>
      </c>
      <c r="CK82" s="399">
        <f t="shared" si="75"/>
        <v>55.94</v>
      </c>
      <c r="CL82" s="399">
        <f t="shared" si="76"/>
        <v>52.67</v>
      </c>
      <c r="CM82" s="399">
        <f t="shared" si="77"/>
        <v>63.16</v>
      </c>
      <c r="CN82" s="399">
        <f t="shared" si="78"/>
        <v>54.95</v>
      </c>
      <c r="CO82" s="399">
        <f t="shared" si="79"/>
        <v>53.19</v>
      </c>
      <c r="CP82" s="399">
        <f t="shared" si="80"/>
        <v>51</v>
      </c>
      <c r="CQ82" s="399">
        <f t="shared" si="81"/>
        <v>51</v>
      </c>
      <c r="CR82" s="385">
        <f t="shared" si="87"/>
        <v>666.48</v>
      </c>
      <c r="CS82" s="385">
        <f t="shared" si="88"/>
        <v>55.54</v>
      </c>
    </row>
    <row r="83" spans="1:97" ht="14" customHeight="1" x14ac:dyDescent="0.35">
      <c r="A83" s="128"/>
      <c r="B83" s="128"/>
      <c r="V83" s="137"/>
      <c r="W83" s="39"/>
      <c r="X83" s="202"/>
      <c r="Y83" s="42"/>
      <c r="Z83" s="27"/>
      <c r="AA83" s="28"/>
      <c r="AB83" s="29"/>
      <c r="AC83" s="29"/>
      <c r="AD83" s="29"/>
      <c r="AE83" s="30"/>
      <c r="AF83" s="31"/>
      <c r="AG83" s="136"/>
      <c r="AH83" s="137"/>
      <c r="AI83" s="39"/>
      <c r="AJ83" s="41"/>
      <c r="AK83" s="42"/>
      <c r="AL83" s="27"/>
      <c r="AM83" s="28" t="str">
        <f>IFERROR(INDEX(#REF!,MATCH(AH83,#REF!,0)),"")</f>
        <v/>
      </c>
      <c r="AN83" s="29" t="str">
        <f t="shared" si="57"/>
        <v/>
      </c>
      <c r="AO83" s="29">
        <f t="shared" si="89"/>
        <v>0</v>
      </c>
      <c r="AP83" s="29">
        <f t="shared" si="82"/>
        <v>0</v>
      </c>
      <c r="AQ83" s="30">
        <f t="shared" si="90"/>
        <v>0</v>
      </c>
      <c r="AR83" s="31">
        <f t="shared" si="91"/>
        <v>0</v>
      </c>
      <c r="AT83" s="44" t="s">
        <v>969</v>
      </c>
      <c r="AU83" s="45" t="s">
        <v>417</v>
      </c>
      <c r="AV83" s="138">
        <v>0</v>
      </c>
      <c r="AW83" s="58">
        <v>0</v>
      </c>
      <c r="AX83" s="139">
        <v>5353</v>
      </c>
      <c r="AY83" s="58">
        <v>1251</v>
      </c>
      <c r="AZ83" s="139">
        <v>2542</v>
      </c>
      <c r="BA83" s="58">
        <v>1956</v>
      </c>
      <c r="BB83" s="139">
        <v>8182</v>
      </c>
      <c r="BC83" s="58">
        <v>1651</v>
      </c>
      <c r="BD83" s="139">
        <v>1013</v>
      </c>
      <c r="BE83" s="58">
        <v>908</v>
      </c>
      <c r="BF83" s="139">
        <v>0</v>
      </c>
      <c r="BG83" s="59">
        <v>0</v>
      </c>
      <c r="BI83" s="140">
        <f t="shared" si="83"/>
        <v>1904.6666666666667</v>
      </c>
      <c r="BJ83" s="140">
        <f t="shared" si="84"/>
        <v>22856</v>
      </c>
      <c r="BL83" s="399">
        <f t="shared" si="58"/>
        <v>26</v>
      </c>
      <c r="BM83" s="399">
        <f t="shared" si="59"/>
        <v>26</v>
      </c>
      <c r="BN83" s="399">
        <f t="shared" si="60"/>
        <v>62.47</v>
      </c>
      <c r="BO83" s="399">
        <f t="shared" si="61"/>
        <v>33.76</v>
      </c>
      <c r="BP83" s="399">
        <f t="shared" si="62"/>
        <v>42.79</v>
      </c>
      <c r="BQ83" s="399">
        <f t="shared" si="63"/>
        <v>38.69</v>
      </c>
      <c r="BR83" s="399">
        <f t="shared" si="64"/>
        <v>84.46</v>
      </c>
      <c r="BS83" s="399">
        <f t="shared" si="65"/>
        <v>36.56</v>
      </c>
      <c r="BT83" s="399">
        <f t="shared" si="66"/>
        <v>32.090000000000003</v>
      </c>
      <c r="BU83" s="399">
        <f t="shared" si="67"/>
        <v>31.45</v>
      </c>
      <c r="BV83" s="399">
        <f t="shared" si="68"/>
        <v>26</v>
      </c>
      <c r="BW83" s="399">
        <f t="shared" si="69"/>
        <v>26</v>
      </c>
      <c r="BX83" s="385">
        <f t="shared" si="85"/>
        <v>466.26999999999992</v>
      </c>
      <c r="BY83" s="385">
        <f t="shared" si="86"/>
        <v>38.855833333333329</v>
      </c>
      <c r="BZ83" s="385"/>
      <c r="CF83" s="399">
        <f t="shared" si="70"/>
        <v>51</v>
      </c>
      <c r="CG83" s="399">
        <f t="shared" si="71"/>
        <v>51</v>
      </c>
      <c r="CH83" s="399">
        <f t="shared" si="72"/>
        <v>110.56</v>
      </c>
      <c r="CI83" s="399">
        <f t="shared" si="73"/>
        <v>61.33</v>
      </c>
      <c r="CJ83" s="399">
        <f t="shared" si="74"/>
        <v>76.819999999999993</v>
      </c>
      <c r="CK83" s="399">
        <f t="shared" si="75"/>
        <v>69.790000000000006</v>
      </c>
      <c r="CL83" s="399">
        <f t="shared" si="76"/>
        <v>165.96</v>
      </c>
      <c r="CM83" s="399">
        <f t="shared" si="77"/>
        <v>66.13</v>
      </c>
      <c r="CN83" s="399">
        <f t="shared" si="78"/>
        <v>58.48</v>
      </c>
      <c r="CO83" s="399">
        <f t="shared" si="79"/>
        <v>57.22</v>
      </c>
      <c r="CP83" s="399">
        <f t="shared" si="80"/>
        <v>51</v>
      </c>
      <c r="CQ83" s="399">
        <f t="shared" si="81"/>
        <v>51</v>
      </c>
      <c r="CR83" s="385">
        <f t="shared" si="87"/>
        <v>870.29000000000008</v>
      </c>
      <c r="CS83" s="385">
        <f t="shared" si="88"/>
        <v>72.524166666666673</v>
      </c>
    </row>
    <row r="84" spans="1:97" ht="14" customHeight="1" x14ac:dyDescent="0.35">
      <c r="V84" s="137"/>
      <c r="W84" s="39"/>
      <c r="X84" s="202"/>
      <c r="Y84" s="42"/>
      <c r="Z84" s="27"/>
      <c r="AA84" s="28"/>
      <c r="AB84" s="29"/>
      <c r="AC84" s="29"/>
      <c r="AD84" s="29"/>
      <c r="AE84" s="30"/>
      <c r="AF84" s="31"/>
      <c r="AG84" s="136"/>
      <c r="AH84" s="137"/>
      <c r="AI84" s="39"/>
      <c r="AJ84" s="41"/>
      <c r="AK84" s="42"/>
      <c r="AL84" s="27"/>
      <c r="AM84" s="28" t="str">
        <f>IFERROR(INDEX(#REF!,MATCH(AH84,#REF!,0)),"")</f>
        <v/>
      </c>
      <c r="AN84" s="29" t="str">
        <f t="shared" si="57"/>
        <v/>
      </c>
      <c r="AO84" s="29">
        <f t="shared" si="89"/>
        <v>0</v>
      </c>
      <c r="AP84" s="29">
        <f t="shared" si="82"/>
        <v>0</v>
      </c>
      <c r="AQ84" s="30">
        <f t="shared" si="90"/>
        <v>0</v>
      </c>
      <c r="AR84" s="31">
        <f t="shared" si="91"/>
        <v>0</v>
      </c>
      <c r="AT84" s="44" t="s">
        <v>969</v>
      </c>
      <c r="AU84" s="45" t="s">
        <v>418</v>
      </c>
      <c r="AV84" s="138">
        <v>0</v>
      </c>
      <c r="AW84" s="58">
        <v>0</v>
      </c>
      <c r="AX84" s="139">
        <v>2374</v>
      </c>
      <c r="AY84" s="58">
        <v>577</v>
      </c>
      <c r="AZ84" s="139">
        <v>989</v>
      </c>
      <c r="BA84" s="58">
        <v>1687</v>
      </c>
      <c r="BB84" s="139">
        <v>1881</v>
      </c>
      <c r="BC84" s="58">
        <v>1192</v>
      </c>
      <c r="BD84" s="139">
        <v>1220</v>
      </c>
      <c r="BE84" s="58">
        <v>860</v>
      </c>
      <c r="BF84" s="139">
        <v>0</v>
      </c>
      <c r="BG84" s="59">
        <v>0</v>
      </c>
      <c r="BI84" s="140">
        <f t="shared" si="83"/>
        <v>898.33333333333337</v>
      </c>
      <c r="BJ84" s="140">
        <f t="shared" si="84"/>
        <v>10780</v>
      </c>
      <c r="BL84" s="399">
        <f t="shared" si="58"/>
        <v>26</v>
      </c>
      <c r="BM84" s="399">
        <f t="shared" si="59"/>
        <v>26</v>
      </c>
      <c r="BN84" s="399">
        <f t="shared" si="60"/>
        <v>41.62</v>
      </c>
      <c r="BO84" s="399">
        <f t="shared" si="61"/>
        <v>29.46</v>
      </c>
      <c r="BP84" s="399">
        <f t="shared" si="62"/>
        <v>31.93</v>
      </c>
      <c r="BQ84" s="399">
        <f t="shared" si="63"/>
        <v>36.81</v>
      </c>
      <c r="BR84" s="399">
        <f t="shared" si="64"/>
        <v>38.17</v>
      </c>
      <c r="BS84" s="399">
        <f t="shared" si="65"/>
        <v>33.340000000000003</v>
      </c>
      <c r="BT84" s="399">
        <f t="shared" si="66"/>
        <v>33.54</v>
      </c>
      <c r="BU84" s="399">
        <f t="shared" si="67"/>
        <v>31.16</v>
      </c>
      <c r="BV84" s="399">
        <f t="shared" si="68"/>
        <v>26</v>
      </c>
      <c r="BW84" s="399">
        <f t="shared" si="69"/>
        <v>26</v>
      </c>
      <c r="BX84" s="385">
        <f t="shared" si="85"/>
        <v>380.03000000000009</v>
      </c>
      <c r="BY84" s="385">
        <f t="shared" si="86"/>
        <v>31.669166666666673</v>
      </c>
      <c r="BZ84" s="385"/>
      <c r="CF84" s="399">
        <f t="shared" si="70"/>
        <v>51</v>
      </c>
      <c r="CG84" s="399">
        <f t="shared" si="71"/>
        <v>51</v>
      </c>
      <c r="CH84" s="399">
        <f t="shared" si="72"/>
        <v>74.81</v>
      </c>
      <c r="CI84" s="399">
        <f t="shared" si="73"/>
        <v>54.92</v>
      </c>
      <c r="CJ84" s="399">
        <f t="shared" si="74"/>
        <v>58.19</v>
      </c>
      <c r="CK84" s="399">
        <f t="shared" si="75"/>
        <v>66.56</v>
      </c>
      <c r="CL84" s="399">
        <f t="shared" si="76"/>
        <v>68.89</v>
      </c>
      <c r="CM84" s="399">
        <f t="shared" si="77"/>
        <v>60.62</v>
      </c>
      <c r="CN84" s="399">
        <f t="shared" si="78"/>
        <v>60.96</v>
      </c>
      <c r="CO84" s="399">
        <f t="shared" si="79"/>
        <v>56.85</v>
      </c>
      <c r="CP84" s="399">
        <f t="shared" si="80"/>
        <v>51</v>
      </c>
      <c r="CQ84" s="399">
        <f t="shared" si="81"/>
        <v>51</v>
      </c>
      <c r="CR84" s="385">
        <f t="shared" si="87"/>
        <v>705.80000000000007</v>
      </c>
      <c r="CS84" s="385">
        <f t="shared" si="88"/>
        <v>58.81666666666667</v>
      </c>
    </row>
    <row r="85" spans="1:97" ht="14" customHeight="1" x14ac:dyDescent="0.25">
      <c r="A85" s="65" t="s">
        <v>1060</v>
      </c>
      <c r="B85" s="326">
        <v>3006.51</v>
      </c>
      <c r="V85" s="137"/>
      <c r="W85" s="39"/>
      <c r="X85" s="202"/>
      <c r="Y85" s="42"/>
      <c r="Z85" s="27"/>
      <c r="AA85" s="28"/>
      <c r="AB85" s="29"/>
      <c r="AC85" s="29"/>
      <c r="AD85" s="29"/>
      <c r="AE85" s="30"/>
      <c r="AF85" s="31"/>
      <c r="AG85" s="136"/>
      <c r="AH85" s="137"/>
      <c r="AI85" s="39"/>
      <c r="AJ85" s="41"/>
      <c r="AK85" s="42"/>
      <c r="AL85" s="27"/>
      <c r="AM85" s="28" t="str">
        <f>IFERROR(INDEX(#REF!,MATCH(AH85,#REF!,0)),"")</f>
        <v/>
      </c>
      <c r="AN85" s="29" t="str">
        <f t="shared" si="57"/>
        <v/>
      </c>
      <c r="AO85" s="29">
        <f t="shared" si="89"/>
        <v>0</v>
      </c>
      <c r="AP85" s="29">
        <f t="shared" si="82"/>
        <v>0</v>
      </c>
      <c r="AQ85" s="30">
        <f t="shared" si="90"/>
        <v>0</v>
      </c>
      <c r="AR85" s="31">
        <f t="shared" si="91"/>
        <v>0</v>
      </c>
      <c r="AT85" s="44" t="s">
        <v>969</v>
      </c>
      <c r="AU85" s="45" t="s">
        <v>419</v>
      </c>
      <c r="AV85" s="138">
        <v>0</v>
      </c>
      <c r="AW85" s="58">
        <v>0</v>
      </c>
      <c r="AX85" s="139">
        <v>1958</v>
      </c>
      <c r="AY85" s="58">
        <v>370</v>
      </c>
      <c r="AZ85" s="139">
        <v>351</v>
      </c>
      <c r="BA85" s="58">
        <v>499</v>
      </c>
      <c r="BB85" s="139">
        <v>546</v>
      </c>
      <c r="BC85" s="58">
        <v>418</v>
      </c>
      <c r="BD85" s="139">
        <v>494</v>
      </c>
      <c r="BE85" s="58">
        <v>433</v>
      </c>
      <c r="BF85" s="139">
        <v>0</v>
      </c>
      <c r="BG85" s="59">
        <v>0</v>
      </c>
      <c r="BI85" s="140">
        <f t="shared" si="83"/>
        <v>422.41666666666669</v>
      </c>
      <c r="BJ85" s="140">
        <f t="shared" si="84"/>
        <v>5069</v>
      </c>
      <c r="BL85" s="399">
        <f t="shared" si="58"/>
        <v>26</v>
      </c>
      <c r="BM85" s="399">
        <f t="shared" si="59"/>
        <v>26</v>
      </c>
      <c r="BN85" s="399">
        <f t="shared" si="60"/>
        <v>38.71</v>
      </c>
      <c r="BO85" s="399">
        <f t="shared" si="61"/>
        <v>28.22</v>
      </c>
      <c r="BP85" s="399">
        <f t="shared" si="62"/>
        <v>28.11</v>
      </c>
      <c r="BQ85" s="399">
        <f t="shared" si="63"/>
        <v>28.99</v>
      </c>
      <c r="BR85" s="399">
        <f t="shared" si="64"/>
        <v>29.28</v>
      </c>
      <c r="BS85" s="399">
        <f t="shared" si="65"/>
        <v>28.51</v>
      </c>
      <c r="BT85" s="399">
        <f t="shared" si="66"/>
        <v>28.96</v>
      </c>
      <c r="BU85" s="399">
        <f t="shared" si="67"/>
        <v>28.6</v>
      </c>
      <c r="BV85" s="399">
        <f t="shared" si="68"/>
        <v>26</v>
      </c>
      <c r="BW85" s="399">
        <f t="shared" si="69"/>
        <v>26</v>
      </c>
      <c r="BX85" s="385">
        <f t="shared" si="85"/>
        <v>343.38000000000005</v>
      </c>
      <c r="BY85" s="385">
        <f t="shared" si="86"/>
        <v>28.615000000000006</v>
      </c>
      <c r="BZ85" s="385"/>
      <c r="CF85" s="399">
        <f t="shared" si="70"/>
        <v>51</v>
      </c>
      <c r="CG85" s="399">
        <f t="shared" si="71"/>
        <v>51</v>
      </c>
      <c r="CH85" s="399">
        <f t="shared" si="72"/>
        <v>69.819999999999993</v>
      </c>
      <c r="CI85" s="399">
        <f t="shared" si="73"/>
        <v>53.52</v>
      </c>
      <c r="CJ85" s="399">
        <f t="shared" si="74"/>
        <v>53.39</v>
      </c>
      <c r="CK85" s="399">
        <f t="shared" si="75"/>
        <v>54.39</v>
      </c>
      <c r="CL85" s="399">
        <f t="shared" si="76"/>
        <v>54.71</v>
      </c>
      <c r="CM85" s="399">
        <f t="shared" si="77"/>
        <v>53.84</v>
      </c>
      <c r="CN85" s="399">
        <f t="shared" si="78"/>
        <v>54.36</v>
      </c>
      <c r="CO85" s="399">
        <f t="shared" si="79"/>
        <v>53.94</v>
      </c>
      <c r="CP85" s="399">
        <f t="shared" si="80"/>
        <v>51</v>
      </c>
      <c r="CQ85" s="399">
        <f t="shared" si="81"/>
        <v>51</v>
      </c>
      <c r="CR85" s="385">
        <f t="shared" si="87"/>
        <v>651.97</v>
      </c>
      <c r="CS85" s="385">
        <f t="shared" si="88"/>
        <v>54.330833333333338</v>
      </c>
    </row>
    <row r="86" spans="1:97" ht="14" customHeight="1" x14ac:dyDescent="0.35">
      <c r="V86" s="137"/>
      <c r="W86" s="39"/>
      <c r="X86" s="202"/>
      <c r="Y86" s="42"/>
      <c r="Z86" s="27"/>
      <c r="AA86" s="28"/>
      <c r="AB86" s="29"/>
      <c r="AC86" s="29"/>
      <c r="AD86" s="29"/>
      <c r="AE86" s="30"/>
      <c r="AF86" s="31"/>
      <c r="AG86" s="136"/>
      <c r="AH86" s="137"/>
      <c r="AI86" s="39"/>
      <c r="AJ86" s="41"/>
      <c r="AK86" s="42"/>
      <c r="AL86" s="27"/>
      <c r="AM86" s="28" t="str">
        <f>IFERROR(INDEX(#REF!,MATCH(AH86,#REF!,0)),"")</f>
        <v/>
      </c>
      <c r="AN86" s="29" t="str">
        <f t="shared" si="57"/>
        <v/>
      </c>
      <c r="AO86" s="29">
        <f t="shared" si="89"/>
        <v>0</v>
      </c>
      <c r="AP86" s="29">
        <f t="shared" si="82"/>
        <v>0</v>
      </c>
      <c r="AQ86" s="30">
        <f t="shared" si="90"/>
        <v>0</v>
      </c>
      <c r="AR86" s="31">
        <f t="shared" si="91"/>
        <v>0</v>
      </c>
      <c r="AT86" s="44" t="s">
        <v>969</v>
      </c>
      <c r="AU86" s="45" t="s">
        <v>420</v>
      </c>
      <c r="AV86" s="138">
        <v>0</v>
      </c>
      <c r="AW86" s="58">
        <v>0</v>
      </c>
      <c r="AX86" s="139">
        <v>61</v>
      </c>
      <c r="AY86" s="58">
        <v>84</v>
      </c>
      <c r="AZ86" s="139">
        <v>14</v>
      </c>
      <c r="BA86" s="58">
        <v>28</v>
      </c>
      <c r="BB86" s="139">
        <v>359</v>
      </c>
      <c r="BC86" s="58">
        <v>479</v>
      </c>
      <c r="BD86" s="139">
        <v>28</v>
      </c>
      <c r="BE86" s="58">
        <v>9</v>
      </c>
      <c r="BF86" s="139">
        <v>0</v>
      </c>
      <c r="BG86" s="59">
        <v>0</v>
      </c>
      <c r="BI86" s="140">
        <f t="shared" si="83"/>
        <v>88.5</v>
      </c>
      <c r="BJ86" s="140">
        <f t="shared" si="84"/>
        <v>1062</v>
      </c>
      <c r="BL86" s="399">
        <f t="shared" si="58"/>
        <v>26</v>
      </c>
      <c r="BM86" s="399">
        <f t="shared" si="59"/>
        <v>26</v>
      </c>
      <c r="BN86" s="399">
        <f t="shared" si="60"/>
        <v>26.37</v>
      </c>
      <c r="BO86" s="399">
        <f t="shared" si="61"/>
        <v>26.5</v>
      </c>
      <c r="BP86" s="399">
        <f t="shared" si="62"/>
        <v>26.08</v>
      </c>
      <c r="BQ86" s="399">
        <f t="shared" si="63"/>
        <v>26.17</v>
      </c>
      <c r="BR86" s="399">
        <f t="shared" si="64"/>
        <v>28.15</v>
      </c>
      <c r="BS86" s="399">
        <f t="shared" si="65"/>
        <v>28.87</v>
      </c>
      <c r="BT86" s="399">
        <f t="shared" si="66"/>
        <v>26.17</v>
      </c>
      <c r="BU86" s="399">
        <f t="shared" si="67"/>
        <v>26.05</v>
      </c>
      <c r="BV86" s="399">
        <f t="shared" si="68"/>
        <v>26</v>
      </c>
      <c r="BW86" s="399">
        <f t="shared" si="69"/>
        <v>26</v>
      </c>
      <c r="BX86" s="385">
        <f t="shared" si="85"/>
        <v>318.36</v>
      </c>
      <c r="BY86" s="385">
        <f t="shared" si="86"/>
        <v>26.53</v>
      </c>
      <c r="BZ86" s="385"/>
      <c r="CF86" s="399">
        <f t="shared" si="70"/>
        <v>51</v>
      </c>
      <c r="CG86" s="399">
        <f t="shared" si="71"/>
        <v>51</v>
      </c>
      <c r="CH86" s="399">
        <f t="shared" si="72"/>
        <v>51.41</v>
      </c>
      <c r="CI86" s="399">
        <f t="shared" si="73"/>
        <v>51.57</v>
      </c>
      <c r="CJ86" s="399">
        <f t="shared" si="74"/>
        <v>51.1</v>
      </c>
      <c r="CK86" s="399">
        <f t="shared" si="75"/>
        <v>51.19</v>
      </c>
      <c r="CL86" s="399">
        <f t="shared" si="76"/>
        <v>53.44</v>
      </c>
      <c r="CM86" s="399">
        <f t="shared" si="77"/>
        <v>54.26</v>
      </c>
      <c r="CN86" s="399">
        <f t="shared" si="78"/>
        <v>51.19</v>
      </c>
      <c r="CO86" s="399">
        <f t="shared" si="79"/>
        <v>51.06</v>
      </c>
      <c r="CP86" s="399">
        <f t="shared" si="80"/>
        <v>51</v>
      </c>
      <c r="CQ86" s="399">
        <f t="shared" si="81"/>
        <v>51</v>
      </c>
      <c r="CR86" s="385">
        <f t="shared" si="87"/>
        <v>619.22</v>
      </c>
      <c r="CS86" s="385">
        <f t="shared" si="88"/>
        <v>51.601666666666667</v>
      </c>
    </row>
    <row r="87" spans="1:97" ht="14" customHeight="1" x14ac:dyDescent="0.35">
      <c r="V87" s="137"/>
      <c r="W87" s="39"/>
      <c r="X87" s="202"/>
      <c r="Y87" s="42"/>
      <c r="Z87" s="27"/>
      <c r="AA87" s="28"/>
      <c r="AB87" s="29"/>
      <c r="AC87" s="29"/>
      <c r="AD87" s="29"/>
      <c r="AE87" s="30"/>
      <c r="AF87" s="31"/>
      <c r="AG87" s="136"/>
      <c r="AH87" s="137"/>
      <c r="AI87" s="39"/>
      <c r="AJ87" s="41"/>
      <c r="AK87" s="42"/>
      <c r="AL87" s="27"/>
      <c r="AM87" s="28" t="str">
        <f>IFERROR(INDEX(#REF!,MATCH(AH87,#REF!,0)),"")</f>
        <v/>
      </c>
      <c r="AN87" s="29" t="str">
        <f t="shared" si="57"/>
        <v/>
      </c>
      <c r="AO87" s="29">
        <f t="shared" si="89"/>
        <v>0</v>
      </c>
      <c r="AP87" s="29">
        <f t="shared" si="82"/>
        <v>0</v>
      </c>
      <c r="AQ87" s="30">
        <f t="shared" si="90"/>
        <v>0</v>
      </c>
      <c r="AR87" s="31">
        <f t="shared" si="91"/>
        <v>0</v>
      </c>
      <c r="AT87" s="44" t="s">
        <v>969</v>
      </c>
      <c r="AU87" s="45" t="s">
        <v>421</v>
      </c>
      <c r="AV87" s="138">
        <v>0</v>
      </c>
      <c r="AW87" s="58">
        <v>0</v>
      </c>
      <c r="AX87" s="139">
        <v>2075</v>
      </c>
      <c r="AY87" s="58">
        <v>525</v>
      </c>
      <c r="AZ87" s="139">
        <v>852</v>
      </c>
      <c r="BA87" s="58">
        <v>1408</v>
      </c>
      <c r="BB87" s="139">
        <v>2029</v>
      </c>
      <c r="BC87" s="58">
        <v>903</v>
      </c>
      <c r="BD87" s="139">
        <v>1109</v>
      </c>
      <c r="BE87" s="58">
        <v>515</v>
      </c>
      <c r="BF87" s="139">
        <v>0</v>
      </c>
      <c r="BG87" s="59">
        <v>0</v>
      </c>
      <c r="BI87" s="140">
        <f t="shared" si="83"/>
        <v>784.66666666666663</v>
      </c>
      <c r="BJ87" s="140">
        <f t="shared" si="84"/>
        <v>9416</v>
      </c>
      <c r="BL87" s="399">
        <f t="shared" si="58"/>
        <v>26</v>
      </c>
      <c r="BM87" s="399">
        <f t="shared" si="59"/>
        <v>26</v>
      </c>
      <c r="BN87" s="399">
        <f t="shared" si="60"/>
        <v>39.53</v>
      </c>
      <c r="BO87" s="399">
        <f t="shared" si="61"/>
        <v>29.15</v>
      </c>
      <c r="BP87" s="399">
        <f t="shared" si="62"/>
        <v>31.11</v>
      </c>
      <c r="BQ87" s="399">
        <f t="shared" si="63"/>
        <v>34.86</v>
      </c>
      <c r="BR87" s="399">
        <f t="shared" si="64"/>
        <v>39.200000000000003</v>
      </c>
      <c r="BS87" s="399">
        <f t="shared" si="65"/>
        <v>31.42</v>
      </c>
      <c r="BT87" s="399">
        <f t="shared" si="66"/>
        <v>32.76</v>
      </c>
      <c r="BU87" s="399">
        <f t="shared" si="67"/>
        <v>29.09</v>
      </c>
      <c r="BV87" s="399">
        <f t="shared" si="68"/>
        <v>26</v>
      </c>
      <c r="BW87" s="399">
        <f t="shared" si="69"/>
        <v>26</v>
      </c>
      <c r="BX87" s="385">
        <f t="shared" si="85"/>
        <v>371.12</v>
      </c>
      <c r="BY87" s="385">
        <f t="shared" si="86"/>
        <v>30.926666666666666</v>
      </c>
      <c r="BZ87" s="385"/>
      <c r="CF87" s="399">
        <f t="shared" si="70"/>
        <v>51</v>
      </c>
      <c r="CG87" s="399">
        <f t="shared" si="71"/>
        <v>51</v>
      </c>
      <c r="CH87" s="399">
        <f t="shared" si="72"/>
        <v>71.22</v>
      </c>
      <c r="CI87" s="399">
        <f t="shared" si="73"/>
        <v>54.57</v>
      </c>
      <c r="CJ87" s="399">
        <f t="shared" si="74"/>
        <v>56.79</v>
      </c>
      <c r="CK87" s="399">
        <f t="shared" si="75"/>
        <v>63.22</v>
      </c>
      <c r="CL87" s="399">
        <f t="shared" si="76"/>
        <v>70.67</v>
      </c>
      <c r="CM87" s="399">
        <f t="shared" si="77"/>
        <v>57.16</v>
      </c>
      <c r="CN87" s="399">
        <f t="shared" si="78"/>
        <v>59.63</v>
      </c>
      <c r="CO87" s="399">
        <f t="shared" si="79"/>
        <v>54.5</v>
      </c>
      <c r="CP87" s="399">
        <f t="shared" si="80"/>
        <v>51</v>
      </c>
      <c r="CQ87" s="399">
        <f t="shared" si="81"/>
        <v>51</v>
      </c>
      <c r="CR87" s="385">
        <f t="shared" si="87"/>
        <v>691.76</v>
      </c>
      <c r="CS87" s="385">
        <f t="shared" si="88"/>
        <v>57.646666666666668</v>
      </c>
    </row>
    <row r="88" spans="1:97" ht="14" customHeight="1" x14ac:dyDescent="0.35">
      <c r="V88" s="137"/>
      <c r="W88" s="39"/>
      <c r="X88" s="202"/>
      <c r="Y88" s="42"/>
      <c r="Z88" s="27"/>
      <c r="AA88" s="28"/>
      <c r="AB88" s="29"/>
      <c r="AC88" s="29"/>
      <c r="AD88" s="29"/>
      <c r="AE88" s="30"/>
      <c r="AF88" s="31"/>
      <c r="AG88" s="136"/>
      <c r="AH88" s="137"/>
      <c r="AI88" s="39"/>
      <c r="AJ88" s="41"/>
      <c r="AK88" s="42"/>
      <c r="AL88" s="27"/>
      <c r="AM88" s="28" t="str">
        <f>IFERROR(INDEX(#REF!,MATCH(AH88,#REF!,0)),"")</f>
        <v/>
      </c>
      <c r="AN88" s="29" t="str">
        <f t="shared" si="57"/>
        <v/>
      </c>
      <c r="AO88" s="29">
        <f t="shared" si="89"/>
        <v>0</v>
      </c>
      <c r="AP88" s="29">
        <f t="shared" si="82"/>
        <v>0</v>
      </c>
      <c r="AQ88" s="30">
        <f t="shared" si="90"/>
        <v>0</v>
      </c>
      <c r="AR88" s="31">
        <f t="shared" si="91"/>
        <v>0</v>
      </c>
      <c r="AT88" s="44" t="s">
        <v>969</v>
      </c>
      <c r="AU88" s="45" t="s">
        <v>422</v>
      </c>
      <c r="AV88" s="138">
        <v>0</v>
      </c>
      <c r="AW88" s="58">
        <v>0</v>
      </c>
      <c r="AX88" s="139">
        <v>1070</v>
      </c>
      <c r="AY88" s="58">
        <v>2064</v>
      </c>
      <c r="AZ88" s="139">
        <v>1093</v>
      </c>
      <c r="BA88" s="58">
        <v>6675</v>
      </c>
      <c r="BB88" s="139">
        <v>3353</v>
      </c>
      <c r="BC88" s="58">
        <v>2128</v>
      </c>
      <c r="BD88" s="139">
        <v>629</v>
      </c>
      <c r="BE88" s="58">
        <v>1</v>
      </c>
      <c r="BF88" s="139">
        <v>0</v>
      </c>
      <c r="BG88" s="59">
        <v>0</v>
      </c>
      <c r="BI88" s="140">
        <f t="shared" si="83"/>
        <v>1417.75</v>
      </c>
      <c r="BJ88" s="140">
        <f t="shared" si="84"/>
        <v>17013</v>
      </c>
      <c r="BL88" s="399">
        <f t="shared" si="58"/>
        <v>26</v>
      </c>
      <c r="BM88" s="399">
        <f t="shared" si="59"/>
        <v>26</v>
      </c>
      <c r="BN88" s="399">
        <f t="shared" si="60"/>
        <v>32.49</v>
      </c>
      <c r="BO88" s="399">
        <f t="shared" si="61"/>
        <v>39.450000000000003</v>
      </c>
      <c r="BP88" s="399">
        <f t="shared" si="62"/>
        <v>32.65</v>
      </c>
      <c r="BQ88" s="399">
        <f t="shared" si="63"/>
        <v>72.400000000000006</v>
      </c>
      <c r="BR88" s="399">
        <f t="shared" si="64"/>
        <v>48.47</v>
      </c>
      <c r="BS88" s="399">
        <f t="shared" si="65"/>
        <v>39.9</v>
      </c>
      <c r="BT88" s="399">
        <f t="shared" si="66"/>
        <v>29.77</v>
      </c>
      <c r="BU88" s="399">
        <f t="shared" si="67"/>
        <v>26.01</v>
      </c>
      <c r="BV88" s="399">
        <f t="shared" si="68"/>
        <v>26</v>
      </c>
      <c r="BW88" s="399">
        <f t="shared" si="69"/>
        <v>26</v>
      </c>
      <c r="BX88" s="385">
        <f t="shared" si="85"/>
        <v>425.14</v>
      </c>
      <c r="BY88" s="385">
        <f t="shared" si="86"/>
        <v>35.428333333333335</v>
      </c>
      <c r="BZ88" s="385"/>
      <c r="CF88" s="399">
        <f t="shared" si="70"/>
        <v>51</v>
      </c>
      <c r="CG88" s="399">
        <f t="shared" si="71"/>
        <v>51</v>
      </c>
      <c r="CH88" s="399">
        <f t="shared" si="72"/>
        <v>59.16</v>
      </c>
      <c r="CI88" s="399">
        <f t="shared" si="73"/>
        <v>71.09</v>
      </c>
      <c r="CJ88" s="399">
        <f t="shared" si="74"/>
        <v>59.44</v>
      </c>
      <c r="CK88" s="399">
        <f t="shared" si="75"/>
        <v>135.82</v>
      </c>
      <c r="CL88" s="399">
        <f t="shared" si="76"/>
        <v>86.56</v>
      </c>
      <c r="CM88" s="399">
        <f t="shared" si="77"/>
        <v>71.86</v>
      </c>
      <c r="CN88" s="399">
        <f t="shared" si="78"/>
        <v>55.28</v>
      </c>
      <c r="CO88" s="399">
        <f t="shared" si="79"/>
        <v>51.01</v>
      </c>
      <c r="CP88" s="399">
        <f t="shared" si="80"/>
        <v>51</v>
      </c>
      <c r="CQ88" s="399">
        <f t="shared" si="81"/>
        <v>51</v>
      </c>
      <c r="CR88" s="385">
        <f t="shared" si="87"/>
        <v>794.21999999999991</v>
      </c>
      <c r="CS88" s="385">
        <f t="shared" si="88"/>
        <v>66.184999999999988</v>
      </c>
    </row>
    <row r="89" spans="1:97" ht="14" customHeight="1" x14ac:dyDescent="0.35">
      <c r="V89" s="137"/>
      <c r="W89" s="39"/>
      <c r="X89" s="202"/>
      <c r="Y89" s="42"/>
      <c r="Z89" s="27"/>
      <c r="AA89" s="28"/>
      <c r="AB89" s="29"/>
      <c r="AC89" s="29"/>
      <c r="AD89" s="29"/>
      <c r="AE89" s="30"/>
      <c r="AF89" s="31"/>
      <c r="AG89" s="136"/>
      <c r="AH89" s="137"/>
      <c r="AI89" s="39"/>
      <c r="AJ89" s="41"/>
      <c r="AK89" s="42"/>
      <c r="AL89" s="27"/>
      <c r="AM89" s="28" t="str">
        <f>IFERROR(INDEX(#REF!,MATCH(AH89,#REF!,0)),"")</f>
        <v/>
      </c>
      <c r="AN89" s="29" t="str">
        <f t="shared" si="57"/>
        <v/>
      </c>
      <c r="AO89" s="29">
        <f t="shared" si="89"/>
        <v>0</v>
      </c>
      <c r="AP89" s="29">
        <f t="shared" si="82"/>
        <v>0</v>
      </c>
      <c r="AQ89" s="30">
        <f t="shared" si="90"/>
        <v>0</v>
      </c>
      <c r="AR89" s="31">
        <f t="shared" si="91"/>
        <v>0</v>
      </c>
      <c r="AT89" s="44" t="s">
        <v>969</v>
      </c>
      <c r="AU89" s="45" t="s">
        <v>423</v>
      </c>
      <c r="AV89" s="138">
        <v>0</v>
      </c>
      <c r="AW89" s="58">
        <v>0</v>
      </c>
      <c r="AX89" s="139">
        <v>3040</v>
      </c>
      <c r="AY89" s="58">
        <v>509</v>
      </c>
      <c r="AZ89" s="139">
        <v>333</v>
      </c>
      <c r="BA89" s="58">
        <v>724</v>
      </c>
      <c r="BB89" s="139">
        <v>803</v>
      </c>
      <c r="BC89" s="58">
        <v>584</v>
      </c>
      <c r="BD89" s="139">
        <v>796</v>
      </c>
      <c r="BE89" s="58">
        <v>542</v>
      </c>
      <c r="BF89" s="139">
        <v>0</v>
      </c>
      <c r="BG89" s="59">
        <v>0</v>
      </c>
      <c r="BI89" s="140">
        <f t="shared" si="83"/>
        <v>610.91666666666663</v>
      </c>
      <c r="BJ89" s="140">
        <f t="shared" si="84"/>
        <v>7331</v>
      </c>
      <c r="BL89" s="399">
        <f t="shared" si="58"/>
        <v>26</v>
      </c>
      <c r="BM89" s="399">
        <f t="shared" si="59"/>
        <v>26</v>
      </c>
      <c r="BN89" s="399">
        <f t="shared" si="60"/>
        <v>46.28</v>
      </c>
      <c r="BO89" s="399">
        <f t="shared" si="61"/>
        <v>29.05</v>
      </c>
      <c r="BP89" s="399">
        <f t="shared" si="62"/>
        <v>28</v>
      </c>
      <c r="BQ89" s="399">
        <f t="shared" si="63"/>
        <v>30.34</v>
      </c>
      <c r="BR89" s="399">
        <f t="shared" si="64"/>
        <v>30.82</v>
      </c>
      <c r="BS89" s="399">
        <f t="shared" si="65"/>
        <v>29.5</v>
      </c>
      <c r="BT89" s="399">
        <f t="shared" si="66"/>
        <v>30.78</v>
      </c>
      <c r="BU89" s="399">
        <f t="shared" si="67"/>
        <v>29.25</v>
      </c>
      <c r="BV89" s="399">
        <f t="shared" si="68"/>
        <v>26</v>
      </c>
      <c r="BW89" s="399">
        <f t="shared" si="69"/>
        <v>26</v>
      </c>
      <c r="BX89" s="385">
        <f t="shared" si="85"/>
        <v>358.02</v>
      </c>
      <c r="BY89" s="385">
        <f t="shared" si="86"/>
        <v>29.834999999999997</v>
      </c>
      <c r="BZ89" s="385"/>
      <c r="CF89" s="399">
        <f t="shared" si="70"/>
        <v>51</v>
      </c>
      <c r="CG89" s="399">
        <f t="shared" si="71"/>
        <v>51</v>
      </c>
      <c r="CH89" s="399">
        <f t="shared" si="72"/>
        <v>82.8</v>
      </c>
      <c r="CI89" s="399">
        <f t="shared" si="73"/>
        <v>54.46</v>
      </c>
      <c r="CJ89" s="399">
        <f t="shared" si="74"/>
        <v>53.26</v>
      </c>
      <c r="CK89" s="399">
        <f t="shared" si="75"/>
        <v>55.92</v>
      </c>
      <c r="CL89" s="399">
        <f t="shared" si="76"/>
        <v>56.46</v>
      </c>
      <c r="CM89" s="399">
        <f t="shared" si="77"/>
        <v>54.97</v>
      </c>
      <c r="CN89" s="399">
        <f t="shared" si="78"/>
        <v>56.41</v>
      </c>
      <c r="CO89" s="399">
        <f t="shared" si="79"/>
        <v>54.69</v>
      </c>
      <c r="CP89" s="399">
        <f t="shared" si="80"/>
        <v>51</v>
      </c>
      <c r="CQ89" s="399">
        <f t="shared" si="81"/>
        <v>51</v>
      </c>
      <c r="CR89" s="385">
        <f t="shared" si="87"/>
        <v>672.97</v>
      </c>
      <c r="CS89" s="385">
        <f t="shared" si="88"/>
        <v>56.080833333333338</v>
      </c>
    </row>
    <row r="90" spans="1:97" ht="14" customHeight="1" x14ac:dyDescent="0.35">
      <c r="V90" s="137"/>
      <c r="W90" s="39"/>
      <c r="X90" s="202"/>
      <c r="Y90" s="42"/>
      <c r="Z90" s="27"/>
      <c r="AA90" s="28"/>
      <c r="AB90" s="29"/>
      <c r="AC90" s="29"/>
      <c r="AD90" s="29"/>
      <c r="AE90" s="30"/>
      <c r="AF90" s="31"/>
      <c r="AG90" s="136"/>
      <c r="AH90" s="137"/>
      <c r="AI90" s="39"/>
      <c r="AJ90" s="41"/>
      <c r="AK90" s="42"/>
      <c r="AL90" s="27"/>
      <c r="AM90" s="28" t="str">
        <f>IFERROR(INDEX(#REF!,MATCH(AH90,#REF!,0)),"")</f>
        <v/>
      </c>
      <c r="AN90" s="29" t="str">
        <f t="shared" si="57"/>
        <v/>
      </c>
      <c r="AO90" s="29">
        <f t="shared" si="89"/>
        <v>0</v>
      </c>
      <c r="AP90" s="29">
        <f t="shared" si="82"/>
        <v>0</v>
      </c>
      <c r="AQ90" s="30">
        <f t="shared" si="90"/>
        <v>0</v>
      </c>
      <c r="AR90" s="31">
        <f t="shared" si="91"/>
        <v>0</v>
      </c>
      <c r="AT90" s="44" t="s">
        <v>969</v>
      </c>
      <c r="AU90" s="45" t="s">
        <v>424</v>
      </c>
      <c r="AV90" s="138">
        <v>0</v>
      </c>
      <c r="AW90" s="58">
        <v>0</v>
      </c>
      <c r="AX90" s="139">
        <v>1862</v>
      </c>
      <c r="AY90" s="58">
        <v>466</v>
      </c>
      <c r="AZ90" s="139">
        <v>2017</v>
      </c>
      <c r="BA90" s="58">
        <v>873</v>
      </c>
      <c r="BB90" s="139">
        <v>3449</v>
      </c>
      <c r="BC90" s="58">
        <v>3306</v>
      </c>
      <c r="BD90" s="139">
        <v>970</v>
      </c>
      <c r="BE90" s="58">
        <v>262</v>
      </c>
      <c r="BF90" s="139">
        <v>0</v>
      </c>
      <c r="BG90" s="59">
        <v>0</v>
      </c>
      <c r="BI90" s="140">
        <f t="shared" si="83"/>
        <v>1100.4166666666667</v>
      </c>
      <c r="BJ90" s="140">
        <f t="shared" si="84"/>
        <v>13205</v>
      </c>
      <c r="BL90" s="399">
        <f t="shared" si="58"/>
        <v>26</v>
      </c>
      <c r="BM90" s="399">
        <f t="shared" si="59"/>
        <v>26</v>
      </c>
      <c r="BN90" s="399">
        <f t="shared" si="60"/>
        <v>38.03</v>
      </c>
      <c r="BO90" s="399">
        <f t="shared" si="61"/>
        <v>28.8</v>
      </c>
      <c r="BP90" s="399">
        <f t="shared" si="62"/>
        <v>39.119999999999997</v>
      </c>
      <c r="BQ90" s="399">
        <f t="shared" si="63"/>
        <v>31.24</v>
      </c>
      <c r="BR90" s="399">
        <f t="shared" si="64"/>
        <v>49.14</v>
      </c>
      <c r="BS90" s="399">
        <f t="shared" si="65"/>
        <v>48.14</v>
      </c>
      <c r="BT90" s="399">
        <f t="shared" si="66"/>
        <v>31.82</v>
      </c>
      <c r="BU90" s="399">
        <f t="shared" si="67"/>
        <v>27.57</v>
      </c>
      <c r="BV90" s="399">
        <f t="shared" si="68"/>
        <v>26</v>
      </c>
      <c r="BW90" s="399">
        <f t="shared" si="69"/>
        <v>26</v>
      </c>
      <c r="BX90" s="385">
        <f t="shared" si="85"/>
        <v>397.85999999999996</v>
      </c>
      <c r="BY90" s="385">
        <f t="shared" si="86"/>
        <v>33.154999999999994</v>
      </c>
      <c r="BZ90" s="385"/>
      <c r="CF90" s="399">
        <f t="shared" si="70"/>
        <v>51</v>
      </c>
      <c r="CG90" s="399">
        <f t="shared" si="71"/>
        <v>51</v>
      </c>
      <c r="CH90" s="399">
        <f t="shared" si="72"/>
        <v>68.66</v>
      </c>
      <c r="CI90" s="399">
        <f t="shared" si="73"/>
        <v>54.17</v>
      </c>
      <c r="CJ90" s="399">
        <f t="shared" si="74"/>
        <v>70.52</v>
      </c>
      <c r="CK90" s="399">
        <f t="shared" si="75"/>
        <v>56.94</v>
      </c>
      <c r="CL90" s="399">
        <f t="shared" si="76"/>
        <v>87.71</v>
      </c>
      <c r="CM90" s="399">
        <f t="shared" si="77"/>
        <v>85.99</v>
      </c>
      <c r="CN90" s="399">
        <f t="shared" si="78"/>
        <v>57.96</v>
      </c>
      <c r="CO90" s="399">
        <f t="shared" si="79"/>
        <v>52.78</v>
      </c>
      <c r="CP90" s="399">
        <f t="shared" si="80"/>
        <v>51</v>
      </c>
      <c r="CQ90" s="399">
        <f t="shared" si="81"/>
        <v>51</v>
      </c>
      <c r="CR90" s="385">
        <f t="shared" si="87"/>
        <v>738.7299999999999</v>
      </c>
      <c r="CS90" s="385">
        <f t="shared" si="88"/>
        <v>61.560833333333328</v>
      </c>
    </row>
    <row r="91" spans="1:97" ht="14" customHeight="1" x14ac:dyDescent="0.35">
      <c r="V91" s="137"/>
      <c r="W91" s="39"/>
      <c r="X91" s="202"/>
      <c r="Y91" s="42"/>
      <c r="Z91" s="27"/>
      <c r="AA91" s="28"/>
      <c r="AB91" s="29"/>
      <c r="AC91" s="29"/>
      <c r="AD91" s="29"/>
      <c r="AE91" s="30"/>
      <c r="AF91" s="31"/>
      <c r="AG91" s="136"/>
      <c r="AH91" s="137"/>
      <c r="AI91" s="39"/>
      <c r="AJ91" s="41"/>
      <c r="AK91" s="42"/>
      <c r="AL91" s="27"/>
      <c r="AM91" s="28" t="str">
        <f>IFERROR(INDEX(#REF!,MATCH(AH91,#REF!,0)),"")</f>
        <v/>
      </c>
      <c r="AN91" s="29" t="str">
        <f t="shared" si="57"/>
        <v/>
      </c>
      <c r="AO91" s="29">
        <f t="shared" si="89"/>
        <v>0</v>
      </c>
      <c r="AP91" s="29">
        <f t="shared" si="82"/>
        <v>0</v>
      </c>
      <c r="AQ91" s="30">
        <f t="shared" si="90"/>
        <v>0</v>
      </c>
      <c r="AR91" s="31">
        <f t="shared" si="91"/>
        <v>0</v>
      </c>
      <c r="AT91" s="44" t="s">
        <v>969</v>
      </c>
      <c r="AU91" s="45" t="s">
        <v>425</v>
      </c>
      <c r="AV91" s="138">
        <v>0</v>
      </c>
      <c r="AW91" s="58">
        <v>0</v>
      </c>
      <c r="AX91" s="139">
        <v>16465</v>
      </c>
      <c r="AY91" s="58">
        <v>3054</v>
      </c>
      <c r="AZ91" s="139">
        <v>2275</v>
      </c>
      <c r="BA91" s="58">
        <v>3186</v>
      </c>
      <c r="BB91" s="139">
        <v>3664</v>
      </c>
      <c r="BC91" s="58">
        <v>3329</v>
      </c>
      <c r="BD91" s="139">
        <v>2757</v>
      </c>
      <c r="BE91" s="58">
        <v>2639</v>
      </c>
      <c r="BF91" s="139">
        <v>0</v>
      </c>
      <c r="BG91" s="59">
        <v>0</v>
      </c>
      <c r="BI91" s="140">
        <f t="shared" si="83"/>
        <v>3114.0833333333335</v>
      </c>
      <c r="BJ91" s="140">
        <f t="shared" si="84"/>
        <v>37369</v>
      </c>
      <c r="BL91" s="399">
        <f t="shared" si="58"/>
        <v>26</v>
      </c>
      <c r="BM91" s="399">
        <f t="shared" si="59"/>
        <v>26</v>
      </c>
      <c r="BN91" s="399">
        <f t="shared" si="60"/>
        <v>150.72</v>
      </c>
      <c r="BO91" s="399">
        <f t="shared" si="61"/>
        <v>46.38</v>
      </c>
      <c r="BP91" s="399">
        <f t="shared" si="62"/>
        <v>40.93</v>
      </c>
      <c r="BQ91" s="399">
        <f t="shared" si="63"/>
        <v>47.3</v>
      </c>
      <c r="BR91" s="399">
        <f t="shared" si="64"/>
        <v>50.65</v>
      </c>
      <c r="BS91" s="399">
        <f t="shared" si="65"/>
        <v>48.3</v>
      </c>
      <c r="BT91" s="399">
        <f t="shared" si="66"/>
        <v>44.3</v>
      </c>
      <c r="BU91" s="399">
        <f t="shared" si="67"/>
        <v>43.47</v>
      </c>
      <c r="BV91" s="399">
        <f t="shared" si="68"/>
        <v>26</v>
      </c>
      <c r="BW91" s="399">
        <f t="shared" si="69"/>
        <v>26</v>
      </c>
      <c r="BX91" s="385">
        <f t="shared" si="85"/>
        <v>576.04999999999995</v>
      </c>
      <c r="BY91" s="385">
        <f t="shared" si="86"/>
        <v>48.004166666666663</v>
      </c>
      <c r="BZ91" s="385"/>
      <c r="CF91" s="399">
        <f t="shared" si="70"/>
        <v>51</v>
      </c>
      <c r="CG91" s="399">
        <f t="shared" si="71"/>
        <v>51</v>
      </c>
      <c r="CH91" s="399">
        <f t="shared" si="72"/>
        <v>331.62</v>
      </c>
      <c r="CI91" s="399">
        <f t="shared" si="73"/>
        <v>82.97</v>
      </c>
      <c r="CJ91" s="399">
        <f t="shared" si="74"/>
        <v>73.62</v>
      </c>
      <c r="CK91" s="399">
        <f t="shared" si="75"/>
        <v>84.55</v>
      </c>
      <c r="CL91" s="399">
        <f t="shared" si="76"/>
        <v>90.29</v>
      </c>
      <c r="CM91" s="399">
        <f t="shared" si="77"/>
        <v>86.27</v>
      </c>
      <c r="CN91" s="399">
        <f t="shared" si="78"/>
        <v>79.400000000000006</v>
      </c>
      <c r="CO91" s="399">
        <f t="shared" si="79"/>
        <v>77.989999999999995</v>
      </c>
      <c r="CP91" s="399">
        <f t="shared" si="80"/>
        <v>51</v>
      </c>
      <c r="CQ91" s="399">
        <f t="shared" si="81"/>
        <v>51</v>
      </c>
      <c r="CR91" s="385">
        <f t="shared" si="87"/>
        <v>1110.71</v>
      </c>
      <c r="CS91" s="385">
        <f t="shared" si="88"/>
        <v>92.55916666666667</v>
      </c>
    </row>
    <row r="92" spans="1:97" ht="14" customHeight="1" x14ac:dyDescent="0.35">
      <c r="V92" s="137"/>
      <c r="W92" s="39"/>
      <c r="X92" s="202"/>
      <c r="Y92" s="42"/>
      <c r="Z92" s="27"/>
      <c r="AA92" s="28"/>
      <c r="AB92" s="29"/>
      <c r="AC92" s="29"/>
      <c r="AD92" s="29"/>
      <c r="AE92" s="30"/>
      <c r="AF92" s="31"/>
      <c r="AG92" s="136"/>
      <c r="AH92" s="137"/>
      <c r="AI92" s="39"/>
      <c r="AJ92" s="41"/>
      <c r="AK92" s="42"/>
      <c r="AL92" s="27"/>
      <c r="AM92" s="28" t="str">
        <f>IFERROR(INDEX(#REF!,MATCH(AH92,#REF!,0)),"")</f>
        <v/>
      </c>
      <c r="AN92" s="29" t="str">
        <f t="shared" si="57"/>
        <v/>
      </c>
      <c r="AO92" s="29">
        <f t="shared" si="89"/>
        <v>0</v>
      </c>
      <c r="AP92" s="29">
        <f t="shared" si="82"/>
        <v>0</v>
      </c>
      <c r="AQ92" s="30">
        <f t="shared" si="90"/>
        <v>0</v>
      </c>
      <c r="AR92" s="31">
        <f t="shared" si="91"/>
        <v>0</v>
      </c>
      <c r="AT92" s="44" t="s">
        <v>969</v>
      </c>
      <c r="AU92" s="45" t="s">
        <v>426</v>
      </c>
      <c r="AV92" s="138">
        <v>0</v>
      </c>
      <c r="AW92" s="58">
        <v>0</v>
      </c>
      <c r="AX92" s="139">
        <v>6280</v>
      </c>
      <c r="AY92" s="58">
        <v>1220</v>
      </c>
      <c r="AZ92" s="139">
        <v>2721</v>
      </c>
      <c r="BA92" s="58">
        <v>3441</v>
      </c>
      <c r="BB92" s="139">
        <v>2498</v>
      </c>
      <c r="BC92" s="58">
        <v>1869</v>
      </c>
      <c r="BD92" s="139">
        <v>2401</v>
      </c>
      <c r="BE92" s="58">
        <v>1893</v>
      </c>
      <c r="BF92" s="139">
        <v>0</v>
      </c>
      <c r="BG92" s="59">
        <v>0</v>
      </c>
      <c r="BI92" s="140">
        <f t="shared" si="83"/>
        <v>1860.25</v>
      </c>
      <c r="BJ92" s="140">
        <f t="shared" si="84"/>
        <v>22323</v>
      </c>
      <c r="BL92" s="399">
        <f t="shared" si="58"/>
        <v>26</v>
      </c>
      <c r="BM92" s="399">
        <f t="shared" si="59"/>
        <v>26</v>
      </c>
      <c r="BN92" s="399">
        <f t="shared" si="60"/>
        <v>69.239999999999995</v>
      </c>
      <c r="BO92" s="399">
        <f t="shared" si="61"/>
        <v>33.54</v>
      </c>
      <c r="BP92" s="399">
        <f t="shared" si="62"/>
        <v>44.05</v>
      </c>
      <c r="BQ92" s="399">
        <f t="shared" si="63"/>
        <v>49.09</v>
      </c>
      <c r="BR92" s="399">
        <f t="shared" si="64"/>
        <v>42.49</v>
      </c>
      <c r="BS92" s="399">
        <f t="shared" si="65"/>
        <v>38.08</v>
      </c>
      <c r="BT92" s="399">
        <f t="shared" si="66"/>
        <v>41.81</v>
      </c>
      <c r="BU92" s="399">
        <f t="shared" si="67"/>
        <v>38.25</v>
      </c>
      <c r="BV92" s="399">
        <f t="shared" si="68"/>
        <v>26</v>
      </c>
      <c r="BW92" s="399">
        <f t="shared" si="69"/>
        <v>26</v>
      </c>
      <c r="BX92" s="385">
        <f t="shared" si="85"/>
        <v>460.54999999999995</v>
      </c>
      <c r="BY92" s="385">
        <f t="shared" si="86"/>
        <v>38.379166666666663</v>
      </c>
      <c r="BZ92" s="385"/>
      <c r="CF92" s="399">
        <f t="shared" si="70"/>
        <v>51</v>
      </c>
      <c r="CG92" s="399">
        <f t="shared" si="71"/>
        <v>51</v>
      </c>
      <c r="CH92" s="399">
        <f t="shared" si="72"/>
        <v>127.92</v>
      </c>
      <c r="CI92" s="399">
        <f t="shared" si="73"/>
        <v>60.96</v>
      </c>
      <c r="CJ92" s="399">
        <f t="shared" si="74"/>
        <v>78.97</v>
      </c>
      <c r="CK92" s="399">
        <f t="shared" si="75"/>
        <v>87.61</v>
      </c>
      <c r="CL92" s="399">
        <f t="shared" si="76"/>
        <v>76.3</v>
      </c>
      <c r="CM92" s="399">
        <f t="shared" si="77"/>
        <v>68.75</v>
      </c>
      <c r="CN92" s="399">
        <f t="shared" si="78"/>
        <v>75.13</v>
      </c>
      <c r="CO92" s="399">
        <f t="shared" si="79"/>
        <v>69.040000000000006</v>
      </c>
      <c r="CP92" s="399">
        <f t="shared" si="80"/>
        <v>51</v>
      </c>
      <c r="CQ92" s="399">
        <f t="shared" si="81"/>
        <v>51</v>
      </c>
      <c r="CR92" s="385">
        <f t="shared" si="87"/>
        <v>848.68</v>
      </c>
      <c r="CS92" s="385">
        <f t="shared" si="88"/>
        <v>70.723333333333329</v>
      </c>
    </row>
    <row r="93" spans="1:97" ht="14" customHeight="1" x14ac:dyDescent="0.35">
      <c r="V93" s="137"/>
      <c r="W93" s="39"/>
      <c r="X93" s="202"/>
      <c r="Y93" s="42"/>
      <c r="Z93" s="27"/>
      <c r="AA93" s="28"/>
      <c r="AB93" s="29"/>
      <c r="AC93" s="29"/>
      <c r="AD93" s="29"/>
      <c r="AE93" s="30"/>
      <c r="AF93" s="31"/>
      <c r="AG93" s="136"/>
      <c r="AH93" s="137"/>
      <c r="AI93" s="39"/>
      <c r="AJ93" s="41"/>
      <c r="AK93" s="42"/>
      <c r="AL93" s="27"/>
      <c r="AM93" s="28" t="str">
        <f>IFERROR(INDEX(#REF!,MATCH(AH93,#REF!,0)),"")</f>
        <v/>
      </c>
      <c r="AN93" s="29" t="str">
        <f t="shared" si="57"/>
        <v/>
      </c>
      <c r="AO93" s="29">
        <f t="shared" si="89"/>
        <v>0</v>
      </c>
      <c r="AP93" s="29">
        <f t="shared" si="82"/>
        <v>0</v>
      </c>
      <c r="AQ93" s="30">
        <f t="shared" si="90"/>
        <v>0</v>
      </c>
      <c r="AR93" s="31">
        <f t="shared" si="91"/>
        <v>0</v>
      </c>
      <c r="AT93" s="44" t="s">
        <v>969</v>
      </c>
      <c r="AU93" s="45" t="s">
        <v>427</v>
      </c>
      <c r="AV93" s="138">
        <v>0</v>
      </c>
      <c r="AW93" s="58">
        <v>0</v>
      </c>
      <c r="AX93" s="139">
        <v>2466</v>
      </c>
      <c r="AY93" s="58">
        <v>436</v>
      </c>
      <c r="AZ93" s="139">
        <v>692</v>
      </c>
      <c r="BA93" s="58">
        <v>724</v>
      </c>
      <c r="BB93" s="139">
        <v>1392</v>
      </c>
      <c r="BC93" s="58">
        <v>462</v>
      </c>
      <c r="BD93" s="139">
        <v>528</v>
      </c>
      <c r="BE93" s="58">
        <v>380</v>
      </c>
      <c r="BF93" s="139">
        <v>0</v>
      </c>
      <c r="BG93" s="59">
        <v>0</v>
      </c>
      <c r="BI93" s="140">
        <f t="shared" si="83"/>
        <v>590</v>
      </c>
      <c r="BJ93" s="140">
        <f t="shared" si="84"/>
        <v>7080</v>
      </c>
      <c r="BL93" s="399">
        <f t="shared" si="58"/>
        <v>26</v>
      </c>
      <c r="BM93" s="399">
        <f t="shared" si="59"/>
        <v>26</v>
      </c>
      <c r="BN93" s="399">
        <f t="shared" si="60"/>
        <v>42.26</v>
      </c>
      <c r="BO93" s="399">
        <f t="shared" si="61"/>
        <v>28.62</v>
      </c>
      <c r="BP93" s="399">
        <f t="shared" si="62"/>
        <v>30.15</v>
      </c>
      <c r="BQ93" s="399">
        <f t="shared" si="63"/>
        <v>30.34</v>
      </c>
      <c r="BR93" s="399">
        <f t="shared" si="64"/>
        <v>34.74</v>
      </c>
      <c r="BS93" s="399">
        <f t="shared" si="65"/>
        <v>28.77</v>
      </c>
      <c r="BT93" s="399">
        <f t="shared" si="66"/>
        <v>29.17</v>
      </c>
      <c r="BU93" s="399">
        <f t="shared" si="67"/>
        <v>28.28</v>
      </c>
      <c r="BV93" s="399">
        <f t="shared" si="68"/>
        <v>26</v>
      </c>
      <c r="BW93" s="399">
        <f t="shared" si="69"/>
        <v>26</v>
      </c>
      <c r="BX93" s="385">
        <f t="shared" si="85"/>
        <v>356.33000000000004</v>
      </c>
      <c r="BY93" s="385">
        <f t="shared" si="86"/>
        <v>29.694166666666671</v>
      </c>
      <c r="BZ93" s="385"/>
      <c r="CF93" s="399">
        <f t="shared" si="70"/>
        <v>51</v>
      </c>
      <c r="CG93" s="399">
        <f t="shared" si="71"/>
        <v>51</v>
      </c>
      <c r="CH93" s="399">
        <f t="shared" si="72"/>
        <v>75.91</v>
      </c>
      <c r="CI93" s="399">
        <f t="shared" si="73"/>
        <v>53.96</v>
      </c>
      <c r="CJ93" s="399">
        <f t="shared" si="74"/>
        <v>55.71</v>
      </c>
      <c r="CK93" s="399">
        <f t="shared" si="75"/>
        <v>55.92</v>
      </c>
      <c r="CL93" s="399">
        <f t="shared" si="76"/>
        <v>63.02</v>
      </c>
      <c r="CM93" s="399">
        <f t="shared" si="77"/>
        <v>54.14</v>
      </c>
      <c r="CN93" s="399">
        <f t="shared" si="78"/>
        <v>54.59</v>
      </c>
      <c r="CO93" s="399">
        <f t="shared" si="79"/>
        <v>53.58</v>
      </c>
      <c r="CP93" s="399">
        <f t="shared" si="80"/>
        <v>51</v>
      </c>
      <c r="CQ93" s="399">
        <f t="shared" si="81"/>
        <v>51</v>
      </c>
      <c r="CR93" s="385">
        <f t="shared" si="87"/>
        <v>670.83</v>
      </c>
      <c r="CS93" s="385">
        <f t="shared" si="88"/>
        <v>55.902500000000003</v>
      </c>
    </row>
    <row r="94" spans="1:97" ht="14" customHeight="1" x14ac:dyDescent="0.35">
      <c r="V94" s="137"/>
      <c r="W94" s="39"/>
      <c r="X94" s="202"/>
      <c r="Y94" s="42"/>
      <c r="Z94" s="27"/>
      <c r="AA94" s="28"/>
      <c r="AB94" s="29"/>
      <c r="AC94" s="29"/>
      <c r="AD94" s="29"/>
      <c r="AE94" s="30"/>
      <c r="AF94" s="31"/>
      <c r="AG94" s="136"/>
      <c r="AH94" s="137"/>
      <c r="AI94" s="39"/>
      <c r="AJ94" s="41"/>
      <c r="AK94" s="42"/>
      <c r="AL94" s="27"/>
      <c r="AM94" s="28" t="str">
        <f>IFERROR(INDEX(#REF!,MATCH(AH94,#REF!,0)),"")</f>
        <v/>
      </c>
      <c r="AN94" s="29" t="str">
        <f t="shared" si="57"/>
        <v/>
      </c>
      <c r="AO94" s="29">
        <f t="shared" si="89"/>
        <v>0</v>
      </c>
      <c r="AP94" s="29">
        <f t="shared" si="82"/>
        <v>0</v>
      </c>
      <c r="AQ94" s="30">
        <f t="shared" si="90"/>
        <v>0</v>
      </c>
      <c r="AR94" s="31">
        <f t="shared" si="91"/>
        <v>0</v>
      </c>
      <c r="AT94" s="44" t="s">
        <v>969</v>
      </c>
      <c r="AU94" s="45" t="s">
        <v>428</v>
      </c>
      <c r="AV94" s="138">
        <v>0</v>
      </c>
      <c r="AW94" s="58">
        <v>0</v>
      </c>
      <c r="AX94" s="139">
        <v>5499</v>
      </c>
      <c r="AY94" s="58">
        <v>3261</v>
      </c>
      <c r="AZ94" s="139">
        <v>3946</v>
      </c>
      <c r="BA94" s="58">
        <v>7734</v>
      </c>
      <c r="BB94" s="139">
        <v>10755</v>
      </c>
      <c r="BC94" s="58">
        <v>52411</v>
      </c>
      <c r="BD94" s="139">
        <v>3806</v>
      </c>
      <c r="BE94" s="58">
        <v>2292</v>
      </c>
      <c r="BF94" s="139">
        <v>0</v>
      </c>
      <c r="BG94" s="59">
        <v>0</v>
      </c>
      <c r="BI94" s="140">
        <f t="shared" si="83"/>
        <v>7475.333333333333</v>
      </c>
      <c r="BJ94" s="140">
        <f t="shared" si="84"/>
        <v>89704</v>
      </c>
      <c r="BL94" s="399">
        <f t="shared" si="58"/>
        <v>26</v>
      </c>
      <c r="BM94" s="399">
        <f t="shared" si="59"/>
        <v>26</v>
      </c>
      <c r="BN94" s="399">
        <f t="shared" si="60"/>
        <v>63.49</v>
      </c>
      <c r="BO94" s="399">
        <f t="shared" si="61"/>
        <v>47.83</v>
      </c>
      <c r="BP94" s="399">
        <f t="shared" si="62"/>
        <v>52.62</v>
      </c>
      <c r="BQ94" s="399">
        <f t="shared" si="63"/>
        <v>80.87</v>
      </c>
      <c r="BR94" s="399">
        <f t="shared" si="64"/>
        <v>105.04</v>
      </c>
      <c r="BS94" s="399">
        <f t="shared" si="65"/>
        <v>438.29</v>
      </c>
      <c r="BT94" s="399">
        <f t="shared" si="66"/>
        <v>51.64</v>
      </c>
      <c r="BU94" s="399">
        <f t="shared" si="67"/>
        <v>41.04</v>
      </c>
      <c r="BV94" s="399">
        <f t="shared" si="68"/>
        <v>26</v>
      </c>
      <c r="BW94" s="399">
        <f t="shared" si="69"/>
        <v>26</v>
      </c>
      <c r="BX94" s="385">
        <f t="shared" si="85"/>
        <v>984.82</v>
      </c>
      <c r="BY94" s="385">
        <f t="shared" si="86"/>
        <v>82.068333333333342</v>
      </c>
      <c r="BZ94" s="385"/>
      <c r="CF94" s="399">
        <f t="shared" si="70"/>
        <v>51</v>
      </c>
      <c r="CG94" s="399">
        <f t="shared" si="71"/>
        <v>51</v>
      </c>
      <c r="CH94" s="399">
        <f t="shared" si="72"/>
        <v>112.31</v>
      </c>
      <c r="CI94" s="399">
        <f t="shared" si="73"/>
        <v>85.45</v>
      </c>
      <c r="CJ94" s="399">
        <f t="shared" si="74"/>
        <v>93.67</v>
      </c>
      <c r="CK94" s="399">
        <f t="shared" si="75"/>
        <v>157</v>
      </c>
      <c r="CL94" s="399">
        <f t="shared" si="76"/>
        <v>217.42</v>
      </c>
      <c r="CM94" s="399">
        <f t="shared" si="77"/>
        <v>1050.54</v>
      </c>
      <c r="CN94" s="399">
        <f t="shared" si="78"/>
        <v>91.99</v>
      </c>
      <c r="CO94" s="399">
        <f t="shared" si="79"/>
        <v>73.819999999999993</v>
      </c>
      <c r="CP94" s="399">
        <f t="shared" si="80"/>
        <v>51</v>
      </c>
      <c r="CQ94" s="399">
        <f t="shared" si="81"/>
        <v>51</v>
      </c>
      <c r="CR94" s="385">
        <f t="shared" si="87"/>
        <v>2086.1999999999998</v>
      </c>
      <c r="CS94" s="385">
        <f t="shared" si="88"/>
        <v>173.85</v>
      </c>
    </row>
    <row r="95" spans="1:97" ht="14" customHeight="1" x14ac:dyDescent="0.35">
      <c r="V95" s="137"/>
      <c r="W95" s="39"/>
      <c r="X95" s="202"/>
      <c r="Y95" s="42"/>
      <c r="Z95" s="27"/>
      <c r="AA95" s="28"/>
      <c r="AB95" s="29"/>
      <c r="AC95" s="29"/>
      <c r="AD95" s="29"/>
      <c r="AE95" s="30"/>
      <c r="AF95" s="31"/>
      <c r="AG95" s="136"/>
      <c r="AH95" s="137"/>
      <c r="AI95" s="39"/>
      <c r="AJ95" s="41"/>
      <c r="AK95" s="42"/>
      <c r="AL95" s="27"/>
      <c r="AM95" s="28" t="str">
        <f>IFERROR(INDEX(#REF!,MATCH(AH95,#REF!,0)),"")</f>
        <v/>
      </c>
      <c r="AN95" s="29" t="str">
        <f t="shared" si="57"/>
        <v/>
      </c>
      <c r="AO95" s="29">
        <f t="shared" si="89"/>
        <v>0</v>
      </c>
      <c r="AP95" s="29">
        <f t="shared" si="82"/>
        <v>0</v>
      </c>
      <c r="AQ95" s="30">
        <f t="shared" si="90"/>
        <v>0</v>
      </c>
      <c r="AR95" s="31">
        <f t="shared" si="91"/>
        <v>0</v>
      </c>
      <c r="AT95" s="44" t="s">
        <v>969</v>
      </c>
      <c r="AU95" s="45" t="s">
        <v>429</v>
      </c>
      <c r="AV95" s="138">
        <v>0</v>
      </c>
      <c r="AW95" s="58">
        <v>0</v>
      </c>
      <c r="AX95" s="139">
        <v>3494</v>
      </c>
      <c r="AY95" s="58">
        <v>555</v>
      </c>
      <c r="AZ95" s="139">
        <v>12</v>
      </c>
      <c r="BA95" s="58">
        <v>20</v>
      </c>
      <c r="BB95" s="139">
        <v>22</v>
      </c>
      <c r="BC95" s="58">
        <v>22</v>
      </c>
      <c r="BD95" s="139">
        <v>15</v>
      </c>
      <c r="BE95" s="58">
        <v>202</v>
      </c>
      <c r="BF95" s="139">
        <v>0</v>
      </c>
      <c r="BG95" s="59">
        <v>0</v>
      </c>
      <c r="BI95" s="140">
        <f t="shared" si="83"/>
        <v>361.83333333333331</v>
      </c>
      <c r="BJ95" s="140">
        <f t="shared" si="84"/>
        <v>4342</v>
      </c>
      <c r="BL95" s="399">
        <f t="shared" si="58"/>
        <v>26</v>
      </c>
      <c r="BM95" s="399">
        <f t="shared" si="59"/>
        <v>26</v>
      </c>
      <c r="BN95" s="399">
        <f t="shared" si="60"/>
        <v>49.46</v>
      </c>
      <c r="BO95" s="399">
        <f t="shared" si="61"/>
        <v>29.33</v>
      </c>
      <c r="BP95" s="399">
        <f t="shared" si="62"/>
        <v>26.07</v>
      </c>
      <c r="BQ95" s="399">
        <f t="shared" si="63"/>
        <v>26.12</v>
      </c>
      <c r="BR95" s="399">
        <f t="shared" si="64"/>
        <v>26.13</v>
      </c>
      <c r="BS95" s="399">
        <f t="shared" si="65"/>
        <v>26.13</v>
      </c>
      <c r="BT95" s="399">
        <f t="shared" si="66"/>
        <v>26.09</v>
      </c>
      <c r="BU95" s="399">
        <f t="shared" si="67"/>
        <v>27.21</v>
      </c>
      <c r="BV95" s="399">
        <f t="shared" si="68"/>
        <v>26</v>
      </c>
      <c r="BW95" s="399">
        <f t="shared" si="69"/>
        <v>26</v>
      </c>
      <c r="BX95" s="385">
        <f t="shared" si="85"/>
        <v>340.53999999999996</v>
      </c>
      <c r="BY95" s="385">
        <f t="shared" si="86"/>
        <v>28.37833333333333</v>
      </c>
      <c r="BZ95" s="385"/>
      <c r="CF95" s="399">
        <f t="shared" si="70"/>
        <v>51</v>
      </c>
      <c r="CG95" s="399">
        <f t="shared" si="71"/>
        <v>51</v>
      </c>
      <c r="CH95" s="399">
        <f t="shared" si="72"/>
        <v>88.25</v>
      </c>
      <c r="CI95" s="399">
        <f t="shared" si="73"/>
        <v>54.77</v>
      </c>
      <c r="CJ95" s="399">
        <f t="shared" si="74"/>
        <v>51.08</v>
      </c>
      <c r="CK95" s="399">
        <f t="shared" si="75"/>
        <v>51.14</v>
      </c>
      <c r="CL95" s="399">
        <f t="shared" si="76"/>
        <v>51.15</v>
      </c>
      <c r="CM95" s="399">
        <f t="shared" si="77"/>
        <v>51.15</v>
      </c>
      <c r="CN95" s="399">
        <f t="shared" si="78"/>
        <v>51.1</v>
      </c>
      <c r="CO95" s="399">
        <f t="shared" si="79"/>
        <v>52.37</v>
      </c>
      <c r="CP95" s="399">
        <f t="shared" si="80"/>
        <v>51</v>
      </c>
      <c r="CQ95" s="399">
        <f t="shared" si="81"/>
        <v>51</v>
      </c>
      <c r="CR95" s="385">
        <f t="shared" si="87"/>
        <v>655.01</v>
      </c>
      <c r="CS95" s="385">
        <f t="shared" si="88"/>
        <v>54.584166666666668</v>
      </c>
    </row>
    <row r="96" spans="1:97" ht="14" customHeight="1" x14ac:dyDescent="0.35">
      <c r="V96" s="137"/>
      <c r="W96" s="39"/>
      <c r="X96" s="202"/>
      <c r="Y96" s="42"/>
      <c r="Z96" s="27"/>
      <c r="AA96" s="28"/>
      <c r="AB96" s="29"/>
      <c r="AC96" s="29"/>
      <c r="AD96" s="29"/>
      <c r="AE96" s="30"/>
      <c r="AF96" s="31"/>
      <c r="AG96" s="136"/>
      <c r="AH96" s="137"/>
      <c r="AI96" s="39"/>
      <c r="AJ96" s="41"/>
      <c r="AK96" s="42"/>
      <c r="AL96" s="27"/>
      <c r="AM96" s="28" t="str">
        <f>IFERROR(INDEX(#REF!,MATCH(AH96,#REF!,0)),"")</f>
        <v/>
      </c>
      <c r="AN96" s="29" t="str">
        <f t="shared" si="57"/>
        <v/>
      </c>
      <c r="AO96" s="29">
        <f t="shared" si="89"/>
        <v>0</v>
      </c>
      <c r="AP96" s="29">
        <f t="shared" si="82"/>
        <v>0</v>
      </c>
      <c r="AQ96" s="30">
        <f t="shared" si="90"/>
        <v>0</v>
      </c>
      <c r="AR96" s="31">
        <f t="shared" si="91"/>
        <v>0</v>
      </c>
      <c r="AT96" s="44" t="s">
        <v>969</v>
      </c>
      <c r="AU96" s="45" t="s">
        <v>430</v>
      </c>
      <c r="AV96" s="138">
        <v>0</v>
      </c>
      <c r="AW96" s="58">
        <v>0</v>
      </c>
      <c r="AX96" s="139">
        <v>8936</v>
      </c>
      <c r="AY96" s="58">
        <v>1417</v>
      </c>
      <c r="AZ96" s="139">
        <v>1259</v>
      </c>
      <c r="BA96" s="58">
        <v>1376</v>
      </c>
      <c r="BB96" s="139">
        <v>2134</v>
      </c>
      <c r="BC96" s="58">
        <v>1119</v>
      </c>
      <c r="BD96" s="139">
        <v>1336</v>
      </c>
      <c r="BE96" s="58">
        <v>1114</v>
      </c>
      <c r="BF96" s="139">
        <v>0</v>
      </c>
      <c r="BG96" s="59">
        <v>0</v>
      </c>
      <c r="BI96" s="140">
        <f t="shared" si="83"/>
        <v>1557.5833333333333</v>
      </c>
      <c r="BJ96" s="140">
        <f t="shared" si="84"/>
        <v>18691</v>
      </c>
      <c r="BL96" s="399">
        <f t="shared" si="58"/>
        <v>26</v>
      </c>
      <c r="BM96" s="399">
        <f t="shared" si="59"/>
        <v>26</v>
      </c>
      <c r="BN96" s="399">
        <f t="shared" si="60"/>
        <v>90.49</v>
      </c>
      <c r="BO96" s="399">
        <f t="shared" si="61"/>
        <v>34.92</v>
      </c>
      <c r="BP96" s="399">
        <f t="shared" si="62"/>
        <v>33.81</v>
      </c>
      <c r="BQ96" s="399">
        <f t="shared" si="63"/>
        <v>34.630000000000003</v>
      </c>
      <c r="BR96" s="399">
        <f t="shared" si="64"/>
        <v>39.94</v>
      </c>
      <c r="BS96" s="399">
        <f t="shared" si="65"/>
        <v>32.83</v>
      </c>
      <c r="BT96" s="399">
        <f t="shared" si="66"/>
        <v>34.35</v>
      </c>
      <c r="BU96" s="399">
        <f t="shared" si="67"/>
        <v>32.799999999999997</v>
      </c>
      <c r="BV96" s="399">
        <f t="shared" si="68"/>
        <v>26</v>
      </c>
      <c r="BW96" s="399">
        <f t="shared" si="69"/>
        <v>26</v>
      </c>
      <c r="BX96" s="385">
        <f t="shared" si="85"/>
        <v>437.77000000000004</v>
      </c>
      <c r="BY96" s="385">
        <f t="shared" si="86"/>
        <v>36.480833333333337</v>
      </c>
      <c r="BZ96" s="385"/>
      <c r="CF96" s="399">
        <f t="shared" si="70"/>
        <v>51</v>
      </c>
      <c r="CG96" s="399">
        <f t="shared" si="71"/>
        <v>51</v>
      </c>
      <c r="CH96" s="399">
        <f t="shared" si="72"/>
        <v>181.04</v>
      </c>
      <c r="CI96" s="399">
        <f t="shared" si="73"/>
        <v>63.32</v>
      </c>
      <c r="CJ96" s="399">
        <f t="shared" si="74"/>
        <v>61.43</v>
      </c>
      <c r="CK96" s="399">
        <f t="shared" si="75"/>
        <v>62.83</v>
      </c>
      <c r="CL96" s="399">
        <f t="shared" si="76"/>
        <v>71.930000000000007</v>
      </c>
      <c r="CM96" s="399">
        <f t="shared" si="77"/>
        <v>59.75</v>
      </c>
      <c r="CN96" s="399">
        <f t="shared" si="78"/>
        <v>62.35</v>
      </c>
      <c r="CO96" s="399">
        <f t="shared" si="79"/>
        <v>59.69</v>
      </c>
      <c r="CP96" s="399">
        <f t="shared" si="80"/>
        <v>51</v>
      </c>
      <c r="CQ96" s="399">
        <f t="shared" si="81"/>
        <v>51</v>
      </c>
      <c r="CR96" s="385">
        <f t="shared" si="87"/>
        <v>826.33999999999992</v>
      </c>
      <c r="CS96" s="385">
        <f t="shared" si="88"/>
        <v>68.861666666666665</v>
      </c>
    </row>
    <row r="97" spans="22:97" ht="14" customHeight="1" x14ac:dyDescent="0.35">
      <c r="V97" s="137"/>
      <c r="W97" s="39"/>
      <c r="X97" s="202"/>
      <c r="Y97" s="42"/>
      <c r="Z97" s="27"/>
      <c r="AA97" s="28"/>
      <c r="AB97" s="29"/>
      <c r="AC97" s="29"/>
      <c r="AD97" s="29"/>
      <c r="AE97" s="30"/>
      <c r="AF97" s="31"/>
      <c r="AG97" s="136"/>
      <c r="AH97" s="137"/>
      <c r="AI97" s="39"/>
      <c r="AJ97" s="41"/>
      <c r="AK97" s="42"/>
      <c r="AL97" s="27"/>
      <c r="AM97" s="28" t="str">
        <f>IFERROR(INDEX(#REF!,MATCH(AH97,#REF!,0)),"")</f>
        <v/>
      </c>
      <c r="AN97" s="29" t="str">
        <f t="shared" si="57"/>
        <v/>
      </c>
      <c r="AO97" s="29">
        <f t="shared" si="89"/>
        <v>0</v>
      </c>
      <c r="AP97" s="29">
        <f t="shared" si="82"/>
        <v>0</v>
      </c>
      <c r="AQ97" s="30">
        <f t="shared" si="90"/>
        <v>0</v>
      </c>
      <c r="AR97" s="31">
        <f t="shared" si="91"/>
        <v>0</v>
      </c>
      <c r="AT97" s="44" t="s">
        <v>969</v>
      </c>
      <c r="AU97" s="45" t="s">
        <v>431</v>
      </c>
      <c r="AV97" s="138">
        <v>0</v>
      </c>
      <c r="AW97" s="58">
        <v>0</v>
      </c>
      <c r="AX97" s="139">
        <v>3982</v>
      </c>
      <c r="AY97" s="58">
        <v>746</v>
      </c>
      <c r="AZ97" s="139">
        <v>749</v>
      </c>
      <c r="BA97" s="58">
        <v>858</v>
      </c>
      <c r="BB97" s="139">
        <v>867</v>
      </c>
      <c r="BC97" s="58">
        <v>660</v>
      </c>
      <c r="BD97" s="139">
        <v>675</v>
      </c>
      <c r="BE97" s="58">
        <v>579</v>
      </c>
      <c r="BF97" s="139">
        <v>0</v>
      </c>
      <c r="BG97" s="59">
        <v>0</v>
      </c>
      <c r="BI97" s="140">
        <f t="shared" si="83"/>
        <v>759.66666666666663</v>
      </c>
      <c r="BJ97" s="140">
        <f t="shared" si="84"/>
        <v>9116</v>
      </c>
      <c r="BL97" s="399">
        <f t="shared" si="58"/>
        <v>26</v>
      </c>
      <c r="BM97" s="399">
        <f t="shared" si="59"/>
        <v>26</v>
      </c>
      <c r="BN97" s="399">
        <f t="shared" si="60"/>
        <v>52.87</v>
      </c>
      <c r="BO97" s="399">
        <f t="shared" si="61"/>
        <v>30.48</v>
      </c>
      <c r="BP97" s="399">
        <f t="shared" si="62"/>
        <v>30.49</v>
      </c>
      <c r="BQ97" s="399">
        <f t="shared" si="63"/>
        <v>31.15</v>
      </c>
      <c r="BR97" s="399">
        <f t="shared" si="64"/>
        <v>31.2</v>
      </c>
      <c r="BS97" s="399">
        <f t="shared" si="65"/>
        <v>29.96</v>
      </c>
      <c r="BT97" s="399">
        <f t="shared" si="66"/>
        <v>30.05</v>
      </c>
      <c r="BU97" s="399">
        <f t="shared" si="67"/>
        <v>29.47</v>
      </c>
      <c r="BV97" s="399">
        <f t="shared" si="68"/>
        <v>26</v>
      </c>
      <c r="BW97" s="399">
        <f t="shared" si="69"/>
        <v>26</v>
      </c>
      <c r="BX97" s="385">
        <f t="shared" si="85"/>
        <v>369.66999999999996</v>
      </c>
      <c r="BY97" s="385">
        <f t="shared" si="86"/>
        <v>30.805833333333329</v>
      </c>
      <c r="BZ97" s="385"/>
      <c r="CF97" s="399">
        <f t="shared" si="70"/>
        <v>51</v>
      </c>
      <c r="CG97" s="399">
        <f t="shared" si="71"/>
        <v>51</v>
      </c>
      <c r="CH97" s="399">
        <f t="shared" si="72"/>
        <v>94.1</v>
      </c>
      <c r="CI97" s="399">
        <f t="shared" si="73"/>
        <v>56.07</v>
      </c>
      <c r="CJ97" s="399">
        <f t="shared" si="74"/>
        <v>56.09</v>
      </c>
      <c r="CK97" s="399">
        <f t="shared" si="75"/>
        <v>56.83</v>
      </c>
      <c r="CL97" s="399">
        <f t="shared" si="76"/>
        <v>56.9</v>
      </c>
      <c r="CM97" s="399">
        <f t="shared" si="77"/>
        <v>55.49</v>
      </c>
      <c r="CN97" s="399">
        <f t="shared" si="78"/>
        <v>55.59</v>
      </c>
      <c r="CO97" s="399">
        <f t="shared" si="79"/>
        <v>54.94</v>
      </c>
      <c r="CP97" s="399">
        <f t="shared" si="80"/>
        <v>51</v>
      </c>
      <c r="CQ97" s="399">
        <f t="shared" si="81"/>
        <v>51</v>
      </c>
      <c r="CR97" s="385">
        <f t="shared" si="87"/>
        <v>690.01</v>
      </c>
      <c r="CS97" s="385">
        <f t="shared" si="88"/>
        <v>57.500833333333333</v>
      </c>
    </row>
    <row r="98" spans="22:97" ht="14" customHeight="1" x14ac:dyDescent="0.35">
      <c r="V98" s="137"/>
      <c r="W98" s="39"/>
      <c r="X98" s="202"/>
      <c r="Y98" s="42"/>
      <c r="Z98" s="27"/>
      <c r="AA98" s="28"/>
      <c r="AB98" s="29"/>
      <c r="AC98" s="29"/>
      <c r="AD98" s="29"/>
      <c r="AE98" s="30"/>
      <c r="AF98" s="31"/>
      <c r="AG98" s="136"/>
      <c r="AH98" s="137"/>
      <c r="AI98" s="39"/>
      <c r="AJ98" s="41"/>
      <c r="AK98" s="42"/>
      <c r="AL98" s="27"/>
      <c r="AM98" s="28" t="str">
        <f>IFERROR(INDEX(#REF!,MATCH(AH98,#REF!,0)),"")</f>
        <v/>
      </c>
      <c r="AN98" s="29" t="str">
        <f t="shared" si="57"/>
        <v/>
      </c>
      <c r="AO98" s="29">
        <f t="shared" si="89"/>
        <v>0</v>
      </c>
      <c r="AP98" s="29">
        <f t="shared" si="82"/>
        <v>0</v>
      </c>
      <c r="AQ98" s="30">
        <f t="shared" si="90"/>
        <v>0</v>
      </c>
      <c r="AR98" s="31">
        <f t="shared" si="91"/>
        <v>0</v>
      </c>
      <c r="AT98" s="44" t="s">
        <v>969</v>
      </c>
      <c r="AU98" s="45" t="s">
        <v>432</v>
      </c>
      <c r="AV98" s="138">
        <v>0</v>
      </c>
      <c r="AW98" s="58">
        <v>0</v>
      </c>
      <c r="AX98" s="139">
        <v>4651</v>
      </c>
      <c r="AY98" s="58">
        <v>970</v>
      </c>
      <c r="AZ98" s="139">
        <v>1067</v>
      </c>
      <c r="BA98" s="58">
        <v>1725</v>
      </c>
      <c r="BB98" s="139">
        <v>1681</v>
      </c>
      <c r="BC98" s="58">
        <v>852</v>
      </c>
      <c r="BD98" s="139">
        <v>1141</v>
      </c>
      <c r="BE98" s="58">
        <v>781</v>
      </c>
      <c r="BF98" s="139">
        <v>0</v>
      </c>
      <c r="BG98" s="59">
        <v>0</v>
      </c>
      <c r="BI98" s="140">
        <f t="shared" si="83"/>
        <v>1072.3333333333333</v>
      </c>
      <c r="BJ98" s="140">
        <f t="shared" si="84"/>
        <v>12868</v>
      </c>
      <c r="BL98" s="399">
        <f t="shared" si="58"/>
        <v>26</v>
      </c>
      <c r="BM98" s="399">
        <f t="shared" si="59"/>
        <v>26</v>
      </c>
      <c r="BN98" s="399">
        <f t="shared" si="60"/>
        <v>57.56</v>
      </c>
      <c r="BO98" s="399">
        <f t="shared" si="61"/>
        <v>31.82</v>
      </c>
      <c r="BP98" s="399">
        <f t="shared" si="62"/>
        <v>32.47</v>
      </c>
      <c r="BQ98" s="399">
        <f t="shared" si="63"/>
        <v>37.08</v>
      </c>
      <c r="BR98" s="399">
        <f t="shared" si="64"/>
        <v>36.770000000000003</v>
      </c>
      <c r="BS98" s="399">
        <f t="shared" si="65"/>
        <v>31.11</v>
      </c>
      <c r="BT98" s="399">
        <f t="shared" si="66"/>
        <v>32.99</v>
      </c>
      <c r="BU98" s="399">
        <f t="shared" si="67"/>
        <v>30.69</v>
      </c>
      <c r="BV98" s="399">
        <f t="shared" si="68"/>
        <v>26</v>
      </c>
      <c r="BW98" s="399">
        <f t="shared" si="69"/>
        <v>26</v>
      </c>
      <c r="BX98" s="385">
        <f t="shared" si="85"/>
        <v>394.49</v>
      </c>
      <c r="BY98" s="385">
        <f t="shared" si="86"/>
        <v>32.874166666666667</v>
      </c>
      <c r="BZ98" s="385"/>
      <c r="CF98" s="399">
        <f t="shared" si="70"/>
        <v>51</v>
      </c>
      <c r="CG98" s="399">
        <f t="shared" si="71"/>
        <v>51</v>
      </c>
      <c r="CH98" s="399">
        <f t="shared" si="72"/>
        <v>102.13</v>
      </c>
      <c r="CI98" s="399">
        <f t="shared" si="73"/>
        <v>57.96</v>
      </c>
      <c r="CJ98" s="399">
        <f t="shared" si="74"/>
        <v>59.12</v>
      </c>
      <c r="CK98" s="399">
        <f t="shared" si="75"/>
        <v>67.02</v>
      </c>
      <c r="CL98" s="399">
        <f t="shared" si="76"/>
        <v>66.489999999999995</v>
      </c>
      <c r="CM98" s="399">
        <f t="shared" si="77"/>
        <v>56.79</v>
      </c>
      <c r="CN98" s="399">
        <f t="shared" si="78"/>
        <v>60.01</v>
      </c>
      <c r="CO98" s="399">
        <f t="shared" si="79"/>
        <v>56.31</v>
      </c>
      <c r="CP98" s="399">
        <f t="shared" si="80"/>
        <v>51</v>
      </c>
      <c r="CQ98" s="399">
        <f t="shared" si="81"/>
        <v>51</v>
      </c>
      <c r="CR98" s="385">
        <f t="shared" si="87"/>
        <v>729.82999999999993</v>
      </c>
      <c r="CS98" s="385">
        <f t="shared" si="88"/>
        <v>60.819166666666661</v>
      </c>
    </row>
    <row r="99" spans="22:97" ht="14" customHeight="1" x14ac:dyDescent="0.35">
      <c r="V99" s="137"/>
      <c r="W99" s="39"/>
      <c r="X99" s="202"/>
      <c r="Y99" s="42"/>
      <c r="Z99" s="27"/>
      <c r="AA99" s="28"/>
      <c r="AB99" s="29"/>
      <c r="AC99" s="29"/>
      <c r="AD99" s="29"/>
      <c r="AE99" s="30"/>
      <c r="AF99" s="31"/>
      <c r="AG99" s="136"/>
      <c r="AH99" s="137"/>
      <c r="AI99" s="39"/>
      <c r="AJ99" s="41"/>
      <c r="AK99" s="42"/>
      <c r="AL99" s="27"/>
      <c r="AM99" s="28" t="str">
        <f>IFERROR(INDEX(#REF!,MATCH(AH99,#REF!,0)),"")</f>
        <v/>
      </c>
      <c r="AN99" s="29" t="str">
        <f t="shared" si="57"/>
        <v/>
      </c>
      <c r="AO99" s="29">
        <f t="shared" si="89"/>
        <v>0</v>
      </c>
      <c r="AP99" s="29">
        <f t="shared" si="82"/>
        <v>0</v>
      </c>
      <c r="AQ99" s="30">
        <f t="shared" si="90"/>
        <v>0</v>
      </c>
      <c r="AR99" s="31">
        <f t="shared" si="91"/>
        <v>0</v>
      </c>
      <c r="AT99" s="44" t="s">
        <v>969</v>
      </c>
      <c r="AU99" s="45" t="s">
        <v>433</v>
      </c>
      <c r="AV99" s="138">
        <v>0</v>
      </c>
      <c r="AW99" s="58">
        <v>0</v>
      </c>
      <c r="AX99" s="139">
        <v>4199</v>
      </c>
      <c r="AY99" s="58">
        <v>1398</v>
      </c>
      <c r="AZ99" s="139">
        <v>596</v>
      </c>
      <c r="BA99" s="58">
        <v>1015</v>
      </c>
      <c r="BB99" s="139">
        <v>1214</v>
      </c>
      <c r="BC99" s="58">
        <v>957</v>
      </c>
      <c r="BD99" s="139">
        <v>799</v>
      </c>
      <c r="BE99" s="58">
        <v>751</v>
      </c>
      <c r="BF99" s="139">
        <v>0</v>
      </c>
      <c r="BG99" s="59">
        <v>0</v>
      </c>
      <c r="BI99" s="140">
        <f t="shared" si="83"/>
        <v>910.75</v>
      </c>
      <c r="BJ99" s="140">
        <f t="shared" si="84"/>
        <v>10929</v>
      </c>
      <c r="BL99" s="399">
        <f t="shared" si="58"/>
        <v>26</v>
      </c>
      <c r="BM99" s="399">
        <f t="shared" si="59"/>
        <v>26</v>
      </c>
      <c r="BN99" s="399">
        <f t="shared" si="60"/>
        <v>54.39</v>
      </c>
      <c r="BO99" s="399">
        <f t="shared" si="61"/>
        <v>34.79</v>
      </c>
      <c r="BP99" s="399">
        <f t="shared" si="62"/>
        <v>29.58</v>
      </c>
      <c r="BQ99" s="399">
        <f t="shared" si="63"/>
        <v>32.11</v>
      </c>
      <c r="BR99" s="399">
        <f t="shared" si="64"/>
        <v>33.5</v>
      </c>
      <c r="BS99" s="399">
        <f t="shared" si="65"/>
        <v>31.74</v>
      </c>
      <c r="BT99" s="399">
        <f t="shared" si="66"/>
        <v>30.79</v>
      </c>
      <c r="BU99" s="399">
        <f t="shared" si="67"/>
        <v>30.51</v>
      </c>
      <c r="BV99" s="399">
        <f t="shared" si="68"/>
        <v>26</v>
      </c>
      <c r="BW99" s="399">
        <f t="shared" si="69"/>
        <v>26</v>
      </c>
      <c r="BX99" s="385">
        <f t="shared" si="85"/>
        <v>381.41</v>
      </c>
      <c r="BY99" s="385">
        <f t="shared" si="86"/>
        <v>31.784166666666668</v>
      </c>
      <c r="BZ99" s="385"/>
      <c r="CF99" s="399">
        <f t="shared" si="70"/>
        <v>51</v>
      </c>
      <c r="CG99" s="399">
        <f t="shared" si="71"/>
        <v>51</v>
      </c>
      <c r="CH99" s="399">
        <f t="shared" si="72"/>
        <v>96.71</v>
      </c>
      <c r="CI99" s="399">
        <f t="shared" si="73"/>
        <v>63.1</v>
      </c>
      <c r="CJ99" s="399">
        <f t="shared" si="74"/>
        <v>55.05</v>
      </c>
      <c r="CK99" s="399">
        <f t="shared" si="75"/>
        <v>58.5</v>
      </c>
      <c r="CL99" s="399">
        <f t="shared" si="76"/>
        <v>60.89</v>
      </c>
      <c r="CM99" s="399">
        <f t="shared" si="77"/>
        <v>57.8</v>
      </c>
      <c r="CN99" s="399">
        <f t="shared" si="78"/>
        <v>56.43</v>
      </c>
      <c r="CO99" s="399">
        <f t="shared" si="79"/>
        <v>56.11</v>
      </c>
      <c r="CP99" s="399">
        <f t="shared" si="80"/>
        <v>51</v>
      </c>
      <c r="CQ99" s="399">
        <f t="shared" si="81"/>
        <v>51</v>
      </c>
      <c r="CR99" s="385">
        <f t="shared" si="87"/>
        <v>708.59</v>
      </c>
      <c r="CS99" s="385">
        <f t="shared" si="88"/>
        <v>59.049166666666672</v>
      </c>
    </row>
    <row r="100" spans="22:97" ht="14" customHeight="1" x14ac:dyDescent="0.35">
      <c r="V100" s="137"/>
      <c r="W100" s="39"/>
      <c r="X100" s="202"/>
      <c r="Y100" s="42"/>
      <c r="Z100" s="27"/>
      <c r="AA100" s="28"/>
      <c r="AB100" s="29"/>
      <c r="AC100" s="29"/>
      <c r="AD100" s="29"/>
      <c r="AE100" s="30"/>
      <c r="AF100" s="31"/>
      <c r="AG100" s="136"/>
      <c r="AH100" s="137"/>
      <c r="AI100" s="39"/>
      <c r="AJ100" s="41"/>
      <c r="AK100" s="42"/>
      <c r="AL100" s="27"/>
      <c r="AM100" s="28" t="str">
        <f>IFERROR(INDEX(#REF!,MATCH(AH100,#REF!,0)),"")</f>
        <v/>
      </c>
      <c r="AN100" s="29" t="str">
        <f t="shared" si="57"/>
        <v/>
      </c>
      <c r="AO100" s="29">
        <f t="shared" si="89"/>
        <v>0</v>
      </c>
      <c r="AP100" s="29">
        <f t="shared" si="82"/>
        <v>0</v>
      </c>
      <c r="AQ100" s="30">
        <f t="shared" si="90"/>
        <v>0</v>
      </c>
      <c r="AR100" s="31">
        <f t="shared" si="91"/>
        <v>0</v>
      </c>
      <c r="AT100" s="44" t="s">
        <v>969</v>
      </c>
      <c r="AU100" s="45" t="s">
        <v>434</v>
      </c>
      <c r="AV100" s="138">
        <v>0</v>
      </c>
      <c r="AW100" s="58">
        <v>0</v>
      </c>
      <c r="AX100" s="139">
        <v>2094</v>
      </c>
      <c r="AY100" s="58">
        <v>496</v>
      </c>
      <c r="AZ100" s="139">
        <v>306</v>
      </c>
      <c r="BA100" s="58">
        <v>419</v>
      </c>
      <c r="BB100" s="139">
        <v>433</v>
      </c>
      <c r="BC100" s="58">
        <v>232</v>
      </c>
      <c r="BD100" s="139">
        <v>298</v>
      </c>
      <c r="BE100" s="58">
        <v>299</v>
      </c>
      <c r="BF100" s="139">
        <v>0</v>
      </c>
      <c r="BG100" s="59">
        <v>0</v>
      </c>
      <c r="BI100" s="140">
        <f t="shared" si="83"/>
        <v>381.41666666666669</v>
      </c>
      <c r="BJ100" s="140">
        <f t="shared" si="84"/>
        <v>4577</v>
      </c>
      <c r="BL100" s="399">
        <f t="shared" si="58"/>
        <v>26</v>
      </c>
      <c r="BM100" s="399">
        <f t="shared" si="59"/>
        <v>26</v>
      </c>
      <c r="BN100" s="399">
        <f t="shared" si="60"/>
        <v>39.659999999999997</v>
      </c>
      <c r="BO100" s="399">
        <f t="shared" si="61"/>
        <v>28.98</v>
      </c>
      <c r="BP100" s="399">
        <f t="shared" si="62"/>
        <v>27.84</v>
      </c>
      <c r="BQ100" s="399">
        <f t="shared" si="63"/>
        <v>28.51</v>
      </c>
      <c r="BR100" s="399">
        <f t="shared" si="64"/>
        <v>28.6</v>
      </c>
      <c r="BS100" s="399">
        <f t="shared" si="65"/>
        <v>27.39</v>
      </c>
      <c r="BT100" s="399">
        <f t="shared" si="66"/>
        <v>27.79</v>
      </c>
      <c r="BU100" s="399">
        <f t="shared" si="67"/>
        <v>27.79</v>
      </c>
      <c r="BV100" s="399">
        <f t="shared" si="68"/>
        <v>26</v>
      </c>
      <c r="BW100" s="399">
        <f t="shared" si="69"/>
        <v>26</v>
      </c>
      <c r="BX100" s="385">
        <f t="shared" si="85"/>
        <v>340.56</v>
      </c>
      <c r="BY100" s="385">
        <f t="shared" si="86"/>
        <v>28.38</v>
      </c>
      <c r="BZ100" s="385"/>
      <c r="CF100" s="399">
        <f t="shared" si="70"/>
        <v>51</v>
      </c>
      <c r="CG100" s="399">
        <f t="shared" si="71"/>
        <v>51</v>
      </c>
      <c r="CH100" s="399">
        <f t="shared" si="72"/>
        <v>71.45</v>
      </c>
      <c r="CI100" s="399">
        <f t="shared" si="73"/>
        <v>54.37</v>
      </c>
      <c r="CJ100" s="399">
        <f t="shared" si="74"/>
        <v>53.08</v>
      </c>
      <c r="CK100" s="399">
        <f t="shared" si="75"/>
        <v>53.85</v>
      </c>
      <c r="CL100" s="399">
        <f t="shared" si="76"/>
        <v>53.94</v>
      </c>
      <c r="CM100" s="399">
        <f t="shared" si="77"/>
        <v>52.58</v>
      </c>
      <c r="CN100" s="399">
        <f t="shared" si="78"/>
        <v>53.03</v>
      </c>
      <c r="CO100" s="399">
        <f t="shared" si="79"/>
        <v>53.03</v>
      </c>
      <c r="CP100" s="399">
        <f t="shared" si="80"/>
        <v>51</v>
      </c>
      <c r="CQ100" s="399">
        <f t="shared" si="81"/>
        <v>51</v>
      </c>
      <c r="CR100" s="385">
        <f t="shared" si="87"/>
        <v>649.32999999999993</v>
      </c>
      <c r="CS100" s="385">
        <f t="shared" si="88"/>
        <v>54.110833333333325</v>
      </c>
    </row>
    <row r="101" spans="22:97" ht="14" customHeight="1" x14ac:dyDescent="0.35">
      <c r="V101" s="137"/>
      <c r="W101" s="39"/>
      <c r="X101" s="202"/>
      <c r="Y101" s="42"/>
      <c r="Z101" s="27"/>
      <c r="AA101" s="28"/>
      <c r="AB101" s="29"/>
      <c r="AC101" s="29"/>
      <c r="AD101" s="29"/>
      <c r="AE101" s="30"/>
      <c r="AF101" s="31"/>
      <c r="AG101" s="136"/>
      <c r="AH101" s="137"/>
      <c r="AI101" s="39"/>
      <c r="AJ101" s="41"/>
      <c r="AK101" s="42"/>
      <c r="AL101" s="27"/>
      <c r="AM101" s="28" t="str">
        <f>IFERROR(INDEX(#REF!,MATCH(AH101,#REF!,0)),"")</f>
        <v/>
      </c>
      <c r="AN101" s="29" t="str">
        <f t="shared" si="57"/>
        <v/>
      </c>
      <c r="AO101" s="29">
        <f t="shared" si="89"/>
        <v>0</v>
      </c>
      <c r="AP101" s="29">
        <f t="shared" si="82"/>
        <v>0</v>
      </c>
      <c r="AQ101" s="30">
        <f t="shared" si="90"/>
        <v>0</v>
      </c>
      <c r="AR101" s="31">
        <f t="shared" si="91"/>
        <v>0</v>
      </c>
      <c r="AT101" s="44" t="s">
        <v>969</v>
      </c>
      <c r="AU101" s="45" t="s">
        <v>435</v>
      </c>
      <c r="AV101" s="138">
        <v>0</v>
      </c>
      <c r="AW101" s="58">
        <v>0</v>
      </c>
      <c r="AX101" s="139">
        <v>6123</v>
      </c>
      <c r="AY101" s="58">
        <v>456</v>
      </c>
      <c r="AZ101" s="139">
        <v>172</v>
      </c>
      <c r="BA101" s="58">
        <v>1188</v>
      </c>
      <c r="BB101" s="139">
        <v>1333</v>
      </c>
      <c r="BC101" s="58">
        <v>707</v>
      </c>
      <c r="BD101" s="139">
        <v>441</v>
      </c>
      <c r="BE101" s="58">
        <v>1896</v>
      </c>
      <c r="BF101" s="139">
        <v>0</v>
      </c>
      <c r="BG101" s="59">
        <v>0</v>
      </c>
      <c r="BI101" s="140">
        <f t="shared" si="83"/>
        <v>1026.3333333333333</v>
      </c>
      <c r="BJ101" s="140">
        <f t="shared" si="84"/>
        <v>12316</v>
      </c>
      <c r="BK101" s="146"/>
      <c r="BL101" s="399">
        <f t="shared" si="58"/>
        <v>26</v>
      </c>
      <c r="BM101" s="399">
        <f t="shared" si="59"/>
        <v>26</v>
      </c>
      <c r="BN101" s="399">
        <f t="shared" si="60"/>
        <v>67.98</v>
      </c>
      <c r="BO101" s="399">
        <f t="shared" si="61"/>
        <v>28.74</v>
      </c>
      <c r="BP101" s="399">
        <f t="shared" si="62"/>
        <v>27.03</v>
      </c>
      <c r="BQ101" s="399">
        <f t="shared" si="63"/>
        <v>33.32</v>
      </c>
      <c r="BR101" s="399">
        <f t="shared" si="64"/>
        <v>34.33</v>
      </c>
      <c r="BS101" s="399">
        <f t="shared" si="65"/>
        <v>30.24</v>
      </c>
      <c r="BT101" s="399">
        <f t="shared" si="66"/>
        <v>28.65</v>
      </c>
      <c r="BU101" s="399">
        <f t="shared" si="67"/>
        <v>38.270000000000003</v>
      </c>
      <c r="BV101" s="399">
        <f t="shared" si="68"/>
        <v>26</v>
      </c>
      <c r="BW101" s="399">
        <f t="shared" si="69"/>
        <v>26</v>
      </c>
      <c r="BX101" s="385">
        <f t="shared" si="85"/>
        <v>392.55999999999995</v>
      </c>
      <c r="BY101" s="385">
        <f t="shared" si="86"/>
        <v>32.713333333333331</v>
      </c>
      <c r="BZ101" s="385"/>
      <c r="CF101" s="399">
        <f t="shared" si="70"/>
        <v>51</v>
      </c>
      <c r="CG101" s="399">
        <f t="shared" si="71"/>
        <v>51</v>
      </c>
      <c r="CH101" s="399">
        <f t="shared" si="72"/>
        <v>124.78</v>
      </c>
      <c r="CI101" s="399">
        <f t="shared" si="73"/>
        <v>54.1</v>
      </c>
      <c r="CJ101" s="399">
        <f t="shared" si="74"/>
        <v>52.17</v>
      </c>
      <c r="CK101" s="399">
        <f t="shared" si="75"/>
        <v>60.58</v>
      </c>
      <c r="CL101" s="399">
        <f t="shared" si="76"/>
        <v>62.32</v>
      </c>
      <c r="CM101" s="399">
        <f t="shared" si="77"/>
        <v>55.81</v>
      </c>
      <c r="CN101" s="399">
        <f t="shared" si="78"/>
        <v>54</v>
      </c>
      <c r="CO101" s="399">
        <f t="shared" si="79"/>
        <v>69.069999999999993</v>
      </c>
      <c r="CP101" s="399">
        <f t="shared" si="80"/>
        <v>51</v>
      </c>
      <c r="CQ101" s="399">
        <f t="shared" si="81"/>
        <v>51</v>
      </c>
      <c r="CR101" s="385">
        <f t="shared" si="87"/>
        <v>736.82999999999993</v>
      </c>
      <c r="CS101" s="385">
        <f t="shared" si="88"/>
        <v>61.402499999999996</v>
      </c>
    </row>
    <row r="102" spans="22:97" ht="14" customHeight="1" x14ac:dyDescent="0.35">
      <c r="V102" s="137"/>
      <c r="W102" s="39"/>
      <c r="X102" s="202"/>
      <c r="Y102" s="42"/>
      <c r="Z102" s="27"/>
      <c r="AA102" s="28"/>
      <c r="AB102" s="29"/>
      <c r="AC102" s="29"/>
      <c r="AD102" s="29"/>
      <c r="AE102" s="30"/>
      <c r="AF102" s="31"/>
      <c r="AG102" s="136"/>
      <c r="AH102" s="137"/>
      <c r="AI102" s="39"/>
      <c r="AJ102" s="41"/>
      <c r="AK102" s="42"/>
      <c r="AL102" s="27"/>
      <c r="AM102" s="28" t="str">
        <f>IFERROR(INDEX(#REF!,MATCH(AH102,#REF!,0)),"")</f>
        <v/>
      </c>
      <c r="AN102" s="29" t="str">
        <f t="shared" si="57"/>
        <v/>
      </c>
      <c r="AO102" s="29">
        <f t="shared" si="89"/>
        <v>0</v>
      </c>
      <c r="AP102" s="29">
        <f t="shared" si="82"/>
        <v>0</v>
      </c>
      <c r="AQ102" s="30">
        <f t="shared" si="90"/>
        <v>0</v>
      </c>
      <c r="AR102" s="31">
        <f t="shared" si="91"/>
        <v>0</v>
      </c>
      <c r="AT102" s="44" t="s">
        <v>969</v>
      </c>
      <c r="AU102" s="45" t="s">
        <v>436</v>
      </c>
      <c r="AV102" s="138">
        <v>0</v>
      </c>
      <c r="AW102" s="58">
        <v>0</v>
      </c>
      <c r="AX102" s="139">
        <v>2932</v>
      </c>
      <c r="AY102" s="58">
        <v>493</v>
      </c>
      <c r="AZ102" s="139">
        <v>373</v>
      </c>
      <c r="BA102" s="58">
        <v>597</v>
      </c>
      <c r="BB102" s="139">
        <v>1284</v>
      </c>
      <c r="BC102" s="58">
        <v>778</v>
      </c>
      <c r="BD102" s="139">
        <v>742</v>
      </c>
      <c r="BE102" s="58">
        <v>618</v>
      </c>
      <c r="BF102" s="139">
        <v>0</v>
      </c>
      <c r="BG102" s="59">
        <v>0</v>
      </c>
      <c r="BI102" s="140">
        <f t="shared" si="83"/>
        <v>651.41666666666663</v>
      </c>
      <c r="BJ102" s="140">
        <f t="shared" si="84"/>
        <v>7817</v>
      </c>
      <c r="BL102" s="399">
        <f t="shared" si="58"/>
        <v>26</v>
      </c>
      <c r="BM102" s="399">
        <f t="shared" si="59"/>
        <v>26</v>
      </c>
      <c r="BN102" s="399">
        <f t="shared" si="60"/>
        <v>45.52</v>
      </c>
      <c r="BO102" s="399">
        <f t="shared" si="61"/>
        <v>28.96</v>
      </c>
      <c r="BP102" s="399">
        <f t="shared" si="62"/>
        <v>28.24</v>
      </c>
      <c r="BQ102" s="399">
        <f t="shared" si="63"/>
        <v>29.58</v>
      </c>
      <c r="BR102" s="399">
        <f t="shared" si="64"/>
        <v>33.99</v>
      </c>
      <c r="BS102" s="399">
        <f t="shared" si="65"/>
        <v>30.67</v>
      </c>
      <c r="BT102" s="399">
        <f t="shared" si="66"/>
        <v>30.45</v>
      </c>
      <c r="BU102" s="399">
        <f t="shared" si="67"/>
        <v>29.71</v>
      </c>
      <c r="BV102" s="399">
        <f t="shared" si="68"/>
        <v>26</v>
      </c>
      <c r="BW102" s="399">
        <f t="shared" si="69"/>
        <v>26</v>
      </c>
      <c r="BX102" s="385">
        <f t="shared" si="85"/>
        <v>361.12</v>
      </c>
      <c r="BY102" s="385">
        <f t="shared" si="86"/>
        <v>30.093333333333334</v>
      </c>
      <c r="BZ102" s="385"/>
      <c r="CF102" s="399">
        <f t="shared" si="70"/>
        <v>51</v>
      </c>
      <c r="CG102" s="399">
        <f t="shared" si="71"/>
        <v>51</v>
      </c>
      <c r="CH102" s="399">
        <f t="shared" si="72"/>
        <v>81.5</v>
      </c>
      <c r="CI102" s="399">
        <f t="shared" si="73"/>
        <v>54.35</v>
      </c>
      <c r="CJ102" s="399">
        <f t="shared" si="74"/>
        <v>53.54</v>
      </c>
      <c r="CK102" s="399">
        <f t="shared" si="75"/>
        <v>55.06</v>
      </c>
      <c r="CL102" s="399">
        <f t="shared" si="76"/>
        <v>61.73</v>
      </c>
      <c r="CM102" s="399">
        <f t="shared" si="77"/>
        <v>56.29</v>
      </c>
      <c r="CN102" s="399">
        <f t="shared" si="78"/>
        <v>56.05</v>
      </c>
      <c r="CO102" s="399">
        <f t="shared" si="79"/>
        <v>55.2</v>
      </c>
      <c r="CP102" s="399">
        <f t="shared" si="80"/>
        <v>51</v>
      </c>
      <c r="CQ102" s="399">
        <f t="shared" si="81"/>
        <v>51</v>
      </c>
      <c r="CR102" s="385">
        <f t="shared" si="87"/>
        <v>677.72</v>
      </c>
      <c r="CS102" s="385">
        <f t="shared" si="88"/>
        <v>56.476666666666667</v>
      </c>
    </row>
    <row r="103" spans="22:97" ht="14" customHeight="1" x14ac:dyDescent="0.35">
      <c r="V103" s="137"/>
      <c r="W103" s="39"/>
      <c r="X103" s="202"/>
      <c r="Y103" s="42"/>
      <c r="Z103" s="27"/>
      <c r="AA103" s="28"/>
      <c r="AB103" s="29"/>
      <c r="AC103" s="29"/>
      <c r="AD103" s="29"/>
      <c r="AE103" s="30"/>
      <c r="AF103" s="31"/>
      <c r="AG103" s="136"/>
      <c r="AH103" s="137"/>
      <c r="AI103" s="39"/>
      <c r="AJ103" s="41"/>
      <c r="AK103" s="42"/>
      <c r="AL103" s="27"/>
      <c r="AM103" s="28" t="str">
        <f>IFERROR(INDEX(#REF!,MATCH(AH103,#REF!,0)),"")</f>
        <v/>
      </c>
      <c r="AN103" s="29" t="str">
        <f t="shared" si="57"/>
        <v/>
      </c>
      <c r="AO103" s="29">
        <f t="shared" si="89"/>
        <v>0</v>
      </c>
      <c r="AP103" s="29">
        <f t="shared" si="82"/>
        <v>0</v>
      </c>
      <c r="AQ103" s="30">
        <f t="shared" si="90"/>
        <v>0</v>
      </c>
      <c r="AR103" s="31">
        <f t="shared" si="91"/>
        <v>0</v>
      </c>
      <c r="AT103" s="44" t="s">
        <v>969</v>
      </c>
      <c r="AU103" s="45" t="s">
        <v>437</v>
      </c>
      <c r="AV103" s="138">
        <v>0</v>
      </c>
      <c r="AW103" s="58">
        <v>0</v>
      </c>
      <c r="AX103" s="139">
        <v>6363</v>
      </c>
      <c r="AY103" s="58">
        <v>1308</v>
      </c>
      <c r="AZ103" s="139">
        <v>1045</v>
      </c>
      <c r="BA103" s="58">
        <v>1714</v>
      </c>
      <c r="BB103" s="139">
        <v>1829</v>
      </c>
      <c r="BC103" s="58">
        <v>1031</v>
      </c>
      <c r="BD103" s="139">
        <v>1191</v>
      </c>
      <c r="BE103" s="58">
        <v>1340</v>
      </c>
      <c r="BF103" s="139">
        <v>0</v>
      </c>
      <c r="BG103" s="59">
        <v>0</v>
      </c>
      <c r="BI103" s="140">
        <f t="shared" si="83"/>
        <v>1318.4166666666667</v>
      </c>
      <c r="BJ103" s="140">
        <f t="shared" si="84"/>
        <v>15821</v>
      </c>
      <c r="BK103" s="146"/>
      <c r="BL103" s="399">
        <f t="shared" si="58"/>
        <v>26</v>
      </c>
      <c r="BM103" s="399">
        <f t="shared" si="59"/>
        <v>26</v>
      </c>
      <c r="BN103" s="399">
        <f t="shared" si="60"/>
        <v>69.900000000000006</v>
      </c>
      <c r="BO103" s="399">
        <f t="shared" si="61"/>
        <v>34.159999999999997</v>
      </c>
      <c r="BP103" s="399">
        <f t="shared" si="62"/>
        <v>32.32</v>
      </c>
      <c r="BQ103" s="399">
        <f t="shared" si="63"/>
        <v>37</v>
      </c>
      <c r="BR103" s="399">
        <f t="shared" si="64"/>
        <v>37.799999999999997</v>
      </c>
      <c r="BS103" s="399">
        <f t="shared" si="65"/>
        <v>32.22</v>
      </c>
      <c r="BT103" s="399">
        <f t="shared" si="66"/>
        <v>33.340000000000003</v>
      </c>
      <c r="BU103" s="399">
        <f t="shared" si="67"/>
        <v>34.380000000000003</v>
      </c>
      <c r="BV103" s="399">
        <f t="shared" si="68"/>
        <v>26</v>
      </c>
      <c r="BW103" s="399">
        <f t="shared" si="69"/>
        <v>26</v>
      </c>
      <c r="BX103" s="385">
        <f t="shared" si="85"/>
        <v>415.12</v>
      </c>
      <c r="BY103" s="385">
        <f t="shared" si="86"/>
        <v>34.593333333333334</v>
      </c>
      <c r="BZ103" s="385"/>
      <c r="CF103" s="399">
        <f t="shared" si="70"/>
        <v>51</v>
      </c>
      <c r="CG103" s="399">
        <f t="shared" si="71"/>
        <v>51</v>
      </c>
      <c r="CH103" s="399">
        <f t="shared" si="72"/>
        <v>129.58000000000001</v>
      </c>
      <c r="CI103" s="399">
        <f t="shared" si="73"/>
        <v>62.02</v>
      </c>
      <c r="CJ103" s="399">
        <f t="shared" si="74"/>
        <v>58.86</v>
      </c>
      <c r="CK103" s="399">
        <f t="shared" si="75"/>
        <v>66.89</v>
      </c>
      <c r="CL103" s="399">
        <f t="shared" si="76"/>
        <v>68.27</v>
      </c>
      <c r="CM103" s="399">
        <f t="shared" si="77"/>
        <v>58.69</v>
      </c>
      <c r="CN103" s="399">
        <f t="shared" si="78"/>
        <v>60.61</v>
      </c>
      <c r="CO103" s="399">
        <f t="shared" si="79"/>
        <v>62.4</v>
      </c>
      <c r="CP103" s="399">
        <f t="shared" si="80"/>
        <v>51</v>
      </c>
      <c r="CQ103" s="399">
        <f t="shared" si="81"/>
        <v>51</v>
      </c>
      <c r="CR103" s="385">
        <f t="shared" si="87"/>
        <v>771.31999999999994</v>
      </c>
      <c r="CS103" s="385">
        <f t="shared" si="88"/>
        <v>64.276666666666657</v>
      </c>
    </row>
    <row r="104" spans="22:97" ht="14" customHeight="1" x14ac:dyDescent="0.35">
      <c r="V104" s="137"/>
      <c r="W104" s="39"/>
      <c r="X104" s="202"/>
      <c r="Y104" s="42"/>
      <c r="Z104" s="27"/>
      <c r="AA104" s="28"/>
      <c r="AB104" s="29"/>
      <c r="AC104" s="29"/>
      <c r="AD104" s="29"/>
      <c r="AE104" s="30"/>
      <c r="AF104" s="31"/>
      <c r="AG104" s="136"/>
      <c r="AH104" s="137"/>
      <c r="AI104" s="39"/>
      <c r="AJ104" s="41"/>
      <c r="AK104" s="42"/>
      <c r="AL104" s="27"/>
      <c r="AM104" s="28" t="str">
        <f>IFERROR(INDEX(#REF!,MATCH(AH104,#REF!,0)),"")</f>
        <v/>
      </c>
      <c r="AN104" s="29" t="str">
        <f t="shared" si="57"/>
        <v/>
      </c>
      <c r="AO104" s="29">
        <f t="shared" si="89"/>
        <v>0</v>
      </c>
      <c r="AP104" s="29">
        <f t="shared" si="82"/>
        <v>0</v>
      </c>
      <c r="AQ104" s="30">
        <f t="shared" si="90"/>
        <v>0</v>
      </c>
      <c r="AR104" s="31">
        <f t="shared" si="91"/>
        <v>0</v>
      </c>
      <c r="AT104" s="44" t="s">
        <v>969</v>
      </c>
      <c r="AU104" s="45" t="s">
        <v>438</v>
      </c>
      <c r="AV104" s="138">
        <v>0</v>
      </c>
      <c r="AW104" s="58">
        <v>0</v>
      </c>
      <c r="AX104" s="139">
        <v>2002</v>
      </c>
      <c r="AY104" s="58">
        <v>349</v>
      </c>
      <c r="AZ104" s="139">
        <v>1132</v>
      </c>
      <c r="BA104" s="58">
        <v>465</v>
      </c>
      <c r="BB104" s="139">
        <v>2771</v>
      </c>
      <c r="BC104" s="58">
        <v>359</v>
      </c>
      <c r="BD104" s="139">
        <v>339</v>
      </c>
      <c r="BE104" s="58">
        <v>324</v>
      </c>
      <c r="BF104" s="139">
        <v>0</v>
      </c>
      <c r="BG104" s="59">
        <v>0</v>
      </c>
      <c r="BI104" s="140">
        <f t="shared" si="83"/>
        <v>645.08333333333337</v>
      </c>
      <c r="BJ104" s="140">
        <f t="shared" si="84"/>
        <v>7741</v>
      </c>
      <c r="BL104" s="399">
        <f t="shared" si="58"/>
        <v>26</v>
      </c>
      <c r="BM104" s="399">
        <f t="shared" si="59"/>
        <v>26</v>
      </c>
      <c r="BN104" s="399">
        <f t="shared" si="60"/>
        <v>39.01</v>
      </c>
      <c r="BO104" s="399">
        <f t="shared" si="61"/>
        <v>28.09</v>
      </c>
      <c r="BP104" s="399">
        <f t="shared" si="62"/>
        <v>32.92</v>
      </c>
      <c r="BQ104" s="399">
        <f t="shared" si="63"/>
        <v>28.79</v>
      </c>
      <c r="BR104" s="399">
        <f t="shared" si="64"/>
        <v>44.4</v>
      </c>
      <c r="BS104" s="399">
        <f t="shared" si="65"/>
        <v>28.15</v>
      </c>
      <c r="BT104" s="399">
        <f t="shared" si="66"/>
        <v>28.03</v>
      </c>
      <c r="BU104" s="399">
        <f t="shared" si="67"/>
        <v>27.94</v>
      </c>
      <c r="BV104" s="399">
        <f t="shared" si="68"/>
        <v>26</v>
      </c>
      <c r="BW104" s="399">
        <f t="shared" si="69"/>
        <v>26</v>
      </c>
      <c r="BX104" s="385">
        <f t="shared" si="85"/>
        <v>361.33</v>
      </c>
      <c r="BY104" s="385">
        <f t="shared" si="86"/>
        <v>30.110833333333332</v>
      </c>
      <c r="BZ104" s="385"/>
      <c r="CF104" s="399">
        <f t="shared" si="70"/>
        <v>51</v>
      </c>
      <c r="CG104" s="399">
        <f t="shared" si="71"/>
        <v>51</v>
      </c>
      <c r="CH104" s="399">
        <f t="shared" si="72"/>
        <v>70.34</v>
      </c>
      <c r="CI104" s="399">
        <f t="shared" si="73"/>
        <v>53.37</v>
      </c>
      <c r="CJ104" s="399">
        <f t="shared" si="74"/>
        <v>59.9</v>
      </c>
      <c r="CK104" s="399">
        <f t="shared" si="75"/>
        <v>54.16</v>
      </c>
      <c r="CL104" s="399">
        <f t="shared" si="76"/>
        <v>79.569999999999993</v>
      </c>
      <c r="CM104" s="399">
        <f t="shared" si="77"/>
        <v>53.44</v>
      </c>
      <c r="CN104" s="399">
        <f t="shared" si="78"/>
        <v>53.31</v>
      </c>
      <c r="CO104" s="399">
        <f t="shared" si="79"/>
        <v>53.2</v>
      </c>
      <c r="CP104" s="399">
        <f t="shared" si="80"/>
        <v>51</v>
      </c>
      <c r="CQ104" s="399">
        <f t="shared" si="81"/>
        <v>51</v>
      </c>
      <c r="CR104" s="385">
        <f t="shared" si="87"/>
        <v>681.29</v>
      </c>
      <c r="CS104" s="385">
        <f t="shared" si="88"/>
        <v>56.774166666666666</v>
      </c>
    </row>
    <row r="105" spans="22:97" ht="14" customHeight="1" x14ac:dyDescent="0.35">
      <c r="V105" s="137"/>
      <c r="W105" s="39"/>
      <c r="X105" s="202"/>
      <c r="Y105" s="42"/>
      <c r="Z105" s="27"/>
      <c r="AA105" s="28"/>
      <c r="AB105" s="29"/>
      <c r="AC105" s="29"/>
      <c r="AD105" s="29"/>
      <c r="AE105" s="30"/>
      <c r="AF105" s="31"/>
      <c r="AG105" s="136"/>
      <c r="AH105" s="137"/>
      <c r="AI105" s="39"/>
      <c r="AJ105" s="41"/>
      <c r="AK105" s="42"/>
      <c r="AL105" s="27"/>
      <c r="AM105" s="28" t="str">
        <f>IFERROR(INDEX(#REF!,MATCH(AH105,#REF!,0)),"")</f>
        <v/>
      </c>
      <c r="AN105" s="29" t="str">
        <f t="shared" si="57"/>
        <v/>
      </c>
      <c r="AO105" s="29">
        <f t="shared" si="89"/>
        <v>0</v>
      </c>
      <c r="AP105" s="29">
        <f t="shared" si="82"/>
        <v>0</v>
      </c>
      <c r="AQ105" s="30">
        <f t="shared" si="90"/>
        <v>0</v>
      </c>
      <c r="AR105" s="31">
        <f t="shared" si="91"/>
        <v>0</v>
      </c>
      <c r="AT105" s="44" t="s">
        <v>969</v>
      </c>
      <c r="AU105" s="45" t="s">
        <v>439</v>
      </c>
      <c r="AV105" s="138">
        <v>0</v>
      </c>
      <c r="AW105" s="58">
        <v>0</v>
      </c>
      <c r="AX105" s="139">
        <v>3594</v>
      </c>
      <c r="AY105" s="58">
        <v>997</v>
      </c>
      <c r="AZ105" s="139">
        <v>850</v>
      </c>
      <c r="BA105" s="58">
        <v>1795</v>
      </c>
      <c r="BB105" s="139">
        <v>1726</v>
      </c>
      <c r="BC105" s="58">
        <v>841</v>
      </c>
      <c r="BD105" s="139">
        <v>836</v>
      </c>
      <c r="BE105" s="58">
        <v>740</v>
      </c>
      <c r="BF105" s="139">
        <v>0</v>
      </c>
      <c r="BG105" s="59">
        <v>0</v>
      </c>
      <c r="BI105" s="140">
        <f t="shared" si="83"/>
        <v>948.25</v>
      </c>
      <c r="BJ105" s="140">
        <f t="shared" si="84"/>
        <v>11379</v>
      </c>
      <c r="BL105" s="399">
        <f t="shared" si="58"/>
        <v>26</v>
      </c>
      <c r="BM105" s="399">
        <f t="shared" si="59"/>
        <v>26</v>
      </c>
      <c r="BN105" s="399">
        <f t="shared" si="60"/>
        <v>50.16</v>
      </c>
      <c r="BO105" s="399">
        <f t="shared" si="61"/>
        <v>31.98</v>
      </c>
      <c r="BP105" s="399">
        <f t="shared" si="62"/>
        <v>31.1</v>
      </c>
      <c r="BQ105" s="399">
        <f t="shared" si="63"/>
        <v>37.57</v>
      </c>
      <c r="BR105" s="399">
        <f t="shared" si="64"/>
        <v>37.08</v>
      </c>
      <c r="BS105" s="399">
        <f t="shared" si="65"/>
        <v>31.05</v>
      </c>
      <c r="BT105" s="399">
        <f t="shared" si="66"/>
        <v>31.02</v>
      </c>
      <c r="BU105" s="399">
        <f t="shared" si="67"/>
        <v>30.44</v>
      </c>
      <c r="BV105" s="399">
        <f t="shared" si="68"/>
        <v>26</v>
      </c>
      <c r="BW105" s="399">
        <f t="shared" si="69"/>
        <v>26</v>
      </c>
      <c r="BX105" s="385">
        <f t="shared" si="85"/>
        <v>384.4</v>
      </c>
      <c r="BY105" s="385">
        <f t="shared" si="86"/>
        <v>32.033333333333331</v>
      </c>
      <c r="BZ105" s="385"/>
      <c r="CF105" s="399">
        <f t="shared" si="70"/>
        <v>51</v>
      </c>
      <c r="CG105" s="399">
        <f t="shared" si="71"/>
        <v>51</v>
      </c>
      <c r="CH105" s="399">
        <f t="shared" si="72"/>
        <v>89.45</v>
      </c>
      <c r="CI105" s="399">
        <f t="shared" si="73"/>
        <v>58.28</v>
      </c>
      <c r="CJ105" s="399">
        <f t="shared" si="74"/>
        <v>56.78</v>
      </c>
      <c r="CK105" s="399">
        <f t="shared" si="75"/>
        <v>67.86</v>
      </c>
      <c r="CL105" s="399">
        <f t="shared" si="76"/>
        <v>67.03</v>
      </c>
      <c r="CM105" s="399">
        <f t="shared" si="77"/>
        <v>56.72</v>
      </c>
      <c r="CN105" s="399">
        <f t="shared" si="78"/>
        <v>56.68</v>
      </c>
      <c r="CO105" s="399">
        <f t="shared" si="79"/>
        <v>56.03</v>
      </c>
      <c r="CP105" s="399">
        <f t="shared" si="80"/>
        <v>51</v>
      </c>
      <c r="CQ105" s="399">
        <f t="shared" si="81"/>
        <v>51</v>
      </c>
      <c r="CR105" s="385">
        <f t="shared" si="87"/>
        <v>712.82999999999993</v>
      </c>
      <c r="CS105" s="385">
        <f t="shared" si="88"/>
        <v>59.402499999999996</v>
      </c>
    </row>
    <row r="106" spans="22:97" ht="14" customHeight="1" x14ac:dyDescent="0.35">
      <c r="V106" s="137"/>
      <c r="W106" s="39"/>
      <c r="X106" s="202"/>
      <c r="Y106" s="42"/>
      <c r="Z106" s="27"/>
      <c r="AA106" s="28"/>
      <c r="AB106" s="29"/>
      <c r="AC106" s="29"/>
      <c r="AD106" s="29"/>
      <c r="AE106" s="30"/>
      <c r="AF106" s="31"/>
      <c r="AG106" s="136"/>
      <c r="AH106" s="137"/>
      <c r="AI106" s="39"/>
      <c r="AJ106" s="41"/>
      <c r="AK106" s="42"/>
      <c r="AL106" s="27"/>
      <c r="AM106" s="28" t="str">
        <f>IFERROR(INDEX(#REF!,MATCH(AH106,#REF!,0)),"")</f>
        <v/>
      </c>
      <c r="AN106" s="29" t="str">
        <f t="shared" si="57"/>
        <v/>
      </c>
      <c r="AO106" s="29">
        <f t="shared" si="89"/>
        <v>0</v>
      </c>
      <c r="AP106" s="29">
        <f t="shared" si="82"/>
        <v>0</v>
      </c>
      <c r="AQ106" s="30">
        <f t="shared" si="90"/>
        <v>0</v>
      </c>
      <c r="AR106" s="31">
        <f t="shared" si="91"/>
        <v>0</v>
      </c>
      <c r="AT106" s="44" t="s">
        <v>969</v>
      </c>
      <c r="AU106" s="45" t="s">
        <v>440</v>
      </c>
      <c r="AV106" s="138">
        <v>0</v>
      </c>
      <c r="AW106" s="58">
        <v>0</v>
      </c>
      <c r="AX106" s="139">
        <v>2844</v>
      </c>
      <c r="AY106" s="58">
        <v>275</v>
      </c>
      <c r="AZ106" s="139">
        <v>523</v>
      </c>
      <c r="BA106" s="58">
        <v>701</v>
      </c>
      <c r="BB106" s="139">
        <v>527</v>
      </c>
      <c r="BC106" s="58">
        <v>394</v>
      </c>
      <c r="BD106" s="139">
        <v>529</v>
      </c>
      <c r="BE106" s="58">
        <v>390</v>
      </c>
      <c r="BF106" s="139">
        <v>0</v>
      </c>
      <c r="BG106" s="59">
        <v>0</v>
      </c>
      <c r="BI106" s="140">
        <f t="shared" si="83"/>
        <v>515.25</v>
      </c>
      <c r="BJ106" s="140">
        <f t="shared" si="84"/>
        <v>6183</v>
      </c>
      <c r="BL106" s="399">
        <f t="shared" si="58"/>
        <v>26</v>
      </c>
      <c r="BM106" s="399">
        <f t="shared" si="59"/>
        <v>26</v>
      </c>
      <c r="BN106" s="399">
        <f t="shared" si="60"/>
        <v>44.91</v>
      </c>
      <c r="BO106" s="399">
        <f t="shared" si="61"/>
        <v>27.65</v>
      </c>
      <c r="BP106" s="399">
        <f t="shared" si="62"/>
        <v>29.14</v>
      </c>
      <c r="BQ106" s="399">
        <f t="shared" si="63"/>
        <v>30.21</v>
      </c>
      <c r="BR106" s="399">
        <f t="shared" si="64"/>
        <v>29.16</v>
      </c>
      <c r="BS106" s="399">
        <f t="shared" si="65"/>
        <v>28.36</v>
      </c>
      <c r="BT106" s="399">
        <f t="shared" si="66"/>
        <v>29.17</v>
      </c>
      <c r="BU106" s="399">
        <f t="shared" si="67"/>
        <v>28.34</v>
      </c>
      <c r="BV106" s="399">
        <f t="shared" si="68"/>
        <v>26</v>
      </c>
      <c r="BW106" s="399">
        <f t="shared" si="69"/>
        <v>26</v>
      </c>
      <c r="BX106" s="385">
        <f t="shared" si="85"/>
        <v>350.94</v>
      </c>
      <c r="BY106" s="385">
        <f t="shared" si="86"/>
        <v>29.245000000000001</v>
      </c>
      <c r="BZ106" s="385"/>
      <c r="CF106" s="399">
        <f t="shared" si="70"/>
        <v>51</v>
      </c>
      <c r="CG106" s="399">
        <f t="shared" si="71"/>
        <v>51</v>
      </c>
      <c r="CH106" s="399">
        <f t="shared" si="72"/>
        <v>80.45</v>
      </c>
      <c r="CI106" s="399">
        <f t="shared" si="73"/>
        <v>52.87</v>
      </c>
      <c r="CJ106" s="399">
        <f t="shared" si="74"/>
        <v>54.56</v>
      </c>
      <c r="CK106" s="399">
        <f t="shared" si="75"/>
        <v>55.77</v>
      </c>
      <c r="CL106" s="399">
        <f t="shared" si="76"/>
        <v>54.58</v>
      </c>
      <c r="CM106" s="399">
        <f t="shared" si="77"/>
        <v>53.68</v>
      </c>
      <c r="CN106" s="399">
        <f t="shared" si="78"/>
        <v>54.6</v>
      </c>
      <c r="CO106" s="399">
        <f t="shared" si="79"/>
        <v>53.65</v>
      </c>
      <c r="CP106" s="399">
        <f t="shared" si="80"/>
        <v>51</v>
      </c>
      <c r="CQ106" s="399">
        <f t="shared" si="81"/>
        <v>51</v>
      </c>
      <c r="CR106" s="385">
        <f t="shared" si="87"/>
        <v>664.16</v>
      </c>
      <c r="CS106" s="385">
        <f t="shared" si="88"/>
        <v>55.346666666666664</v>
      </c>
    </row>
    <row r="107" spans="22:97" ht="14" customHeight="1" x14ac:dyDescent="0.35">
      <c r="V107" s="137"/>
      <c r="W107" s="39"/>
      <c r="X107" s="202"/>
      <c r="Y107" s="42"/>
      <c r="Z107" s="27"/>
      <c r="AA107" s="28"/>
      <c r="AB107" s="29"/>
      <c r="AC107" s="29"/>
      <c r="AD107" s="29"/>
      <c r="AE107" s="30"/>
      <c r="AF107" s="31"/>
      <c r="AG107" s="136"/>
      <c r="AH107" s="137"/>
      <c r="AI107" s="39"/>
      <c r="AJ107" s="41"/>
      <c r="AK107" s="42"/>
      <c r="AL107" s="27"/>
      <c r="AM107" s="28" t="str">
        <f>IFERROR(INDEX(#REF!,MATCH(AH107,#REF!,0)),"")</f>
        <v/>
      </c>
      <c r="AN107" s="29" t="str">
        <f t="shared" si="57"/>
        <v/>
      </c>
      <c r="AO107" s="29">
        <f t="shared" si="89"/>
        <v>0</v>
      </c>
      <c r="AP107" s="29">
        <f t="shared" si="82"/>
        <v>0</v>
      </c>
      <c r="AQ107" s="30">
        <f t="shared" si="90"/>
        <v>0</v>
      </c>
      <c r="AR107" s="31">
        <f t="shared" si="91"/>
        <v>0</v>
      </c>
      <c r="AT107" s="44" t="s">
        <v>969</v>
      </c>
      <c r="AU107" s="45" t="s">
        <v>441</v>
      </c>
      <c r="AV107" s="138">
        <v>0</v>
      </c>
      <c r="AW107" s="58">
        <v>0</v>
      </c>
      <c r="AX107" s="139">
        <v>4426</v>
      </c>
      <c r="AY107" s="58">
        <v>722</v>
      </c>
      <c r="AZ107" s="139">
        <v>494</v>
      </c>
      <c r="BA107" s="58">
        <v>842</v>
      </c>
      <c r="BB107" s="139">
        <v>5930</v>
      </c>
      <c r="BC107" s="58">
        <v>6076</v>
      </c>
      <c r="BD107" s="139">
        <v>-4242</v>
      </c>
      <c r="BE107" s="58">
        <v>580</v>
      </c>
      <c r="BF107" s="139">
        <v>0</v>
      </c>
      <c r="BG107" s="59">
        <v>0</v>
      </c>
      <c r="BI107" s="140">
        <f t="shared" si="83"/>
        <v>1235.6666666666667</v>
      </c>
      <c r="BJ107" s="140">
        <f t="shared" si="84"/>
        <v>14828</v>
      </c>
      <c r="BL107" s="399">
        <f t="shared" si="58"/>
        <v>26</v>
      </c>
      <c r="BM107" s="399">
        <f t="shared" si="59"/>
        <v>26</v>
      </c>
      <c r="BN107" s="399">
        <f t="shared" si="60"/>
        <v>55.98</v>
      </c>
      <c r="BO107" s="399">
        <f t="shared" si="61"/>
        <v>30.33</v>
      </c>
      <c r="BP107" s="399">
        <f t="shared" si="62"/>
        <v>28.96</v>
      </c>
      <c r="BQ107" s="399">
        <f t="shared" si="63"/>
        <v>31.05</v>
      </c>
      <c r="BR107" s="399">
        <f t="shared" si="64"/>
        <v>66.510000000000005</v>
      </c>
      <c r="BS107" s="399">
        <f t="shared" si="65"/>
        <v>67.61</v>
      </c>
      <c r="BT107" s="399">
        <f t="shared" si="66"/>
        <v>0.55000000000000004</v>
      </c>
      <c r="BU107" s="399">
        <f t="shared" si="67"/>
        <v>29.48</v>
      </c>
      <c r="BV107" s="399">
        <f t="shared" si="68"/>
        <v>26</v>
      </c>
      <c r="BW107" s="399">
        <f t="shared" si="69"/>
        <v>26</v>
      </c>
      <c r="BX107" s="385">
        <f t="shared" si="85"/>
        <v>414.47000000000008</v>
      </c>
      <c r="BY107" s="385">
        <f t="shared" si="86"/>
        <v>34.539166666666674</v>
      </c>
      <c r="BZ107" s="385"/>
      <c r="CF107" s="399">
        <f t="shared" si="70"/>
        <v>51</v>
      </c>
      <c r="CG107" s="399">
        <f t="shared" si="71"/>
        <v>51</v>
      </c>
      <c r="CH107" s="399">
        <f t="shared" si="72"/>
        <v>99.43</v>
      </c>
      <c r="CI107" s="399">
        <f t="shared" si="73"/>
        <v>55.91</v>
      </c>
      <c r="CJ107" s="399">
        <f t="shared" si="74"/>
        <v>54.36</v>
      </c>
      <c r="CK107" s="399">
        <f t="shared" si="75"/>
        <v>56.73</v>
      </c>
      <c r="CL107" s="399">
        <f t="shared" si="76"/>
        <v>120.92</v>
      </c>
      <c r="CM107" s="399">
        <f t="shared" si="77"/>
        <v>123.84</v>
      </c>
      <c r="CN107" s="399">
        <f t="shared" si="78"/>
        <v>22.15</v>
      </c>
      <c r="CO107" s="399">
        <f t="shared" si="79"/>
        <v>54.94</v>
      </c>
      <c r="CP107" s="399">
        <f t="shared" si="80"/>
        <v>51</v>
      </c>
      <c r="CQ107" s="399">
        <f t="shared" si="81"/>
        <v>51</v>
      </c>
      <c r="CR107" s="385">
        <f t="shared" si="87"/>
        <v>792.28</v>
      </c>
      <c r="CS107" s="385">
        <f t="shared" si="88"/>
        <v>66.023333333333326</v>
      </c>
    </row>
    <row r="108" spans="22:97" ht="14" customHeight="1" x14ac:dyDescent="0.35">
      <c r="V108" s="137"/>
      <c r="W108" s="39"/>
      <c r="X108" s="202"/>
      <c r="Y108" s="42"/>
      <c r="Z108" s="27"/>
      <c r="AA108" s="28"/>
      <c r="AB108" s="29"/>
      <c r="AC108" s="29"/>
      <c r="AD108" s="29"/>
      <c r="AE108" s="30"/>
      <c r="AF108" s="31"/>
      <c r="AG108" s="136"/>
      <c r="AH108" s="137"/>
      <c r="AI108" s="39"/>
      <c r="AJ108" s="41"/>
      <c r="AK108" s="42"/>
      <c r="AL108" s="27"/>
      <c r="AM108" s="28" t="str">
        <f>IFERROR(INDEX(#REF!,MATCH(AH108,#REF!,0)),"")</f>
        <v/>
      </c>
      <c r="AN108" s="29" t="str">
        <f t="shared" si="57"/>
        <v/>
      </c>
      <c r="AO108" s="29">
        <f t="shared" si="89"/>
        <v>0</v>
      </c>
      <c r="AP108" s="29">
        <f t="shared" si="82"/>
        <v>0</v>
      </c>
      <c r="AQ108" s="30">
        <f t="shared" si="90"/>
        <v>0</v>
      </c>
      <c r="AR108" s="31">
        <f t="shared" si="91"/>
        <v>0</v>
      </c>
      <c r="AT108" s="44" t="s">
        <v>969</v>
      </c>
      <c r="AU108" s="45" t="s">
        <v>442</v>
      </c>
      <c r="AV108" s="138">
        <v>0</v>
      </c>
      <c r="AW108" s="58">
        <v>0</v>
      </c>
      <c r="AX108" s="139">
        <v>3128</v>
      </c>
      <c r="AY108" s="58">
        <v>566</v>
      </c>
      <c r="AZ108" s="139">
        <v>373</v>
      </c>
      <c r="BA108" s="58">
        <v>644</v>
      </c>
      <c r="BB108" s="139">
        <v>830</v>
      </c>
      <c r="BC108" s="58">
        <v>503</v>
      </c>
      <c r="BD108" s="139">
        <v>699</v>
      </c>
      <c r="BE108" s="58">
        <v>553</v>
      </c>
      <c r="BF108" s="139">
        <v>0</v>
      </c>
      <c r="BG108" s="59">
        <v>0</v>
      </c>
      <c r="BI108" s="140">
        <f t="shared" si="83"/>
        <v>608</v>
      </c>
      <c r="BJ108" s="140">
        <f t="shared" si="84"/>
        <v>7296</v>
      </c>
      <c r="BL108" s="399">
        <f t="shared" si="58"/>
        <v>26</v>
      </c>
      <c r="BM108" s="399">
        <f t="shared" si="59"/>
        <v>26</v>
      </c>
      <c r="BN108" s="399">
        <f t="shared" si="60"/>
        <v>46.9</v>
      </c>
      <c r="BO108" s="399">
        <f t="shared" si="61"/>
        <v>29.4</v>
      </c>
      <c r="BP108" s="399">
        <f t="shared" si="62"/>
        <v>28.24</v>
      </c>
      <c r="BQ108" s="399">
        <f t="shared" si="63"/>
        <v>29.86</v>
      </c>
      <c r="BR108" s="399">
        <f t="shared" si="64"/>
        <v>30.98</v>
      </c>
      <c r="BS108" s="399">
        <f t="shared" si="65"/>
        <v>29.02</v>
      </c>
      <c r="BT108" s="399">
        <f t="shared" si="66"/>
        <v>30.19</v>
      </c>
      <c r="BU108" s="399">
        <f t="shared" si="67"/>
        <v>29.32</v>
      </c>
      <c r="BV108" s="399">
        <f t="shared" si="68"/>
        <v>26</v>
      </c>
      <c r="BW108" s="399">
        <f t="shared" si="69"/>
        <v>26</v>
      </c>
      <c r="BX108" s="385">
        <f t="shared" si="85"/>
        <v>357.91</v>
      </c>
      <c r="BY108" s="385">
        <f t="shared" si="86"/>
        <v>29.825833333333335</v>
      </c>
      <c r="BZ108" s="385"/>
      <c r="CF108" s="399">
        <f t="shared" si="70"/>
        <v>51</v>
      </c>
      <c r="CG108" s="399">
        <f t="shared" si="71"/>
        <v>51</v>
      </c>
      <c r="CH108" s="399">
        <f t="shared" si="72"/>
        <v>83.86</v>
      </c>
      <c r="CI108" s="399">
        <f t="shared" si="73"/>
        <v>54.85</v>
      </c>
      <c r="CJ108" s="399">
        <f t="shared" si="74"/>
        <v>53.54</v>
      </c>
      <c r="CK108" s="399">
        <f t="shared" si="75"/>
        <v>55.38</v>
      </c>
      <c r="CL108" s="399">
        <f t="shared" si="76"/>
        <v>56.64</v>
      </c>
      <c r="CM108" s="399">
        <f t="shared" si="77"/>
        <v>54.42</v>
      </c>
      <c r="CN108" s="399">
        <f t="shared" si="78"/>
        <v>55.75</v>
      </c>
      <c r="CO108" s="399">
        <f t="shared" si="79"/>
        <v>54.76</v>
      </c>
      <c r="CP108" s="399">
        <f t="shared" si="80"/>
        <v>51</v>
      </c>
      <c r="CQ108" s="399">
        <f t="shared" si="81"/>
        <v>51</v>
      </c>
      <c r="CR108" s="385">
        <f t="shared" si="87"/>
        <v>673.2</v>
      </c>
      <c r="CS108" s="385">
        <f t="shared" si="88"/>
        <v>56.1</v>
      </c>
    </row>
    <row r="109" spans="22:97" ht="14" customHeight="1" x14ac:dyDescent="0.35">
      <c r="V109" s="137"/>
      <c r="W109" s="39"/>
      <c r="X109" s="202"/>
      <c r="Y109" s="42"/>
      <c r="Z109" s="27"/>
      <c r="AA109" s="28"/>
      <c r="AB109" s="29"/>
      <c r="AC109" s="29"/>
      <c r="AD109" s="29"/>
      <c r="AE109" s="30"/>
      <c r="AF109" s="31"/>
      <c r="AG109" s="136"/>
      <c r="AH109" s="137"/>
      <c r="AI109" s="39"/>
      <c r="AJ109" s="41"/>
      <c r="AK109" s="42"/>
      <c r="AL109" s="27"/>
      <c r="AM109" s="28" t="str">
        <f>IFERROR(INDEX(#REF!,MATCH(AH109,#REF!,0)),"")</f>
        <v/>
      </c>
      <c r="AN109" s="29" t="str">
        <f t="shared" si="57"/>
        <v/>
      </c>
      <c r="AO109" s="29">
        <f t="shared" si="89"/>
        <v>0</v>
      </c>
      <c r="AP109" s="29">
        <f t="shared" si="82"/>
        <v>0</v>
      </c>
      <c r="AQ109" s="30">
        <f t="shared" si="90"/>
        <v>0</v>
      </c>
      <c r="AR109" s="31">
        <f t="shared" si="91"/>
        <v>0</v>
      </c>
      <c r="AT109" s="44" t="s">
        <v>969</v>
      </c>
      <c r="AU109" s="45" t="s">
        <v>443</v>
      </c>
      <c r="AV109" s="138">
        <v>0</v>
      </c>
      <c r="AW109" s="58">
        <v>0</v>
      </c>
      <c r="AX109" s="139">
        <v>3109</v>
      </c>
      <c r="AY109" s="58">
        <v>417</v>
      </c>
      <c r="AZ109" s="139">
        <v>425</v>
      </c>
      <c r="BA109" s="58">
        <v>519</v>
      </c>
      <c r="BB109" s="139">
        <v>460</v>
      </c>
      <c r="BC109" s="58">
        <v>535</v>
      </c>
      <c r="BD109" s="139">
        <v>764</v>
      </c>
      <c r="BE109" s="58">
        <v>648</v>
      </c>
      <c r="BF109" s="139">
        <v>0</v>
      </c>
      <c r="BG109" s="59">
        <v>0</v>
      </c>
      <c r="BI109" s="140">
        <f t="shared" si="83"/>
        <v>573.08333333333337</v>
      </c>
      <c r="BJ109" s="140">
        <f t="shared" si="84"/>
        <v>6877</v>
      </c>
      <c r="BL109" s="399">
        <f t="shared" si="58"/>
        <v>26</v>
      </c>
      <c r="BM109" s="399">
        <f t="shared" si="59"/>
        <v>26</v>
      </c>
      <c r="BN109" s="399">
        <f t="shared" si="60"/>
        <v>46.76</v>
      </c>
      <c r="BO109" s="399">
        <f t="shared" si="61"/>
        <v>28.5</v>
      </c>
      <c r="BP109" s="399">
        <f t="shared" si="62"/>
        <v>28.55</v>
      </c>
      <c r="BQ109" s="399">
        <f t="shared" si="63"/>
        <v>29.11</v>
      </c>
      <c r="BR109" s="399">
        <f t="shared" si="64"/>
        <v>28.76</v>
      </c>
      <c r="BS109" s="399">
        <f t="shared" si="65"/>
        <v>29.21</v>
      </c>
      <c r="BT109" s="399">
        <f t="shared" si="66"/>
        <v>30.58</v>
      </c>
      <c r="BU109" s="399">
        <f t="shared" si="67"/>
        <v>29.89</v>
      </c>
      <c r="BV109" s="399">
        <f t="shared" si="68"/>
        <v>26</v>
      </c>
      <c r="BW109" s="399">
        <f t="shared" si="69"/>
        <v>26</v>
      </c>
      <c r="BX109" s="385">
        <f t="shared" si="85"/>
        <v>355.36</v>
      </c>
      <c r="BY109" s="385">
        <f t="shared" si="86"/>
        <v>29.613333333333333</v>
      </c>
      <c r="BZ109" s="385"/>
      <c r="CF109" s="399">
        <f t="shared" si="70"/>
        <v>51</v>
      </c>
      <c r="CG109" s="399">
        <f t="shared" si="71"/>
        <v>51</v>
      </c>
      <c r="CH109" s="399">
        <f t="shared" si="72"/>
        <v>83.63</v>
      </c>
      <c r="CI109" s="399">
        <f t="shared" si="73"/>
        <v>53.84</v>
      </c>
      <c r="CJ109" s="399">
        <f t="shared" si="74"/>
        <v>53.89</v>
      </c>
      <c r="CK109" s="399">
        <f t="shared" si="75"/>
        <v>54.53</v>
      </c>
      <c r="CL109" s="399">
        <f t="shared" si="76"/>
        <v>54.13</v>
      </c>
      <c r="CM109" s="399">
        <f t="shared" si="77"/>
        <v>54.64</v>
      </c>
      <c r="CN109" s="399">
        <f t="shared" si="78"/>
        <v>56.2</v>
      </c>
      <c r="CO109" s="399">
        <f t="shared" si="79"/>
        <v>55.41</v>
      </c>
      <c r="CP109" s="399">
        <f t="shared" si="80"/>
        <v>51</v>
      </c>
      <c r="CQ109" s="399">
        <f t="shared" si="81"/>
        <v>51</v>
      </c>
      <c r="CR109" s="385">
        <f t="shared" si="87"/>
        <v>670.27</v>
      </c>
      <c r="CS109" s="385">
        <f t="shared" si="88"/>
        <v>55.855833333333329</v>
      </c>
    </row>
    <row r="110" spans="22:97" ht="14" customHeight="1" x14ac:dyDescent="0.35">
      <c r="V110" s="137"/>
      <c r="W110" s="39"/>
      <c r="X110" s="202"/>
      <c r="Y110" s="42"/>
      <c r="Z110" s="27"/>
      <c r="AA110" s="28"/>
      <c r="AB110" s="29"/>
      <c r="AC110" s="29"/>
      <c r="AD110" s="29"/>
      <c r="AE110" s="30"/>
      <c r="AF110" s="31"/>
      <c r="AG110" s="136"/>
      <c r="AH110" s="137"/>
      <c r="AI110" s="39"/>
      <c r="AJ110" s="41"/>
      <c r="AK110" s="42"/>
      <c r="AL110" s="27"/>
      <c r="AM110" s="28" t="str">
        <f>IFERROR(INDEX(#REF!,MATCH(AH110,#REF!,0)),"")</f>
        <v/>
      </c>
      <c r="AN110" s="29" t="str">
        <f t="shared" si="57"/>
        <v/>
      </c>
      <c r="AO110" s="29">
        <f t="shared" si="89"/>
        <v>0</v>
      </c>
      <c r="AP110" s="29">
        <f t="shared" si="82"/>
        <v>0</v>
      </c>
      <c r="AQ110" s="30">
        <f t="shared" si="90"/>
        <v>0</v>
      </c>
      <c r="AR110" s="31">
        <f t="shared" si="91"/>
        <v>0</v>
      </c>
      <c r="AT110" s="44" t="s">
        <v>969</v>
      </c>
      <c r="AU110" s="45" t="s">
        <v>444</v>
      </c>
      <c r="AV110" s="138">
        <v>0</v>
      </c>
      <c r="AW110" s="58">
        <v>0</v>
      </c>
      <c r="AX110" s="139">
        <v>3187</v>
      </c>
      <c r="AY110" s="58">
        <v>614</v>
      </c>
      <c r="AZ110" s="139">
        <v>566</v>
      </c>
      <c r="BA110" s="58">
        <v>646</v>
      </c>
      <c r="BB110" s="139">
        <v>667</v>
      </c>
      <c r="BC110" s="58">
        <v>441</v>
      </c>
      <c r="BD110" s="139">
        <v>500</v>
      </c>
      <c r="BE110" s="58">
        <v>466</v>
      </c>
      <c r="BF110" s="139">
        <v>0</v>
      </c>
      <c r="BG110" s="59">
        <v>0</v>
      </c>
      <c r="BI110" s="140">
        <f t="shared" si="83"/>
        <v>590.58333333333337</v>
      </c>
      <c r="BJ110" s="140">
        <f t="shared" si="84"/>
        <v>7087</v>
      </c>
      <c r="BL110" s="399">
        <f t="shared" si="58"/>
        <v>26</v>
      </c>
      <c r="BM110" s="399">
        <f t="shared" si="59"/>
        <v>26</v>
      </c>
      <c r="BN110" s="399">
        <f t="shared" si="60"/>
        <v>47.31</v>
      </c>
      <c r="BO110" s="399">
        <f t="shared" si="61"/>
        <v>29.68</v>
      </c>
      <c r="BP110" s="399">
        <f t="shared" si="62"/>
        <v>29.4</v>
      </c>
      <c r="BQ110" s="399">
        <f t="shared" si="63"/>
        <v>29.88</v>
      </c>
      <c r="BR110" s="399">
        <f t="shared" si="64"/>
        <v>30</v>
      </c>
      <c r="BS110" s="399">
        <f t="shared" si="65"/>
        <v>28.65</v>
      </c>
      <c r="BT110" s="399">
        <f t="shared" si="66"/>
        <v>29</v>
      </c>
      <c r="BU110" s="399">
        <f t="shared" si="67"/>
        <v>28.8</v>
      </c>
      <c r="BV110" s="399">
        <f t="shared" si="68"/>
        <v>26</v>
      </c>
      <c r="BW110" s="399">
        <f t="shared" si="69"/>
        <v>26</v>
      </c>
      <c r="BX110" s="385">
        <f t="shared" si="85"/>
        <v>356.72</v>
      </c>
      <c r="BY110" s="385">
        <f t="shared" si="86"/>
        <v>29.72666666666667</v>
      </c>
      <c r="BZ110" s="385"/>
      <c r="CF110" s="399">
        <f t="shared" si="70"/>
        <v>51</v>
      </c>
      <c r="CG110" s="399">
        <f t="shared" si="71"/>
        <v>51</v>
      </c>
      <c r="CH110" s="399">
        <f t="shared" si="72"/>
        <v>84.56</v>
      </c>
      <c r="CI110" s="399">
        <f t="shared" si="73"/>
        <v>55.18</v>
      </c>
      <c r="CJ110" s="399">
        <f t="shared" si="74"/>
        <v>54.85</v>
      </c>
      <c r="CK110" s="399">
        <f t="shared" si="75"/>
        <v>55.39</v>
      </c>
      <c r="CL110" s="399">
        <f t="shared" si="76"/>
        <v>55.54</v>
      </c>
      <c r="CM110" s="399">
        <f t="shared" si="77"/>
        <v>54</v>
      </c>
      <c r="CN110" s="399">
        <f t="shared" si="78"/>
        <v>54.4</v>
      </c>
      <c r="CO110" s="399">
        <f t="shared" si="79"/>
        <v>54.17</v>
      </c>
      <c r="CP110" s="399">
        <f t="shared" si="80"/>
        <v>51</v>
      </c>
      <c r="CQ110" s="399">
        <f t="shared" si="81"/>
        <v>51</v>
      </c>
      <c r="CR110" s="385">
        <f t="shared" si="87"/>
        <v>672.09</v>
      </c>
      <c r="CS110" s="385">
        <f t="shared" si="88"/>
        <v>56.0075</v>
      </c>
    </row>
    <row r="111" spans="22:97" ht="14" customHeight="1" x14ac:dyDescent="0.35">
      <c r="V111" s="137"/>
      <c r="W111" s="39"/>
      <c r="X111" s="202"/>
      <c r="Y111" s="42"/>
      <c r="Z111" s="27"/>
      <c r="AA111" s="28"/>
      <c r="AB111" s="29"/>
      <c r="AC111" s="29"/>
      <c r="AD111" s="29"/>
      <c r="AE111" s="30"/>
      <c r="AF111" s="31"/>
      <c r="AG111" s="136"/>
      <c r="AH111" s="137"/>
      <c r="AI111" s="39"/>
      <c r="AJ111" s="41"/>
      <c r="AK111" s="42"/>
      <c r="AL111" s="27"/>
      <c r="AM111" s="28" t="str">
        <f>IFERROR(INDEX(#REF!,MATCH(AH111,#REF!,0)),"")</f>
        <v/>
      </c>
      <c r="AN111" s="29" t="str">
        <f t="shared" si="57"/>
        <v/>
      </c>
      <c r="AO111" s="29">
        <f t="shared" si="89"/>
        <v>0</v>
      </c>
      <c r="AP111" s="29">
        <f t="shared" si="82"/>
        <v>0</v>
      </c>
      <c r="AQ111" s="30">
        <f t="shared" si="90"/>
        <v>0</v>
      </c>
      <c r="AR111" s="31">
        <f t="shared" si="91"/>
        <v>0</v>
      </c>
      <c r="AT111" s="44" t="s">
        <v>969</v>
      </c>
      <c r="AU111" s="45" t="s">
        <v>445</v>
      </c>
      <c r="AV111" s="138">
        <v>0</v>
      </c>
      <c r="AW111" s="58">
        <v>0</v>
      </c>
      <c r="AX111" s="139">
        <v>3780</v>
      </c>
      <c r="AY111" s="58">
        <v>1052</v>
      </c>
      <c r="AZ111" s="139">
        <v>642</v>
      </c>
      <c r="BA111" s="58">
        <v>955</v>
      </c>
      <c r="BB111" s="139">
        <v>2213</v>
      </c>
      <c r="BC111" s="58">
        <v>1322</v>
      </c>
      <c r="BD111" s="139">
        <v>662</v>
      </c>
      <c r="BE111" s="58">
        <v>616</v>
      </c>
      <c r="BF111" s="139">
        <v>0</v>
      </c>
      <c r="BG111" s="59">
        <v>0</v>
      </c>
      <c r="BI111" s="140">
        <f t="shared" si="83"/>
        <v>936.83333333333337</v>
      </c>
      <c r="BJ111" s="140">
        <f t="shared" si="84"/>
        <v>11242</v>
      </c>
      <c r="BL111" s="399">
        <f t="shared" si="58"/>
        <v>26</v>
      </c>
      <c r="BM111" s="399">
        <f t="shared" si="59"/>
        <v>26</v>
      </c>
      <c r="BN111" s="399">
        <f t="shared" si="60"/>
        <v>51.46</v>
      </c>
      <c r="BO111" s="399">
        <f t="shared" si="61"/>
        <v>32.36</v>
      </c>
      <c r="BP111" s="399">
        <f t="shared" si="62"/>
        <v>29.85</v>
      </c>
      <c r="BQ111" s="399">
        <f t="shared" si="63"/>
        <v>31.73</v>
      </c>
      <c r="BR111" s="399">
        <f t="shared" si="64"/>
        <v>40.49</v>
      </c>
      <c r="BS111" s="399">
        <f t="shared" si="65"/>
        <v>34.25</v>
      </c>
      <c r="BT111" s="399">
        <f t="shared" si="66"/>
        <v>29.97</v>
      </c>
      <c r="BU111" s="399">
        <f t="shared" si="67"/>
        <v>29.7</v>
      </c>
      <c r="BV111" s="399">
        <f t="shared" si="68"/>
        <v>26</v>
      </c>
      <c r="BW111" s="399">
        <f t="shared" si="69"/>
        <v>26</v>
      </c>
      <c r="BX111" s="385">
        <f t="shared" si="85"/>
        <v>383.81</v>
      </c>
      <c r="BY111" s="385">
        <f t="shared" si="86"/>
        <v>31.984166666666667</v>
      </c>
      <c r="BZ111" s="385"/>
      <c r="CF111" s="399">
        <f t="shared" si="70"/>
        <v>51</v>
      </c>
      <c r="CG111" s="399">
        <f t="shared" si="71"/>
        <v>51</v>
      </c>
      <c r="CH111" s="399">
        <f t="shared" si="72"/>
        <v>91.68</v>
      </c>
      <c r="CI111" s="399">
        <f t="shared" si="73"/>
        <v>58.94</v>
      </c>
      <c r="CJ111" s="399">
        <f t="shared" si="74"/>
        <v>55.37</v>
      </c>
      <c r="CK111" s="399">
        <f t="shared" si="75"/>
        <v>57.78</v>
      </c>
      <c r="CL111" s="399">
        <f t="shared" si="76"/>
        <v>72.88</v>
      </c>
      <c r="CM111" s="399">
        <f t="shared" si="77"/>
        <v>62.18</v>
      </c>
      <c r="CN111" s="399">
        <f t="shared" si="78"/>
        <v>55.5</v>
      </c>
      <c r="CO111" s="399">
        <f t="shared" si="79"/>
        <v>55.19</v>
      </c>
      <c r="CP111" s="399">
        <f t="shared" si="80"/>
        <v>51</v>
      </c>
      <c r="CQ111" s="399">
        <f t="shared" si="81"/>
        <v>51</v>
      </c>
      <c r="CR111" s="385">
        <f t="shared" si="87"/>
        <v>713.52</v>
      </c>
      <c r="CS111" s="385">
        <f t="shared" si="88"/>
        <v>59.46</v>
      </c>
    </row>
    <row r="112" spans="22:97" ht="14" customHeight="1" x14ac:dyDescent="0.35">
      <c r="V112" s="137"/>
      <c r="W112" s="39"/>
      <c r="X112" s="202"/>
      <c r="Y112" s="42"/>
      <c r="Z112" s="27"/>
      <c r="AA112" s="28"/>
      <c r="AB112" s="29"/>
      <c r="AC112" s="29"/>
      <c r="AD112" s="29"/>
      <c r="AE112" s="30"/>
      <c r="AF112" s="31"/>
      <c r="AG112" s="136"/>
      <c r="AH112" s="137"/>
      <c r="AI112" s="39"/>
      <c r="AJ112" s="41"/>
      <c r="AK112" s="42"/>
      <c r="AL112" s="27"/>
      <c r="AM112" s="28" t="str">
        <f>IFERROR(INDEX(#REF!,MATCH(AH112,#REF!,0)),"")</f>
        <v/>
      </c>
      <c r="AN112" s="29" t="str">
        <f t="shared" si="57"/>
        <v/>
      </c>
      <c r="AO112" s="29">
        <f t="shared" si="89"/>
        <v>0</v>
      </c>
      <c r="AP112" s="29">
        <f t="shared" si="82"/>
        <v>0</v>
      </c>
      <c r="AQ112" s="30">
        <f t="shared" si="90"/>
        <v>0</v>
      </c>
      <c r="AR112" s="31">
        <f t="shared" si="91"/>
        <v>0</v>
      </c>
      <c r="AT112" s="44" t="s">
        <v>969</v>
      </c>
      <c r="AU112" s="45" t="s">
        <v>446</v>
      </c>
      <c r="AV112" s="138">
        <v>0</v>
      </c>
      <c r="AW112" s="58">
        <v>0</v>
      </c>
      <c r="AX112" s="139">
        <v>2965</v>
      </c>
      <c r="AY112" s="58">
        <v>500</v>
      </c>
      <c r="AZ112" s="139">
        <v>1160</v>
      </c>
      <c r="BA112" s="58">
        <v>1112</v>
      </c>
      <c r="BB112" s="139">
        <v>1933</v>
      </c>
      <c r="BC112" s="58">
        <v>1187</v>
      </c>
      <c r="BD112" s="139">
        <v>931</v>
      </c>
      <c r="BE112" s="58">
        <v>453</v>
      </c>
      <c r="BF112" s="139">
        <v>0</v>
      </c>
      <c r="BG112" s="59">
        <v>0</v>
      </c>
      <c r="BI112" s="140">
        <f t="shared" si="83"/>
        <v>853.41666666666663</v>
      </c>
      <c r="BJ112" s="140">
        <f t="shared" si="84"/>
        <v>10241</v>
      </c>
      <c r="BL112" s="399">
        <f t="shared" si="58"/>
        <v>26</v>
      </c>
      <c r="BM112" s="399">
        <f t="shared" si="59"/>
        <v>26</v>
      </c>
      <c r="BN112" s="399">
        <f t="shared" si="60"/>
        <v>45.76</v>
      </c>
      <c r="BO112" s="399">
        <f t="shared" si="61"/>
        <v>29</v>
      </c>
      <c r="BP112" s="399">
        <f t="shared" si="62"/>
        <v>33.119999999999997</v>
      </c>
      <c r="BQ112" s="399">
        <f t="shared" si="63"/>
        <v>32.78</v>
      </c>
      <c r="BR112" s="399">
        <f t="shared" si="64"/>
        <v>38.53</v>
      </c>
      <c r="BS112" s="399">
        <f t="shared" si="65"/>
        <v>33.31</v>
      </c>
      <c r="BT112" s="399">
        <f t="shared" si="66"/>
        <v>31.59</v>
      </c>
      <c r="BU112" s="399">
        <f t="shared" si="67"/>
        <v>28.72</v>
      </c>
      <c r="BV112" s="399">
        <f t="shared" si="68"/>
        <v>26</v>
      </c>
      <c r="BW112" s="399">
        <f t="shared" si="69"/>
        <v>26</v>
      </c>
      <c r="BX112" s="385">
        <f t="shared" si="85"/>
        <v>376.80999999999995</v>
      </c>
      <c r="BY112" s="385">
        <f t="shared" si="86"/>
        <v>31.400833333333328</v>
      </c>
      <c r="BZ112" s="385"/>
      <c r="CF112" s="399">
        <f t="shared" si="70"/>
        <v>51</v>
      </c>
      <c r="CG112" s="399">
        <f t="shared" si="71"/>
        <v>51</v>
      </c>
      <c r="CH112" s="399">
        <f t="shared" si="72"/>
        <v>81.900000000000006</v>
      </c>
      <c r="CI112" s="399">
        <f t="shared" si="73"/>
        <v>54.4</v>
      </c>
      <c r="CJ112" s="399">
        <f t="shared" si="74"/>
        <v>60.24</v>
      </c>
      <c r="CK112" s="399">
        <f t="shared" si="75"/>
        <v>59.66</v>
      </c>
      <c r="CL112" s="399">
        <f t="shared" si="76"/>
        <v>69.52</v>
      </c>
      <c r="CM112" s="399">
        <f t="shared" si="77"/>
        <v>60.56</v>
      </c>
      <c r="CN112" s="399">
        <f t="shared" si="78"/>
        <v>57.49</v>
      </c>
      <c r="CO112" s="399">
        <f t="shared" si="79"/>
        <v>54.08</v>
      </c>
      <c r="CP112" s="399">
        <f t="shared" si="80"/>
        <v>51</v>
      </c>
      <c r="CQ112" s="399">
        <f t="shared" si="81"/>
        <v>51</v>
      </c>
      <c r="CR112" s="385">
        <f t="shared" si="87"/>
        <v>701.85</v>
      </c>
      <c r="CS112" s="385">
        <f t="shared" si="88"/>
        <v>58.487500000000004</v>
      </c>
    </row>
    <row r="113" spans="22:97" ht="14" customHeight="1" x14ac:dyDescent="0.35">
      <c r="V113" s="137"/>
      <c r="W113" s="39"/>
      <c r="X113" s="202"/>
      <c r="Y113" s="42"/>
      <c r="Z113" s="27"/>
      <c r="AA113" s="28"/>
      <c r="AB113" s="29"/>
      <c r="AC113" s="29"/>
      <c r="AD113" s="29"/>
      <c r="AE113" s="30"/>
      <c r="AF113" s="31"/>
      <c r="AG113" s="136"/>
      <c r="AH113" s="137"/>
      <c r="AI113" s="39"/>
      <c r="AJ113" s="41"/>
      <c r="AK113" s="42"/>
      <c r="AL113" s="27"/>
      <c r="AM113" s="28" t="str">
        <f>IFERROR(INDEX(#REF!,MATCH(AH113,#REF!,0)),"")</f>
        <v/>
      </c>
      <c r="AN113" s="29" t="str">
        <f t="shared" si="57"/>
        <v/>
      </c>
      <c r="AO113" s="29">
        <f t="shared" si="89"/>
        <v>0</v>
      </c>
      <c r="AP113" s="29">
        <f t="shared" si="82"/>
        <v>0</v>
      </c>
      <c r="AQ113" s="30">
        <f t="shared" si="90"/>
        <v>0</v>
      </c>
      <c r="AR113" s="31">
        <f t="shared" si="91"/>
        <v>0</v>
      </c>
      <c r="AT113" s="44" t="s">
        <v>969</v>
      </c>
      <c r="AU113" s="45" t="s">
        <v>447</v>
      </c>
      <c r="AV113" s="138">
        <v>0</v>
      </c>
      <c r="AW113" s="58">
        <v>0</v>
      </c>
      <c r="AX113" s="139">
        <v>3458</v>
      </c>
      <c r="AY113" s="58">
        <v>774</v>
      </c>
      <c r="AZ113" s="139">
        <v>302</v>
      </c>
      <c r="BA113" s="58">
        <v>686</v>
      </c>
      <c r="BB113" s="139">
        <v>1297</v>
      </c>
      <c r="BC113" s="58">
        <v>613</v>
      </c>
      <c r="BD113" s="139">
        <v>651</v>
      </c>
      <c r="BE113" s="58">
        <v>504</v>
      </c>
      <c r="BF113" s="139">
        <v>0</v>
      </c>
      <c r="BG113" s="59">
        <v>0</v>
      </c>
      <c r="BI113" s="140">
        <f t="shared" si="83"/>
        <v>690.41666666666663</v>
      </c>
      <c r="BJ113" s="140">
        <f t="shared" si="84"/>
        <v>8285</v>
      </c>
      <c r="BL113" s="399">
        <f t="shared" si="58"/>
        <v>26</v>
      </c>
      <c r="BM113" s="399">
        <f t="shared" si="59"/>
        <v>26</v>
      </c>
      <c r="BN113" s="399">
        <f t="shared" si="60"/>
        <v>49.21</v>
      </c>
      <c r="BO113" s="399">
        <f t="shared" si="61"/>
        <v>30.64</v>
      </c>
      <c r="BP113" s="399">
        <f t="shared" si="62"/>
        <v>27.81</v>
      </c>
      <c r="BQ113" s="399">
        <f t="shared" si="63"/>
        <v>30.12</v>
      </c>
      <c r="BR113" s="399">
        <f t="shared" si="64"/>
        <v>34.08</v>
      </c>
      <c r="BS113" s="399">
        <f t="shared" si="65"/>
        <v>29.68</v>
      </c>
      <c r="BT113" s="399">
        <f t="shared" si="66"/>
        <v>29.91</v>
      </c>
      <c r="BU113" s="399">
        <f t="shared" si="67"/>
        <v>29.02</v>
      </c>
      <c r="BV113" s="399">
        <f t="shared" si="68"/>
        <v>26</v>
      </c>
      <c r="BW113" s="399">
        <f t="shared" si="69"/>
        <v>26</v>
      </c>
      <c r="BX113" s="385">
        <f t="shared" si="85"/>
        <v>364.47</v>
      </c>
      <c r="BY113" s="385">
        <f t="shared" si="86"/>
        <v>30.372500000000002</v>
      </c>
      <c r="BZ113" s="385"/>
      <c r="CF113" s="399">
        <f t="shared" si="70"/>
        <v>51</v>
      </c>
      <c r="CG113" s="399">
        <f t="shared" si="71"/>
        <v>51</v>
      </c>
      <c r="CH113" s="399">
        <f t="shared" si="72"/>
        <v>87.82</v>
      </c>
      <c r="CI113" s="399">
        <f t="shared" si="73"/>
        <v>56.26</v>
      </c>
      <c r="CJ113" s="399">
        <f t="shared" si="74"/>
        <v>53.05</v>
      </c>
      <c r="CK113" s="399">
        <f t="shared" si="75"/>
        <v>55.66</v>
      </c>
      <c r="CL113" s="399">
        <f t="shared" si="76"/>
        <v>61.88</v>
      </c>
      <c r="CM113" s="399">
        <f t="shared" si="77"/>
        <v>55.17</v>
      </c>
      <c r="CN113" s="399">
        <f t="shared" si="78"/>
        <v>55.43</v>
      </c>
      <c r="CO113" s="399">
        <f t="shared" si="79"/>
        <v>54.43</v>
      </c>
      <c r="CP113" s="399">
        <f t="shared" si="80"/>
        <v>51</v>
      </c>
      <c r="CQ113" s="399">
        <f t="shared" si="81"/>
        <v>51</v>
      </c>
      <c r="CR113" s="385">
        <f t="shared" si="87"/>
        <v>683.69999999999993</v>
      </c>
      <c r="CS113" s="385">
        <f t="shared" si="88"/>
        <v>56.974999999999994</v>
      </c>
    </row>
    <row r="114" spans="22:97" ht="14" customHeight="1" x14ac:dyDescent="0.35">
      <c r="V114" s="137"/>
      <c r="W114" s="39"/>
      <c r="X114" s="202"/>
      <c r="Y114" s="42"/>
      <c r="Z114" s="27"/>
      <c r="AA114" s="28"/>
      <c r="AB114" s="29"/>
      <c r="AC114" s="29"/>
      <c r="AD114" s="29"/>
      <c r="AE114" s="30"/>
      <c r="AF114" s="31"/>
      <c r="AG114" s="136"/>
      <c r="AH114" s="137"/>
      <c r="AI114" s="39"/>
      <c r="AJ114" s="41"/>
      <c r="AK114" s="42"/>
      <c r="AL114" s="27"/>
      <c r="AM114" s="28" t="str">
        <f>IFERROR(INDEX(#REF!,MATCH(AH114,#REF!,0)),"")</f>
        <v/>
      </c>
      <c r="AN114" s="29" t="str">
        <f t="shared" si="57"/>
        <v/>
      </c>
      <c r="AO114" s="29">
        <f t="shared" si="89"/>
        <v>0</v>
      </c>
      <c r="AP114" s="29">
        <f t="shared" si="82"/>
        <v>0</v>
      </c>
      <c r="AQ114" s="30">
        <f t="shared" si="90"/>
        <v>0</v>
      </c>
      <c r="AR114" s="31">
        <f t="shared" si="91"/>
        <v>0</v>
      </c>
      <c r="AT114" s="44" t="s">
        <v>969</v>
      </c>
      <c r="AU114" s="45" t="s">
        <v>448</v>
      </c>
      <c r="AV114" s="138">
        <v>0</v>
      </c>
      <c r="AW114" s="58">
        <v>0</v>
      </c>
      <c r="AX114" s="139">
        <v>2963</v>
      </c>
      <c r="AY114" s="58">
        <v>534</v>
      </c>
      <c r="AZ114" s="139">
        <v>553</v>
      </c>
      <c r="BA114" s="58">
        <v>670</v>
      </c>
      <c r="BB114" s="139">
        <v>646</v>
      </c>
      <c r="BC114" s="58">
        <v>687</v>
      </c>
      <c r="BD114" s="139">
        <v>721</v>
      </c>
      <c r="BE114" s="58">
        <v>560</v>
      </c>
      <c r="BF114" s="139">
        <v>0</v>
      </c>
      <c r="BG114" s="59">
        <v>0</v>
      </c>
      <c r="BI114" s="140">
        <f t="shared" si="83"/>
        <v>611.16666666666663</v>
      </c>
      <c r="BJ114" s="140">
        <f t="shared" si="84"/>
        <v>7334</v>
      </c>
      <c r="BL114" s="399">
        <f t="shared" si="58"/>
        <v>26</v>
      </c>
      <c r="BM114" s="399">
        <f t="shared" si="59"/>
        <v>26</v>
      </c>
      <c r="BN114" s="399">
        <f t="shared" si="60"/>
        <v>45.74</v>
      </c>
      <c r="BO114" s="399">
        <f t="shared" si="61"/>
        <v>29.2</v>
      </c>
      <c r="BP114" s="399">
        <f t="shared" si="62"/>
        <v>29.32</v>
      </c>
      <c r="BQ114" s="399">
        <f t="shared" si="63"/>
        <v>30.02</v>
      </c>
      <c r="BR114" s="399">
        <f t="shared" si="64"/>
        <v>29.88</v>
      </c>
      <c r="BS114" s="399">
        <f t="shared" si="65"/>
        <v>30.12</v>
      </c>
      <c r="BT114" s="399">
        <f t="shared" si="66"/>
        <v>30.33</v>
      </c>
      <c r="BU114" s="399">
        <f t="shared" si="67"/>
        <v>29.36</v>
      </c>
      <c r="BV114" s="399">
        <f t="shared" si="68"/>
        <v>26</v>
      </c>
      <c r="BW114" s="399">
        <f t="shared" si="69"/>
        <v>26</v>
      </c>
      <c r="BX114" s="385">
        <f t="shared" si="85"/>
        <v>357.97</v>
      </c>
      <c r="BY114" s="385">
        <f t="shared" si="86"/>
        <v>29.830833333333334</v>
      </c>
      <c r="BZ114" s="385"/>
      <c r="CF114" s="399">
        <f t="shared" si="70"/>
        <v>51</v>
      </c>
      <c r="CG114" s="399">
        <f t="shared" si="71"/>
        <v>51</v>
      </c>
      <c r="CH114" s="399">
        <f t="shared" si="72"/>
        <v>81.88</v>
      </c>
      <c r="CI114" s="399">
        <f t="shared" si="73"/>
        <v>54.63</v>
      </c>
      <c r="CJ114" s="399">
        <f t="shared" si="74"/>
        <v>54.76</v>
      </c>
      <c r="CK114" s="399">
        <f t="shared" si="75"/>
        <v>55.56</v>
      </c>
      <c r="CL114" s="399">
        <f t="shared" si="76"/>
        <v>55.39</v>
      </c>
      <c r="CM114" s="399">
        <f t="shared" si="77"/>
        <v>55.67</v>
      </c>
      <c r="CN114" s="399">
        <f t="shared" si="78"/>
        <v>55.9</v>
      </c>
      <c r="CO114" s="399">
        <f t="shared" si="79"/>
        <v>54.81</v>
      </c>
      <c r="CP114" s="399">
        <f t="shared" si="80"/>
        <v>51</v>
      </c>
      <c r="CQ114" s="399">
        <f t="shared" si="81"/>
        <v>51</v>
      </c>
      <c r="CR114" s="385">
        <f t="shared" si="87"/>
        <v>672.59999999999991</v>
      </c>
      <c r="CS114" s="385">
        <f t="shared" si="88"/>
        <v>56.04999999999999</v>
      </c>
    </row>
    <row r="115" spans="22:97" ht="14" customHeight="1" x14ac:dyDescent="0.35">
      <c r="V115" s="137"/>
      <c r="W115" s="39"/>
      <c r="X115" s="202"/>
      <c r="Y115" s="42"/>
      <c r="Z115" s="27"/>
      <c r="AA115" s="28"/>
      <c r="AB115" s="29"/>
      <c r="AC115" s="29"/>
      <c r="AD115" s="29"/>
      <c r="AE115" s="30"/>
      <c r="AF115" s="31"/>
      <c r="AG115" s="136"/>
      <c r="AH115" s="137"/>
      <c r="AI115" s="39"/>
      <c r="AJ115" s="41"/>
      <c r="AK115" s="42"/>
      <c r="AL115" s="27"/>
      <c r="AM115" s="28" t="str">
        <f>IFERROR(INDEX(#REF!,MATCH(AH115,#REF!,0)),"")</f>
        <v/>
      </c>
      <c r="AN115" s="29" t="str">
        <f t="shared" si="57"/>
        <v/>
      </c>
      <c r="AO115" s="29">
        <f t="shared" si="89"/>
        <v>0</v>
      </c>
      <c r="AP115" s="29">
        <f t="shared" si="82"/>
        <v>0</v>
      </c>
      <c r="AQ115" s="30">
        <f t="shared" si="90"/>
        <v>0</v>
      </c>
      <c r="AR115" s="31">
        <f t="shared" si="91"/>
        <v>0</v>
      </c>
      <c r="AT115" s="44" t="s">
        <v>969</v>
      </c>
      <c r="AU115" s="45" t="s">
        <v>449</v>
      </c>
      <c r="AV115" s="138">
        <v>0</v>
      </c>
      <c r="AW115" s="58">
        <v>0</v>
      </c>
      <c r="AX115" s="139">
        <v>2656</v>
      </c>
      <c r="AY115" s="58">
        <v>506</v>
      </c>
      <c r="AZ115" s="139">
        <v>450</v>
      </c>
      <c r="BA115" s="58">
        <v>577</v>
      </c>
      <c r="BB115" s="139">
        <v>792</v>
      </c>
      <c r="BC115" s="58">
        <v>535</v>
      </c>
      <c r="BD115" s="139">
        <v>523</v>
      </c>
      <c r="BE115" s="58">
        <v>440</v>
      </c>
      <c r="BF115" s="139">
        <v>0</v>
      </c>
      <c r="BG115" s="59">
        <v>0</v>
      </c>
      <c r="BI115" s="140">
        <f t="shared" si="83"/>
        <v>539.91666666666663</v>
      </c>
      <c r="BJ115" s="140">
        <f t="shared" si="84"/>
        <v>6479</v>
      </c>
      <c r="BL115" s="399">
        <f t="shared" si="58"/>
        <v>26</v>
      </c>
      <c r="BM115" s="399">
        <f t="shared" si="59"/>
        <v>26</v>
      </c>
      <c r="BN115" s="399">
        <f t="shared" si="60"/>
        <v>43.59</v>
      </c>
      <c r="BO115" s="399">
        <f t="shared" si="61"/>
        <v>29.04</v>
      </c>
      <c r="BP115" s="399">
        <f t="shared" si="62"/>
        <v>28.7</v>
      </c>
      <c r="BQ115" s="399">
        <f t="shared" si="63"/>
        <v>29.46</v>
      </c>
      <c r="BR115" s="399">
        <f t="shared" si="64"/>
        <v>30.75</v>
      </c>
      <c r="BS115" s="399">
        <f t="shared" si="65"/>
        <v>29.21</v>
      </c>
      <c r="BT115" s="399">
        <f t="shared" si="66"/>
        <v>29.14</v>
      </c>
      <c r="BU115" s="399">
        <f t="shared" si="67"/>
        <v>28.64</v>
      </c>
      <c r="BV115" s="399">
        <f t="shared" si="68"/>
        <v>26</v>
      </c>
      <c r="BW115" s="399">
        <f t="shared" si="69"/>
        <v>26</v>
      </c>
      <c r="BX115" s="385">
        <f t="shared" si="85"/>
        <v>352.53</v>
      </c>
      <c r="BY115" s="385">
        <f t="shared" si="86"/>
        <v>29.377499999999998</v>
      </c>
      <c r="BZ115" s="385"/>
      <c r="CF115" s="399">
        <f t="shared" si="70"/>
        <v>51</v>
      </c>
      <c r="CG115" s="399">
        <f t="shared" si="71"/>
        <v>51</v>
      </c>
      <c r="CH115" s="399">
        <f t="shared" si="72"/>
        <v>78.19</v>
      </c>
      <c r="CI115" s="399">
        <f t="shared" si="73"/>
        <v>54.44</v>
      </c>
      <c r="CJ115" s="399">
        <f t="shared" si="74"/>
        <v>54.06</v>
      </c>
      <c r="CK115" s="399">
        <f t="shared" si="75"/>
        <v>54.92</v>
      </c>
      <c r="CL115" s="399">
        <f t="shared" si="76"/>
        <v>56.39</v>
      </c>
      <c r="CM115" s="399">
        <f t="shared" si="77"/>
        <v>54.64</v>
      </c>
      <c r="CN115" s="399">
        <f t="shared" si="78"/>
        <v>54.56</v>
      </c>
      <c r="CO115" s="399">
        <f t="shared" si="79"/>
        <v>53.99</v>
      </c>
      <c r="CP115" s="399">
        <f t="shared" si="80"/>
        <v>51</v>
      </c>
      <c r="CQ115" s="399">
        <f t="shared" si="81"/>
        <v>51</v>
      </c>
      <c r="CR115" s="385">
        <f t="shared" si="87"/>
        <v>665.18999999999994</v>
      </c>
      <c r="CS115" s="385">
        <f t="shared" si="88"/>
        <v>55.432499999999997</v>
      </c>
    </row>
    <row r="116" spans="22:97" ht="14" customHeight="1" x14ac:dyDescent="0.35">
      <c r="V116" s="137"/>
      <c r="W116" s="39"/>
      <c r="X116" s="202"/>
      <c r="Y116" s="42"/>
      <c r="Z116" s="27"/>
      <c r="AA116" s="28"/>
      <c r="AB116" s="29"/>
      <c r="AC116" s="29"/>
      <c r="AD116" s="29"/>
      <c r="AE116" s="30"/>
      <c r="AF116" s="31"/>
      <c r="AG116" s="136"/>
      <c r="AH116" s="137"/>
      <c r="AI116" s="39"/>
      <c r="AJ116" s="41"/>
      <c r="AK116" s="42"/>
      <c r="AL116" s="27"/>
      <c r="AM116" s="28" t="str">
        <f>IFERROR(INDEX(#REF!,MATCH(AH116,#REF!,0)),"")</f>
        <v/>
      </c>
      <c r="AN116" s="29" t="str">
        <f t="shared" si="57"/>
        <v/>
      </c>
      <c r="AO116" s="29">
        <f t="shared" si="89"/>
        <v>0</v>
      </c>
      <c r="AP116" s="29">
        <f t="shared" si="82"/>
        <v>0</v>
      </c>
      <c r="AQ116" s="30">
        <f t="shared" si="90"/>
        <v>0</v>
      </c>
      <c r="AR116" s="31">
        <f t="shared" si="91"/>
        <v>0</v>
      </c>
      <c r="AT116" s="44" t="s">
        <v>969</v>
      </c>
      <c r="AU116" s="45" t="s">
        <v>450</v>
      </c>
      <c r="AV116" s="138">
        <v>0</v>
      </c>
      <c r="AW116" s="58">
        <v>0</v>
      </c>
      <c r="AX116" s="139">
        <v>3078</v>
      </c>
      <c r="AY116" s="58">
        <v>519</v>
      </c>
      <c r="AZ116" s="139">
        <v>463</v>
      </c>
      <c r="BA116" s="58">
        <v>733</v>
      </c>
      <c r="BB116" s="139">
        <v>825</v>
      </c>
      <c r="BC116" s="58">
        <v>600</v>
      </c>
      <c r="BD116" s="139">
        <v>562</v>
      </c>
      <c r="BE116" s="58">
        <v>446</v>
      </c>
      <c r="BF116" s="139">
        <v>0</v>
      </c>
      <c r="BG116" s="59">
        <v>0</v>
      </c>
      <c r="BI116" s="140">
        <f t="shared" si="83"/>
        <v>602.16666666666663</v>
      </c>
      <c r="BJ116" s="140">
        <f t="shared" si="84"/>
        <v>7226</v>
      </c>
      <c r="BL116" s="399">
        <f t="shared" si="58"/>
        <v>26</v>
      </c>
      <c r="BM116" s="399">
        <f t="shared" si="59"/>
        <v>26</v>
      </c>
      <c r="BN116" s="399">
        <f t="shared" si="60"/>
        <v>46.55</v>
      </c>
      <c r="BO116" s="399">
        <f t="shared" si="61"/>
        <v>29.11</v>
      </c>
      <c r="BP116" s="399">
        <f t="shared" si="62"/>
        <v>28.78</v>
      </c>
      <c r="BQ116" s="399">
        <f t="shared" si="63"/>
        <v>30.4</v>
      </c>
      <c r="BR116" s="399">
        <f t="shared" si="64"/>
        <v>30.95</v>
      </c>
      <c r="BS116" s="399">
        <f t="shared" si="65"/>
        <v>29.6</v>
      </c>
      <c r="BT116" s="399">
        <f t="shared" si="66"/>
        <v>29.37</v>
      </c>
      <c r="BU116" s="399">
        <f t="shared" si="67"/>
        <v>28.68</v>
      </c>
      <c r="BV116" s="399">
        <f t="shared" si="68"/>
        <v>26</v>
      </c>
      <c r="BW116" s="399">
        <f t="shared" si="69"/>
        <v>26</v>
      </c>
      <c r="BX116" s="385">
        <f t="shared" si="85"/>
        <v>357.44</v>
      </c>
      <c r="BY116" s="385">
        <f t="shared" si="86"/>
        <v>29.786666666666665</v>
      </c>
      <c r="BZ116" s="385"/>
      <c r="CF116" s="399">
        <f t="shared" si="70"/>
        <v>51</v>
      </c>
      <c r="CG116" s="399">
        <f t="shared" si="71"/>
        <v>51</v>
      </c>
      <c r="CH116" s="399">
        <f t="shared" si="72"/>
        <v>83.26</v>
      </c>
      <c r="CI116" s="399">
        <f t="shared" si="73"/>
        <v>54.53</v>
      </c>
      <c r="CJ116" s="399">
        <f t="shared" si="74"/>
        <v>54.15</v>
      </c>
      <c r="CK116" s="399">
        <f t="shared" si="75"/>
        <v>55.98</v>
      </c>
      <c r="CL116" s="399">
        <f t="shared" si="76"/>
        <v>56.61</v>
      </c>
      <c r="CM116" s="399">
        <f t="shared" si="77"/>
        <v>55.08</v>
      </c>
      <c r="CN116" s="399">
        <f t="shared" si="78"/>
        <v>54.82</v>
      </c>
      <c r="CO116" s="399">
        <f t="shared" si="79"/>
        <v>54.03</v>
      </c>
      <c r="CP116" s="399">
        <f t="shared" si="80"/>
        <v>51</v>
      </c>
      <c r="CQ116" s="399">
        <f t="shared" si="81"/>
        <v>51</v>
      </c>
      <c r="CR116" s="385">
        <f t="shared" si="87"/>
        <v>672.46</v>
      </c>
      <c r="CS116" s="385">
        <f t="shared" si="88"/>
        <v>56.038333333333334</v>
      </c>
    </row>
    <row r="117" spans="22:97" ht="14" customHeight="1" x14ac:dyDescent="0.35">
      <c r="V117" s="137"/>
      <c r="W117" s="39"/>
      <c r="X117" s="202"/>
      <c r="Y117" s="42"/>
      <c r="Z117" s="27"/>
      <c r="AA117" s="28"/>
      <c r="AB117" s="29"/>
      <c r="AC117" s="29"/>
      <c r="AD117" s="29"/>
      <c r="AE117" s="30"/>
      <c r="AF117" s="31"/>
      <c r="AG117" s="136"/>
      <c r="AH117" s="137"/>
      <c r="AI117" s="39"/>
      <c r="AJ117" s="41"/>
      <c r="AK117" s="42"/>
      <c r="AL117" s="27"/>
      <c r="AM117" s="28" t="str">
        <f>IFERROR(INDEX(#REF!,MATCH(AH117,#REF!,0)),"")</f>
        <v/>
      </c>
      <c r="AN117" s="29" t="str">
        <f t="shared" si="57"/>
        <v/>
      </c>
      <c r="AO117" s="29">
        <f t="shared" si="89"/>
        <v>0</v>
      </c>
      <c r="AP117" s="29">
        <f t="shared" si="82"/>
        <v>0</v>
      </c>
      <c r="AQ117" s="30">
        <f t="shared" si="90"/>
        <v>0</v>
      </c>
      <c r="AR117" s="31">
        <f t="shared" si="91"/>
        <v>0</v>
      </c>
      <c r="AT117" s="44" t="s">
        <v>969</v>
      </c>
      <c r="AU117" s="45" t="s">
        <v>451</v>
      </c>
      <c r="AV117" s="138">
        <v>0</v>
      </c>
      <c r="AW117" s="58">
        <v>0</v>
      </c>
      <c r="AX117" s="139">
        <v>1046</v>
      </c>
      <c r="AY117" s="58">
        <v>181</v>
      </c>
      <c r="AZ117" s="139">
        <v>310</v>
      </c>
      <c r="BA117" s="58">
        <v>392</v>
      </c>
      <c r="BB117" s="139">
        <v>274</v>
      </c>
      <c r="BC117" s="58">
        <v>1</v>
      </c>
      <c r="BD117" s="139">
        <v>199</v>
      </c>
      <c r="BE117" s="58">
        <v>169</v>
      </c>
      <c r="BF117" s="139">
        <v>0</v>
      </c>
      <c r="BG117" s="59">
        <v>0</v>
      </c>
      <c r="BI117" s="140">
        <f t="shared" si="83"/>
        <v>214.33333333333334</v>
      </c>
      <c r="BJ117" s="140">
        <f t="shared" si="84"/>
        <v>2572</v>
      </c>
      <c r="BL117" s="399">
        <f t="shared" si="58"/>
        <v>26</v>
      </c>
      <c r="BM117" s="399">
        <f t="shared" si="59"/>
        <v>26</v>
      </c>
      <c r="BN117" s="399">
        <f t="shared" si="60"/>
        <v>32.32</v>
      </c>
      <c r="BO117" s="399">
        <f t="shared" si="61"/>
        <v>27.09</v>
      </c>
      <c r="BP117" s="399">
        <f t="shared" si="62"/>
        <v>27.86</v>
      </c>
      <c r="BQ117" s="399">
        <f t="shared" si="63"/>
        <v>28.35</v>
      </c>
      <c r="BR117" s="399">
        <f t="shared" si="64"/>
        <v>27.64</v>
      </c>
      <c r="BS117" s="399">
        <f t="shared" si="65"/>
        <v>26.01</v>
      </c>
      <c r="BT117" s="399">
        <f t="shared" si="66"/>
        <v>27.19</v>
      </c>
      <c r="BU117" s="399">
        <f t="shared" si="67"/>
        <v>27.01</v>
      </c>
      <c r="BV117" s="399">
        <f t="shared" si="68"/>
        <v>26</v>
      </c>
      <c r="BW117" s="399">
        <f t="shared" si="69"/>
        <v>26</v>
      </c>
      <c r="BX117" s="385">
        <f t="shared" si="85"/>
        <v>327.46999999999997</v>
      </c>
      <c r="BY117" s="385">
        <f t="shared" si="86"/>
        <v>27.289166666666663</v>
      </c>
      <c r="BZ117" s="385"/>
      <c r="CF117" s="399">
        <f t="shared" si="70"/>
        <v>51</v>
      </c>
      <c r="CG117" s="399">
        <f t="shared" si="71"/>
        <v>51</v>
      </c>
      <c r="CH117" s="399">
        <f t="shared" si="72"/>
        <v>58.87</v>
      </c>
      <c r="CI117" s="399">
        <f t="shared" si="73"/>
        <v>52.23</v>
      </c>
      <c r="CJ117" s="399">
        <f t="shared" si="74"/>
        <v>53.11</v>
      </c>
      <c r="CK117" s="399">
        <f t="shared" si="75"/>
        <v>53.67</v>
      </c>
      <c r="CL117" s="399">
        <f t="shared" si="76"/>
        <v>52.86</v>
      </c>
      <c r="CM117" s="399">
        <f t="shared" si="77"/>
        <v>51.01</v>
      </c>
      <c r="CN117" s="399">
        <f t="shared" si="78"/>
        <v>52.35</v>
      </c>
      <c r="CO117" s="399">
        <f t="shared" si="79"/>
        <v>52.15</v>
      </c>
      <c r="CP117" s="399">
        <f t="shared" si="80"/>
        <v>51</v>
      </c>
      <c r="CQ117" s="399">
        <f t="shared" si="81"/>
        <v>51</v>
      </c>
      <c r="CR117" s="385">
        <f t="shared" si="87"/>
        <v>630.25</v>
      </c>
      <c r="CS117" s="385">
        <f t="shared" si="88"/>
        <v>52.520833333333336</v>
      </c>
    </row>
    <row r="118" spans="22:97" ht="14" customHeight="1" x14ac:dyDescent="0.35">
      <c r="V118" s="137"/>
      <c r="W118" s="39"/>
      <c r="X118" s="202"/>
      <c r="Y118" s="42"/>
      <c r="Z118" s="27"/>
      <c r="AA118" s="28"/>
      <c r="AB118" s="29"/>
      <c r="AC118" s="29"/>
      <c r="AD118" s="29"/>
      <c r="AE118" s="30"/>
      <c r="AF118" s="31"/>
      <c r="AG118" s="136"/>
      <c r="AH118" s="137"/>
      <c r="AI118" s="39"/>
      <c r="AJ118" s="41"/>
      <c r="AK118" s="42"/>
      <c r="AL118" s="27"/>
      <c r="AM118" s="28" t="str">
        <f>IFERROR(INDEX(#REF!,MATCH(AH118,#REF!,0)),"")</f>
        <v/>
      </c>
      <c r="AN118" s="29" t="str">
        <f t="shared" si="57"/>
        <v/>
      </c>
      <c r="AO118" s="29">
        <f t="shared" si="89"/>
        <v>0</v>
      </c>
      <c r="AP118" s="29">
        <f t="shared" si="82"/>
        <v>0</v>
      </c>
      <c r="AQ118" s="30">
        <f t="shared" si="90"/>
        <v>0</v>
      </c>
      <c r="AR118" s="31">
        <f t="shared" si="91"/>
        <v>0</v>
      </c>
      <c r="AT118" s="44" t="s">
        <v>969</v>
      </c>
      <c r="AU118" s="45" t="s">
        <v>452</v>
      </c>
      <c r="AV118" s="138">
        <v>0</v>
      </c>
      <c r="AW118" s="58">
        <v>0</v>
      </c>
      <c r="AX118" s="139">
        <v>0</v>
      </c>
      <c r="AY118" s="58">
        <v>13556</v>
      </c>
      <c r="AZ118" s="139">
        <v>655</v>
      </c>
      <c r="BA118" s="58">
        <v>1791</v>
      </c>
      <c r="BB118" s="139">
        <v>1151</v>
      </c>
      <c r="BC118" s="58">
        <v>1280</v>
      </c>
      <c r="BD118" s="139">
        <v>2937</v>
      </c>
      <c r="BE118" s="58">
        <v>2698</v>
      </c>
      <c r="BF118" s="139">
        <v>0</v>
      </c>
      <c r="BG118" s="59">
        <v>0</v>
      </c>
      <c r="BI118" s="140">
        <f t="shared" si="83"/>
        <v>2005.6666666666667</v>
      </c>
      <c r="BJ118" s="140">
        <f t="shared" si="84"/>
        <v>24068</v>
      </c>
      <c r="BL118" s="399">
        <f t="shared" si="58"/>
        <v>26</v>
      </c>
      <c r="BM118" s="399">
        <f t="shared" si="59"/>
        <v>26</v>
      </c>
      <c r="BN118" s="399">
        <f t="shared" si="60"/>
        <v>26</v>
      </c>
      <c r="BO118" s="399">
        <f t="shared" si="61"/>
        <v>127.45</v>
      </c>
      <c r="BP118" s="399">
        <f t="shared" si="62"/>
        <v>29.93</v>
      </c>
      <c r="BQ118" s="399">
        <f t="shared" si="63"/>
        <v>37.54</v>
      </c>
      <c r="BR118" s="399">
        <f t="shared" si="64"/>
        <v>33.06</v>
      </c>
      <c r="BS118" s="399">
        <f t="shared" si="65"/>
        <v>33.96</v>
      </c>
      <c r="BT118" s="399">
        <f t="shared" si="66"/>
        <v>45.56</v>
      </c>
      <c r="BU118" s="399">
        <f t="shared" si="67"/>
        <v>43.89</v>
      </c>
      <c r="BV118" s="399">
        <f t="shared" si="68"/>
        <v>26</v>
      </c>
      <c r="BW118" s="399">
        <f t="shared" si="69"/>
        <v>26</v>
      </c>
      <c r="BX118" s="385">
        <f t="shared" si="85"/>
        <v>481.39</v>
      </c>
      <c r="BY118" s="385">
        <f t="shared" si="86"/>
        <v>40.115833333333335</v>
      </c>
      <c r="BZ118" s="385"/>
      <c r="CF118" s="399">
        <f t="shared" si="70"/>
        <v>51</v>
      </c>
      <c r="CG118" s="399">
        <f t="shared" si="71"/>
        <v>51</v>
      </c>
      <c r="CH118" s="399">
        <f t="shared" si="72"/>
        <v>51</v>
      </c>
      <c r="CI118" s="399">
        <f t="shared" si="73"/>
        <v>273.44</v>
      </c>
      <c r="CJ118" s="399">
        <f t="shared" si="74"/>
        <v>55.45</v>
      </c>
      <c r="CK118" s="399">
        <f t="shared" si="75"/>
        <v>67.81</v>
      </c>
      <c r="CL118" s="399">
        <f t="shared" si="76"/>
        <v>60.13</v>
      </c>
      <c r="CM118" s="399">
        <f t="shared" si="77"/>
        <v>61.68</v>
      </c>
      <c r="CN118" s="399">
        <f t="shared" si="78"/>
        <v>81.56</v>
      </c>
      <c r="CO118" s="399">
        <f t="shared" si="79"/>
        <v>78.7</v>
      </c>
      <c r="CP118" s="399">
        <f t="shared" si="80"/>
        <v>51</v>
      </c>
      <c r="CQ118" s="399">
        <f t="shared" si="81"/>
        <v>51</v>
      </c>
      <c r="CR118" s="385">
        <f t="shared" si="87"/>
        <v>933.77</v>
      </c>
      <c r="CS118" s="385">
        <f t="shared" si="88"/>
        <v>77.814166666666665</v>
      </c>
    </row>
    <row r="119" spans="22:97" ht="14" customHeight="1" x14ac:dyDescent="0.35">
      <c r="V119" s="137"/>
      <c r="W119" s="39"/>
      <c r="X119" s="202"/>
      <c r="Y119" s="42"/>
      <c r="Z119" s="27"/>
      <c r="AA119" s="28"/>
      <c r="AB119" s="29"/>
      <c r="AC119" s="29"/>
      <c r="AD119" s="29"/>
      <c r="AE119" s="30"/>
      <c r="AF119" s="31"/>
      <c r="AG119" s="136"/>
      <c r="AH119" s="137"/>
      <c r="AI119" s="39"/>
      <c r="AJ119" s="41"/>
      <c r="AK119" s="42"/>
      <c r="AL119" s="27"/>
      <c r="AM119" s="28" t="str">
        <f>IFERROR(INDEX(#REF!,MATCH(AH119,#REF!,0)),"")</f>
        <v/>
      </c>
      <c r="AN119" s="29" t="str">
        <f t="shared" si="57"/>
        <v/>
      </c>
      <c r="AO119" s="29">
        <f t="shared" si="89"/>
        <v>0</v>
      </c>
      <c r="AP119" s="29">
        <f t="shared" si="82"/>
        <v>0</v>
      </c>
      <c r="AQ119" s="30">
        <f t="shared" si="90"/>
        <v>0</v>
      </c>
      <c r="AR119" s="31">
        <f t="shared" si="91"/>
        <v>0</v>
      </c>
      <c r="AT119" s="44" t="s">
        <v>969</v>
      </c>
      <c r="AU119" s="45" t="s">
        <v>453</v>
      </c>
      <c r="AV119" s="138">
        <v>0</v>
      </c>
      <c r="AW119" s="58">
        <v>0</v>
      </c>
      <c r="AX119" s="139">
        <v>7652</v>
      </c>
      <c r="AY119" s="58">
        <v>1353</v>
      </c>
      <c r="AZ119" s="139">
        <v>1008</v>
      </c>
      <c r="BA119" s="58">
        <v>1922</v>
      </c>
      <c r="BB119" s="139">
        <v>2203</v>
      </c>
      <c r="BC119" s="58">
        <v>1219</v>
      </c>
      <c r="BD119" s="139">
        <v>1377</v>
      </c>
      <c r="BE119" s="58">
        <v>0</v>
      </c>
      <c r="BF119" s="139">
        <v>0</v>
      </c>
      <c r="BG119" s="59">
        <v>0</v>
      </c>
      <c r="BI119" s="140">
        <f t="shared" si="83"/>
        <v>1394.5</v>
      </c>
      <c r="BJ119" s="140">
        <f t="shared" si="84"/>
        <v>16734</v>
      </c>
      <c r="BL119" s="399">
        <f t="shared" si="58"/>
        <v>26</v>
      </c>
      <c r="BM119" s="399">
        <f t="shared" si="59"/>
        <v>26</v>
      </c>
      <c r="BN119" s="399">
        <f t="shared" si="60"/>
        <v>80.22</v>
      </c>
      <c r="BO119" s="399">
        <f t="shared" si="61"/>
        <v>34.47</v>
      </c>
      <c r="BP119" s="399">
        <f t="shared" si="62"/>
        <v>32.06</v>
      </c>
      <c r="BQ119" s="399">
        <f t="shared" si="63"/>
        <v>38.450000000000003</v>
      </c>
      <c r="BR119" s="399">
        <f t="shared" si="64"/>
        <v>40.42</v>
      </c>
      <c r="BS119" s="399">
        <f t="shared" si="65"/>
        <v>33.53</v>
      </c>
      <c r="BT119" s="399">
        <f t="shared" si="66"/>
        <v>34.64</v>
      </c>
      <c r="BU119" s="399">
        <f t="shared" si="67"/>
        <v>26</v>
      </c>
      <c r="BV119" s="399">
        <f t="shared" si="68"/>
        <v>26</v>
      </c>
      <c r="BW119" s="399">
        <f t="shared" si="69"/>
        <v>26</v>
      </c>
      <c r="BX119" s="385">
        <f t="shared" si="85"/>
        <v>423.78999999999996</v>
      </c>
      <c r="BY119" s="385">
        <f t="shared" si="86"/>
        <v>35.31583333333333</v>
      </c>
      <c r="BZ119" s="385"/>
      <c r="CF119" s="399">
        <f t="shared" si="70"/>
        <v>51</v>
      </c>
      <c r="CG119" s="399">
        <f t="shared" si="71"/>
        <v>51</v>
      </c>
      <c r="CH119" s="399">
        <f t="shared" si="72"/>
        <v>155.36000000000001</v>
      </c>
      <c r="CI119" s="399">
        <f t="shared" si="73"/>
        <v>62.56</v>
      </c>
      <c r="CJ119" s="399">
        <f t="shared" si="74"/>
        <v>58.42</v>
      </c>
      <c r="CK119" s="399">
        <f t="shared" si="75"/>
        <v>69.38</v>
      </c>
      <c r="CL119" s="399">
        <f t="shared" si="76"/>
        <v>72.760000000000005</v>
      </c>
      <c r="CM119" s="399">
        <f t="shared" si="77"/>
        <v>60.95</v>
      </c>
      <c r="CN119" s="399">
        <f t="shared" si="78"/>
        <v>62.84</v>
      </c>
      <c r="CO119" s="399">
        <f t="shared" si="79"/>
        <v>51</v>
      </c>
      <c r="CP119" s="399">
        <f t="shared" si="80"/>
        <v>51</v>
      </c>
      <c r="CQ119" s="399">
        <f t="shared" si="81"/>
        <v>51</v>
      </c>
      <c r="CR119" s="385">
        <f t="shared" si="87"/>
        <v>797.2700000000001</v>
      </c>
      <c r="CS119" s="385">
        <f t="shared" si="88"/>
        <v>66.439166666666679</v>
      </c>
    </row>
    <row r="120" spans="22:97" ht="14" customHeight="1" x14ac:dyDescent="0.35">
      <c r="V120" s="137"/>
      <c r="W120" s="39"/>
      <c r="X120" s="202"/>
      <c r="Y120" s="42"/>
      <c r="Z120" s="27"/>
      <c r="AA120" s="28"/>
      <c r="AB120" s="29"/>
      <c r="AC120" s="29"/>
      <c r="AD120" s="29"/>
      <c r="AE120" s="30"/>
      <c r="AF120" s="31"/>
      <c r="AG120" s="136"/>
      <c r="AH120" s="137"/>
      <c r="AI120" s="39"/>
      <c r="AJ120" s="41"/>
      <c r="AK120" s="42"/>
      <c r="AL120" s="27"/>
      <c r="AM120" s="28" t="str">
        <f>IFERROR(INDEX(#REF!,MATCH(AH120,#REF!,0)),"")</f>
        <v/>
      </c>
      <c r="AN120" s="29" t="str">
        <f t="shared" si="57"/>
        <v/>
      </c>
      <c r="AO120" s="29">
        <f t="shared" si="89"/>
        <v>0</v>
      </c>
      <c r="AP120" s="29">
        <f t="shared" si="82"/>
        <v>0</v>
      </c>
      <c r="AQ120" s="30">
        <f t="shared" si="90"/>
        <v>0</v>
      </c>
      <c r="AR120" s="31">
        <f t="shared" si="91"/>
        <v>0</v>
      </c>
      <c r="AT120" s="44" t="s">
        <v>969</v>
      </c>
      <c r="AU120" s="45" t="s">
        <v>454</v>
      </c>
      <c r="AV120" s="138">
        <v>0</v>
      </c>
      <c r="AW120" s="58">
        <v>0</v>
      </c>
      <c r="AX120" s="139">
        <v>7573</v>
      </c>
      <c r="AY120" s="58">
        <v>5236</v>
      </c>
      <c r="AZ120" s="139">
        <v>1528</v>
      </c>
      <c r="BA120" s="58">
        <v>2165</v>
      </c>
      <c r="BB120" s="139">
        <v>2844</v>
      </c>
      <c r="BC120" s="58">
        <v>2141</v>
      </c>
      <c r="BD120" s="139">
        <v>2027</v>
      </c>
      <c r="BE120" s="58">
        <v>0</v>
      </c>
      <c r="BF120" s="139">
        <v>0</v>
      </c>
      <c r="BG120" s="59">
        <v>0</v>
      </c>
      <c r="BI120" s="140">
        <f t="shared" si="83"/>
        <v>1959.5</v>
      </c>
      <c r="BJ120" s="140">
        <f t="shared" si="84"/>
        <v>23514</v>
      </c>
      <c r="BL120" s="399">
        <f t="shared" si="58"/>
        <v>26</v>
      </c>
      <c r="BM120" s="399">
        <f t="shared" si="59"/>
        <v>26</v>
      </c>
      <c r="BN120" s="399">
        <f t="shared" si="60"/>
        <v>79.58</v>
      </c>
      <c r="BO120" s="399">
        <f t="shared" si="61"/>
        <v>61.65</v>
      </c>
      <c r="BP120" s="399">
        <f t="shared" si="62"/>
        <v>35.700000000000003</v>
      </c>
      <c r="BQ120" s="399">
        <f t="shared" si="63"/>
        <v>40.159999999999997</v>
      </c>
      <c r="BR120" s="399">
        <f t="shared" si="64"/>
        <v>44.91</v>
      </c>
      <c r="BS120" s="399">
        <f t="shared" si="65"/>
        <v>39.99</v>
      </c>
      <c r="BT120" s="399">
        <f t="shared" si="66"/>
        <v>39.19</v>
      </c>
      <c r="BU120" s="399">
        <f t="shared" si="67"/>
        <v>26</v>
      </c>
      <c r="BV120" s="399">
        <f t="shared" si="68"/>
        <v>26</v>
      </c>
      <c r="BW120" s="399">
        <f t="shared" si="69"/>
        <v>26</v>
      </c>
      <c r="BX120" s="385">
        <f t="shared" si="85"/>
        <v>471.18</v>
      </c>
      <c r="BY120" s="385">
        <f t="shared" si="86"/>
        <v>39.265000000000001</v>
      </c>
      <c r="BZ120" s="385"/>
      <c r="CF120" s="399">
        <f t="shared" si="70"/>
        <v>51</v>
      </c>
      <c r="CG120" s="399">
        <f t="shared" si="71"/>
        <v>51</v>
      </c>
      <c r="CH120" s="399">
        <f t="shared" si="72"/>
        <v>153.78</v>
      </c>
      <c r="CI120" s="399">
        <f t="shared" si="73"/>
        <v>109.15</v>
      </c>
      <c r="CJ120" s="399">
        <f t="shared" si="74"/>
        <v>64.66</v>
      </c>
      <c r="CK120" s="399">
        <f t="shared" si="75"/>
        <v>72.3</v>
      </c>
      <c r="CL120" s="399">
        <f t="shared" si="76"/>
        <v>80.45</v>
      </c>
      <c r="CM120" s="399">
        <f t="shared" si="77"/>
        <v>72.010000000000005</v>
      </c>
      <c r="CN120" s="399">
        <f t="shared" si="78"/>
        <v>70.64</v>
      </c>
      <c r="CO120" s="399">
        <f t="shared" si="79"/>
        <v>51</v>
      </c>
      <c r="CP120" s="399">
        <f t="shared" si="80"/>
        <v>51</v>
      </c>
      <c r="CQ120" s="399">
        <f t="shared" si="81"/>
        <v>51</v>
      </c>
      <c r="CR120" s="385">
        <f t="shared" si="87"/>
        <v>877.99</v>
      </c>
      <c r="CS120" s="385">
        <f t="shared" si="88"/>
        <v>73.165833333333339</v>
      </c>
    </row>
    <row r="121" spans="22:97" ht="14" customHeight="1" x14ac:dyDescent="0.35">
      <c r="V121" s="137"/>
      <c r="W121" s="39"/>
      <c r="X121" s="202"/>
      <c r="Y121" s="42"/>
      <c r="Z121" s="27"/>
      <c r="AA121" s="28"/>
      <c r="AB121" s="29"/>
      <c r="AC121" s="29"/>
      <c r="AD121" s="29"/>
      <c r="AE121" s="30"/>
      <c r="AF121" s="31"/>
      <c r="AG121" s="136"/>
      <c r="AH121" s="137"/>
      <c r="AI121" s="39"/>
      <c r="AJ121" s="41"/>
      <c r="AK121" s="42"/>
      <c r="AL121" s="27"/>
      <c r="AM121" s="28" t="str">
        <f>IFERROR(INDEX(#REF!,MATCH(AH121,#REF!,0)),"")</f>
        <v/>
      </c>
      <c r="AN121" s="29" t="str">
        <f t="shared" si="57"/>
        <v/>
      </c>
      <c r="AO121" s="29">
        <f t="shared" si="89"/>
        <v>0</v>
      </c>
      <c r="AP121" s="29">
        <f t="shared" si="82"/>
        <v>0</v>
      </c>
      <c r="AQ121" s="30">
        <f t="shared" si="90"/>
        <v>0</v>
      </c>
      <c r="AR121" s="31">
        <f t="shared" si="91"/>
        <v>0</v>
      </c>
      <c r="AT121" s="44" t="s">
        <v>969</v>
      </c>
      <c r="AU121" s="45" t="s">
        <v>455</v>
      </c>
      <c r="AV121" s="138">
        <v>0</v>
      </c>
      <c r="AW121" s="58">
        <v>0</v>
      </c>
      <c r="AX121" s="139">
        <v>6723</v>
      </c>
      <c r="AY121" s="58">
        <v>1965</v>
      </c>
      <c r="AZ121" s="139">
        <v>1353</v>
      </c>
      <c r="BA121" s="58">
        <v>2194</v>
      </c>
      <c r="BB121" s="139">
        <v>2223</v>
      </c>
      <c r="BC121" s="58">
        <v>1223</v>
      </c>
      <c r="BD121" s="139">
        <v>2644</v>
      </c>
      <c r="BE121" s="58">
        <v>0</v>
      </c>
      <c r="BF121" s="139">
        <v>0</v>
      </c>
      <c r="BG121" s="59">
        <v>0</v>
      </c>
      <c r="BI121" s="140">
        <f t="shared" si="83"/>
        <v>1527.0833333333333</v>
      </c>
      <c r="BJ121" s="140">
        <f t="shared" si="84"/>
        <v>18325</v>
      </c>
      <c r="BL121" s="399">
        <f t="shared" si="58"/>
        <v>26</v>
      </c>
      <c r="BM121" s="399">
        <f t="shared" si="59"/>
        <v>26</v>
      </c>
      <c r="BN121" s="399">
        <f t="shared" si="60"/>
        <v>72.78</v>
      </c>
      <c r="BO121" s="399">
        <f t="shared" si="61"/>
        <v>38.76</v>
      </c>
      <c r="BP121" s="399">
        <f t="shared" si="62"/>
        <v>34.47</v>
      </c>
      <c r="BQ121" s="399">
        <f t="shared" si="63"/>
        <v>40.36</v>
      </c>
      <c r="BR121" s="399">
        <f t="shared" si="64"/>
        <v>40.56</v>
      </c>
      <c r="BS121" s="399">
        <f t="shared" si="65"/>
        <v>33.56</v>
      </c>
      <c r="BT121" s="399">
        <f t="shared" si="66"/>
        <v>43.51</v>
      </c>
      <c r="BU121" s="399">
        <f t="shared" si="67"/>
        <v>26</v>
      </c>
      <c r="BV121" s="399">
        <f t="shared" si="68"/>
        <v>26</v>
      </c>
      <c r="BW121" s="399">
        <f t="shared" si="69"/>
        <v>26</v>
      </c>
      <c r="BX121" s="385">
        <f t="shared" si="85"/>
        <v>434</v>
      </c>
      <c r="BY121" s="385">
        <f t="shared" si="86"/>
        <v>36.166666666666664</v>
      </c>
      <c r="BZ121" s="385"/>
      <c r="CF121" s="399">
        <f t="shared" si="70"/>
        <v>51</v>
      </c>
      <c r="CG121" s="399">
        <f t="shared" si="71"/>
        <v>51</v>
      </c>
      <c r="CH121" s="399">
        <f t="shared" si="72"/>
        <v>136.78</v>
      </c>
      <c r="CI121" s="399">
        <f t="shared" si="73"/>
        <v>69.900000000000006</v>
      </c>
      <c r="CJ121" s="399">
        <f t="shared" si="74"/>
        <v>62.56</v>
      </c>
      <c r="CK121" s="399">
        <f t="shared" si="75"/>
        <v>72.650000000000006</v>
      </c>
      <c r="CL121" s="399">
        <f t="shared" si="76"/>
        <v>73</v>
      </c>
      <c r="CM121" s="399">
        <f t="shared" si="77"/>
        <v>61</v>
      </c>
      <c r="CN121" s="399">
        <f t="shared" si="78"/>
        <v>78.05</v>
      </c>
      <c r="CO121" s="399">
        <f t="shared" si="79"/>
        <v>51</v>
      </c>
      <c r="CP121" s="399">
        <f t="shared" si="80"/>
        <v>51</v>
      </c>
      <c r="CQ121" s="399">
        <f t="shared" si="81"/>
        <v>51</v>
      </c>
      <c r="CR121" s="385">
        <f t="shared" si="87"/>
        <v>808.93999999999994</v>
      </c>
      <c r="CS121" s="385">
        <f t="shared" si="88"/>
        <v>67.411666666666662</v>
      </c>
    </row>
    <row r="122" spans="22:97" ht="14" customHeight="1" x14ac:dyDescent="0.35">
      <c r="V122" s="137"/>
      <c r="W122" s="39"/>
      <c r="X122" s="202"/>
      <c r="Y122" s="42"/>
      <c r="Z122" s="27"/>
      <c r="AA122" s="28"/>
      <c r="AB122" s="29"/>
      <c r="AC122" s="29"/>
      <c r="AD122" s="29"/>
      <c r="AE122" s="30"/>
      <c r="AF122" s="31"/>
      <c r="AG122" s="136"/>
      <c r="AH122" s="137"/>
      <c r="AI122" s="39"/>
      <c r="AJ122" s="41"/>
      <c r="AK122" s="42"/>
      <c r="AL122" s="27"/>
      <c r="AM122" s="28" t="str">
        <f>IFERROR(INDEX(#REF!,MATCH(AH122,#REF!,0)),"")</f>
        <v/>
      </c>
      <c r="AN122" s="29" t="str">
        <f t="shared" si="57"/>
        <v/>
      </c>
      <c r="AO122" s="29">
        <f t="shared" si="89"/>
        <v>0</v>
      </c>
      <c r="AP122" s="29">
        <f t="shared" si="82"/>
        <v>0</v>
      </c>
      <c r="AQ122" s="30">
        <f t="shared" si="90"/>
        <v>0</v>
      </c>
      <c r="AR122" s="31">
        <f t="shared" si="91"/>
        <v>0</v>
      </c>
      <c r="AT122" s="44" t="s">
        <v>969</v>
      </c>
      <c r="AU122" s="45" t="s">
        <v>456</v>
      </c>
      <c r="AV122" s="138">
        <v>0</v>
      </c>
      <c r="AW122" s="58">
        <v>0</v>
      </c>
      <c r="AX122" s="139">
        <v>1568</v>
      </c>
      <c r="AY122" s="58">
        <v>240</v>
      </c>
      <c r="AZ122" s="139">
        <v>563</v>
      </c>
      <c r="BA122" s="58">
        <v>1476</v>
      </c>
      <c r="BB122" s="139">
        <v>1490</v>
      </c>
      <c r="BC122" s="58">
        <v>1008</v>
      </c>
      <c r="BD122" s="139">
        <v>2004</v>
      </c>
      <c r="BE122" s="58">
        <v>350</v>
      </c>
      <c r="BF122" s="139">
        <v>0</v>
      </c>
      <c r="BG122" s="59">
        <v>0</v>
      </c>
      <c r="BI122" s="140">
        <f t="shared" si="83"/>
        <v>724.91666666666663</v>
      </c>
      <c r="BJ122" s="140">
        <f t="shared" si="84"/>
        <v>8699</v>
      </c>
      <c r="BL122" s="399">
        <f t="shared" si="58"/>
        <v>26</v>
      </c>
      <c r="BM122" s="399">
        <f t="shared" si="59"/>
        <v>26</v>
      </c>
      <c r="BN122" s="399">
        <f t="shared" si="60"/>
        <v>35.979999999999997</v>
      </c>
      <c r="BO122" s="399">
        <f t="shared" si="61"/>
        <v>27.44</v>
      </c>
      <c r="BP122" s="399">
        <f t="shared" si="62"/>
        <v>29.38</v>
      </c>
      <c r="BQ122" s="399">
        <f t="shared" si="63"/>
        <v>35.33</v>
      </c>
      <c r="BR122" s="399">
        <f t="shared" si="64"/>
        <v>35.43</v>
      </c>
      <c r="BS122" s="399">
        <f t="shared" si="65"/>
        <v>32.06</v>
      </c>
      <c r="BT122" s="399">
        <f t="shared" si="66"/>
        <v>39.03</v>
      </c>
      <c r="BU122" s="399">
        <f t="shared" si="67"/>
        <v>28.1</v>
      </c>
      <c r="BV122" s="399">
        <f t="shared" si="68"/>
        <v>26</v>
      </c>
      <c r="BW122" s="399">
        <f t="shared" si="69"/>
        <v>26</v>
      </c>
      <c r="BX122" s="385">
        <f t="shared" si="85"/>
        <v>366.75</v>
      </c>
      <c r="BY122" s="385">
        <f t="shared" si="86"/>
        <v>30.5625</v>
      </c>
      <c r="BZ122" s="385"/>
      <c r="CF122" s="399">
        <f t="shared" si="70"/>
        <v>51</v>
      </c>
      <c r="CG122" s="399">
        <f t="shared" si="71"/>
        <v>51</v>
      </c>
      <c r="CH122" s="399">
        <f t="shared" si="72"/>
        <v>65.14</v>
      </c>
      <c r="CI122" s="399">
        <f t="shared" si="73"/>
        <v>52.63</v>
      </c>
      <c r="CJ122" s="399">
        <f t="shared" si="74"/>
        <v>54.83</v>
      </c>
      <c r="CK122" s="399">
        <f t="shared" si="75"/>
        <v>64.03</v>
      </c>
      <c r="CL122" s="399">
        <f t="shared" si="76"/>
        <v>64.2</v>
      </c>
      <c r="CM122" s="399">
        <f t="shared" si="77"/>
        <v>58.42</v>
      </c>
      <c r="CN122" s="399">
        <f t="shared" si="78"/>
        <v>70.37</v>
      </c>
      <c r="CO122" s="399">
        <f t="shared" si="79"/>
        <v>53.38</v>
      </c>
      <c r="CP122" s="399">
        <f t="shared" si="80"/>
        <v>51</v>
      </c>
      <c r="CQ122" s="399">
        <f t="shared" si="81"/>
        <v>51</v>
      </c>
      <c r="CR122" s="385">
        <f t="shared" si="87"/>
        <v>687</v>
      </c>
      <c r="CS122" s="385">
        <f t="shared" si="88"/>
        <v>57.25</v>
      </c>
    </row>
    <row r="123" spans="22:97" ht="14" customHeight="1" x14ac:dyDescent="0.35">
      <c r="V123" s="137"/>
      <c r="W123" s="39"/>
      <c r="X123" s="202"/>
      <c r="Y123" s="42"/>
      <c r="Z123" s="27"/>
      <c r="AA123" s="28"/>
      <c r="AB123" s="29"/>
      <c r="AC123" s="29"/>
      <c r="AD123" s="29"/>
      <c r="AE123" s="30"/>
      <c r="AF123" s="31"/>
      <c r="AG123" s="136"/>
      <c r="AH123" s="137"/>
      <c r="AI123" s="39"/>
      <c r="AJ123" s="41"/>
      <c r="AK123" s="42"/>
      <c r="AL123" s="27"/>
      <c r="AM123" s="28" t="str">
        <f>IFERROR(INDEX(#REF!,MATCH(AH123,#REF!,0)),"")</f>
        <v/>
      </c>
      <c r="AN123" s="29" t="str">
        <f t="shared" si="57"/>
        <v/>
      </c>
      <c r="AO123" s="29">
        <f t="shared" si="89"/>
        <v>0</v>
      </c>
      <c r="AP123" s="29">
        <f t="shared" si="82"/>
        <v>0</v>
      </c>
      <c r="AQ123" s="30">
        <f t="shared" si="90"/>
        <v>0</v>
      </c>
      <c r="AR123" s="31">
        <f t="shared" si="91"/>
        <v>0</v>
      </c>
      <c r="AT123" s="44" t="s">
        <v>969</v>
      </c>
      <c r="AU123" s="45" t="s">
        <v>457</v>
      </c>
      <c r="AV123" s="138">
        <v>0</v>
      </c>
      <c r="AW123" s="58">
        <v>0</v>
      </c>
      <c r="AX123" s="139">
        <v>2902</v>
      </c>
      <c r="AY123" s="58">
        <v>533</v>
      </c>
      <c r="AZ123" s="139">
        <v>440</v>
      </c>
      <c r="BA123" s="58">
        <v>609</v>
      </c>
      <c r="BB123" s="139">
        <v>630</v>
      </c>
      <c r="BC123" s="58">
        <v>503</v>
      </c>
      <c r="BD123" s="139">
        <v>558</v>
      </c>
      <c r="BE123" s="58">
        <v>481</v>
      </c>
      <c r="BF123" s="139">
        <v>0</v>
      </c>
      <c r="BG123" s="59">
        <v>0</v>
      </c>
      <c r="BI123" s="140">
        <f t="shared" si="83"/>
        <v>554.66666666666663</v>
      </c>
      <c r="BJ123" s="140">
        <f t="shared" si="84"/>
        <v>6656</v>
      </c>
      <c r="BL123" s="399">
        <f t="shared" si="58"/>
        <v>26</v>
      </c>
      <c r="BM123" s="399">
        <f t="shared" si="59"/>
        <v>26</v>
      </c>
      <c r="BN123" s="399">
        <f t="shared" si="60"/>
        <v>45.31</v>
      </c>
      <c r="BO123" s="399">
        <f t="shared" si="61"/>
        <v>29.2</v>
      </c>
      <c r="BP123" s="399">
        <f t="shared" si="62"/>
        <v>28.64</v>
      </c>
      <c r="BQ123" s="399">
        <f t="shared" si="63"/>
        <v>29.65</v>
      </c>
      <c r="BR123" s="399">
        <f t="shared" si="64"/>
        <v>29.78</v>
      </c>
      <c r="BS123" s="399">
        <f t="shared" si="65"/>
        <v>29.02</v>
      </c>
      <c r="BT123" s="399">
        <f t="shared" si="66"/>
        <v>29.35</v>
      </c>
      <c r="BU123" s="399">
        <f t="shared" si="67"/>
        <v>28.89</v>
      </c>
      <c r="BV123" s="399">
        <f t="shared" si="68"/>
        <v>26</v>
      </c>
      <c r="BW123" s="399">
        <f t="shared" si="69"/>
        <v>26</v>
      </c>
      <c r="BX123" s="385">
        <f t="shared" si="85"/>
        <v>353.84000000000003</v>
      </c>
      <c r="BY123" s="385">
        <f t="shared" si="86"/>
        <v>29.486666666666668</v>
      </c>
      <c r="BZ123" s="385"/>
      <c r="CF123" s="399">
        <f t="shared" si="70"/>
        <v>51</v>
      </c>
      <c r="CG123" s="399">
        <f t="shared" si="71"/>
        <v>51</v>
      </c>
      <c r="CH123" s="399">
        <f t="shared" si="72"/>
        <v>81.14</v>
      </c>
      <c r="CI123" s="399">
        <f t="shared" si="73"/>
        <v>54.62</v>
      </c>
      <c r="CJ123" s="399">
        <f t="shared" si="74"/>
        <v>53.99</v>
      </c>
      <c r="CK123" s="399">
        <f t="shared" si="75"/>
        <v>55.14</v>
      </c>
      <c r="CL123" s="399">
        <f t="shared" si="76"/>
        <v>55.28</v>
      </c>
      <c r="CM123" s="399">
        <f t="shared" si="77"/>
        <v>54.42</v>
      </c>
      <c r="CN123" s="399">
        <f t="shared" si="78"/>
        <v>54.79</v>
      </c>
      <c r="CO123" s="399">
        <f t="shared" si="79"/>
        <v>54.27</v>
      </c>
      <c r="CP123" s="399">
        <f t="shared" si="80"/>
        <v>51</v>
      </c>
      <c r="CQ123" s="399">
        <f t="shared" si="81"/>
        <v>51</v>
      </c>
      <c r="CR123" s="385">
        <f t="shared" si="87"/>
        <v>667.65</v>
      </c>
      <c r="CS123" s="385">
        <f t="shared" si="88"/>
        <v>55.637499999999996</v>
      </c>
    </row>
    <row r="124" spans="22:97" ht="14" customHeight="1" x14ac:dyDescent="0.35">
      <c r="V124" s="137"/>
      <c r="W124" s="39"/>
      <c r="X124" s="202"/>
      <c r="Y124" s="42"/>
      <c r="Z124" s="27"/>
      <c r="AA124" s="28"/>
      <c r="AB124" s="29"/>
      <c r="AC124" s="29"/>
      <c r="AD124" s="29"/>
      <c r="AE124" s="30"/>
      <c r="AF124" s="31"/>
      <c r="AG124" s="136"/>
      <c r="AH124" s="137"/>
      <c r="AI124" s="39"/>
      <c r="AJ124" s="41"/>
      <c r="AK124" s="42"/>
      <c r="AL124" s="27"/>
      <c r="AM124" s="28" t="str">
        <f>IFERROR(INDEX(#REF!,MATCH(AH124,#REF!,0)),"")</f>
        <v/>
      </c>
      <c r="AN124" s="29" t="str">
        <f t="shared" si="57"/>
        <v/>
      </c>
      <c r="AO124" s="29">
        <f t="shared" si="89"/>
        <v>0</v>
      </c>
      <c r="AP124" s="29">
        <f t="shared" si="82"/>
        <v>0</v>
      </c>
      <c r="AQ124" s="30">
        <f t="shared" si="90"/>
        <v>0</v>
      </c>
      <c r="AR124" s="31">
        <f t="shared" si="91"/>
        <v>0</v>
      </c>
      <c r="AT124" s="44" t="s">
        <v>969</v>
      </c>
      <c r="AU124" s="45" t="s">
        <v>458</v>
      </c>
      <c r="AV124" s="138">
        <v>0</v>
      </c>
      <c r="AW124" s="58">
        <v>0</v>
      </c>
      <c r="AX124" s="139">
        <v>3823</v>
      </c>
      <c r="AY124" s="58">
        <v>1153</v>
      </c>
      <c r="AZ124" s="139">
        <v>7981</v>
      </c>
      <c r="BA124" s="58">
        <v>4897</v>
      </c>
      <c r="BB124" s="139">
        <v>5969</v>
      </c>
      <c r="BC124" s="58">
        <v>4760</v>
      </c>
      <c r="BD124" s="139">
        <v>5851</v>
      </c>
      <c r="BE124" s="58">
        <v>2546</v>
      </c>
      <c r="BF124" s="139">
        <v>0</v>
      </c>
      <c r="BG124" s="59">
        <v>0</v>
      </c>
      <c r="BI124" s="140">
        <f t="shared" si="83"/>
        <v>3081.6666666666665</v>
      </c>
      <c r="BJ124" s="140">
        <f t="shared" si="84"/>
        <v>36980</v>
      </c>
      <c r="BL124" s="399">
        <f t="shared" si="58"/>
        <v>26</v>
      </c>
      <c r="BM124" s="399">
        <f t="shared" si="59"/>
        <v>26</v>
      </c>
      <c r="BN124" s="399">
        <f t="shared" si="60"/>
        <v>51.76</v>
      </c>
      <c r="BO124" s="399">
        <f t="shared" si="61"/>
        <v>33.07</v>
      </c>
      <c r="BP124" s="399">
        <f t="shared" si="62"/>
        <v>82.85</v>
      </c>
      <c r="BQ124" s="399">
        <f t="shared" si="63"/>
        <v>59.28</v>
      </c>
      <c r="BR124" s="399">
        <f t="shared" si="64"/>
        <v>66.78</v>
      </c>
      <c r="BS124" s="399">
        <f t="shared" si="65"/>
        <v>58.32</v>
      </c>
      <c r="BT124" s="399">
        <f t="shared" si="66"/>
        <v>65.959999999999994</v>
      </c>
      <c r="BU124" s="399">
        <f t="shared" si="67"/>
        <v>42.82</v>
      </c>
      <c r="BV124" s="399">
        <f t="shared" si="68"/>
        <v>26</v>
      </c>
      <c r="BW124" s="399">
        <f t="shared" si="69"/>
        <v>26</v>
      </c>
      <c r="BX124" s="385">
        <f t="shared" si="85"/>
        <v>564.84</v>
      </c>
      <c r="BY124" s="385">
        <f t="shared" si="86"/>
        <v>47.07</v>
      </c>
      <c r="BZ124" s="385"/>
      <c r="CF124" s="399">
        <f t="shared" si="70"/>
        <v>51</v>
      </c>
      <c r="CG124" s="399">
        <f t="shared" si="71"/>
        <v>51</v>
      </c>
      <c r="CH124" s="399">
        <f t="shared" si="72"/>
        <v>92.2</v>
      </c>
      <c r="CI124" s="399">
        <f t="shared" si="73"/>
        <v>60.16</v>
      </c>
      <c r="CJ124" s="399">
        <f t="shared" si="74"/>
        <v>161.94</v>
      </c>
      <c r="CK124" s="399">
        <f t="shared" si="75"/>
        <v>105.08</v>
      </c>
      <c r="CL124" s="399">
        <f t="shared" si="76"/>
        <v>121.7</v>
      </c>
      <c r="CM124" s="399">
        <f t="shared" si="77"/>
        <v>103.44</v>
      </c>
      <c r="CN124" s="399">
        <f t="shared" si="78"/>
        <v>119.34</v>
      </c>
      <c r="CO124" s="399">
        <f t="shared" si="79"/>
        <v>76.87</v>
      </c>
      <c r="CP124" s="399">
        <f t="shared" si="80"/>
        <v>51</v>
      </c>
      <c r="CQ124" s="399">
        <f t="shared" si="81"/>
        <v>51</v>
      </c>
      <c r="CR124" s="385">
        <f t="shared" si="87"/>
        <v>1044.73</v>
      </c>
      <c r="CS124" s="385">
        <f t="shared" si="88"/>
        <v>87.060833333333335</v>
      </c>
    </row>
    <row r="125" spans="22:97" ht="14" customHeight="1" x14ac:dyDescent="0.35">
      <c r="V125" s="137"/>
      <c r="W125" s="39"/>
      <c r="X125" s="202"/>
      <c r="Y125" s="42"/>
      <c r="Z125" s="27"/>
      <c r="AA125" s="28"/>
      <c r="AB125" s="29"/>
      <c r="AC125" s="29"/>
      <c r="AD125" s="29"/>
      <c r="AE125" s="30"/>
      <c r="AF125" s="31"/>
      <c r="AG125" s="136"/>
      <c r="AH125" s="137"/>
      <c r="AI125" s="39"/>
      <c r="AJ125" s="41"/>
      <c r="AK125" s="42"/>
      <c r="AL125" s="27"/>
      <c r="AM125" s="28" t="str">
        <f>IFERROR(INDEX(#REF!,MATCH(AH125,#REF!,0)),"")</f>
        <v/>
      </c>
      <c r="AN125" s="29" t="str">
        <f t="shared" si="57"/>
        <v/>
      </c>
      <c r="AO125" s="29">
        <f t="shared" si="89"/>
        <v>0</v>
      </c>
      <c r="AP125" s="29">
        <f t="shared" si="82"/>
        <v>0</v>
      </c>
      <c r="AQ125" s="30">
        <f t="shared" si="90"/>
        <v>0</v>
      </c>
      <c r="AR125" s="31">
        <f t="shared" si="91"/>
        <v>0</v>
      </c>
      <c r="AT125" s="44" t="s">
        <v>969</v>
      </c>
      <c r="AU125" s="45" t="s">
        <v>459</v>
      </c>
      <c r="AV125" s="138">
        <v>0</v>
      </c>
      <c r="AW125" s="58">
        <v>0</v>
      </c>
      <c r="AX125" s="139">
        <v>4427</v>
      </c>
      <c r="AY125" s="58">
        <v>733</v>
      </c>
      <c r="AZ125" s="139">
        <v>767</v>
      </c>
      <c r="BA125" s="58">
        <v>425</v>
      </c>
      <c r="BB125" s="139">
        <v>1540</v>
      </c>
      <c r="BC125" s="58">
        <v>818</v>
      </c>
      <c r="BD125" s="139">
        <v>721</v>
      </c>
      <c r="BE125" s="58">
        <v>693</v>
      </c>
      <c r="BF125" s="139">
        <v>0</v>
      </c>
      <c r="BG125" s="59">
        <v>0</v>
      </c>
      <c r="BI125" s="140">
        <f t="shared" si="83"/>
        <v>843.66666666666663</v>
      </c>
      <c r="BJ125" s="140">
        <f t="shared" si="84"/>
        <v>10124</v>
      </c>
      <c r="BL125" s="399">
        <f t="shared" si="58"/>
        <v>26</v>
      </c>
      <c r="BM125" s="399">
        <f t="shared" si="59"/>
        <v>26</v>
      </c>
      <c r="BN125" s="399">
        <f t="shared" si="60"/>
        <v>55.99</v>
      </c>
      <c r="BO125" s="399">
        <f t="shared" si="61"/>
        <v>30.4</v>
      </c>
      <c r="BP125" s="399">
        <f t="shared" si="62"/>
        <v>30.6</v>
      </c>
      <c r="BQ125" s="399">
        <f t="shared" si="63"/>
        <v>28.55</v>
      </c>
      <c r="BR125" s="399">
        <f t="shared" si="64"/>
        <v>35.78</v>
      </c>
      <c r="BS125" s="399">
        <f t="shared" si="65"/>
        <v>30.91</v>
      </c>
      <c r="BT125" s="399">
        <f t="shared" si="66"/>
        <v>30.33</v>
      </c>
      <c r="BU125" s="399">
        <f t="shared" si="67"/>
        <v>30.16</v>
      </c>
      <c r="BV125" s="399">
        <f t="shared" si="68"/>
        <v>26</v>
      </c>
      <c r="BW125" s="399">
        <f t="shared" si="69"/>
        <v>26</v>
      </c>
      <c r="BX125" s="385">
        <f t="shared" si="85"/>
        <v>376.72</v>
      </c>
      <c r="BY125" s="385">
        <f t="shared" si="86"/>
        <v>31.393333333333334</v>
      </c>
      <c r="BZ125" s="385"/>
      <c r="CF125" s="399">
        <f t="shared" si="70"/>
        <v>51</v>
      </c>
      <c r="CG125" s="399">
        <f t="shared" si="71"/>
        <v>51</v>
      </c>
      <c r="CH125" s="399">
        <f t="shared" si="72"/>
        <v>99.44</v>
      </c>
      <c r="CI125" s="399">
        <f t="shared" si="73"/>
        <v>55.98</v>
      </c>
      <c r="CJ125" s="399">
        <f t="shared" si="74"/>
        <v>56.22</v>
      </c>
      <c r="CK125" s="399">
        <f t="shared" si="75"/>
        <v>53.89</v>
      </c>
      <c r="CL125" s="399">
        <f t="shared" si="76"/>
        <v>64.8</v>
      </c>
      <c r="CM125" s="399">
        <f t="shared" si="77"/>
        <v>56.56</v>
      </c>
      <c r="CN125" s="399">
        <f t="shared" si="78"/>
        <v>55.9</v>
      </c>
      <c r="CO125" s="399">
        <f t="shared" si="79"/>
        <v>55.71</v>
      </c>
      <c r="CP125" s="399">
        <f t="shared" si="80"/>
        <v>51</v>
      </c>
      <c r="CQ125" s="399">
        <f t="shared" si="81"/>
        <v>51</v>
      </c>
      <c r="CR125" s="385">
        <f t="shared" si="87"/>
        <v>702.5</v>
      </c>
      <c r="CS125" s="385">
        <f t="shared" si="88"/>
        <v>58.541666666666664</v>
      </c>
    </row>
    <row r="126" spans="22:97" ht="14" customHeight="1" x14ac:dyDescent="0.35">
      <c r="V126" s="137"/>
      <c r="W126" s="39"/>
      <c r="X126" s="202"/>
      <c r="Y126" s="42"/>
      <c r="Z126" s="27"/>
      <c r="AA126" s="28"/>
      <c r="AB126" s="29"/>
      <c r="AC126" s="29"/>
      <c r="AD126" s="29"/>
      <c r="AE126" s="30"/>
      <c r="AF126" s="31"/>
      <c r="AG126" s="136"/>
      <c r="AH126" s="137"/>
      <c r="AI126" s="39"/>
      <c r="AJ126" s="41"/>
      <c r="AK126" s="42"/>
      <c r="AL126" s="27"/>
      <c r="AM126" s="28" t="str">
        <f>IFERROR(INDEX(#REF!,MATCH(AH126,#REF!,0)),"")</f>
        <v/>
      </c>
      <c r="AN126" s="29" t="str">
        <f t="shared" si="57"/>
        <v/>
      </c>
      <c r="AO126" s="29">
        <f t="shared" si="89"/>
        <v>0</v>
      </c>
      <c r="AP126" s="29">
        <f t="shared" si="82"/>
        <v>0</v>
      </c>
      <c r="AQ126" s="30">
        <f t="shared" si="90"/>
        <v>0</v>
      </c>
      <c r="AR126" s="31">
        <f t="shared" si="91"/>
        <v>0</v>
      </c>
      <c r="AT126" s="44" t="s">
        <v>969</v>
      </c>
      <c r="AU126" s="45" t="s">
        <v>460</v>
      </c>
      <c r="AV126" s="138">
        <v>0</v>
      </c>
      <c r="AW126" s="58">
        <v>0</v>
      </c>
      <c r="AX126" s="139">
        <v>2376</v>
      </c>
      <c r="AY126" s="58">
        <v>440</v>
      </c>
      <c r="AZ126" s="139">
        <v>403</v>
      </c>
      <c r="BA126" s="58">
        <v>400</v>
      </c>
      <c r="BB126" s="139">
        <v>3303</v>
      </c>
      <c r="BC126" s="58">
        <v>-9819</v>
      </c>
      <c r="BD126" s="139">
        <v>385</v>
      </c>
      <c r="BE126" s="58">
        <v>346</v>
      </c>
      <c r="BF126" s="139">
        <v>0</v>
      </c>
      <c r="BG126" s="59">
        <v>0</v>
      </c>
      <c r="BI126" s="140">
        <f t="shared" si="83"/>
        <v>-180.5</v>
      </c>
      <c r="BJ126" s="140">
        <f t="shared" si="84"/>
        <v>-2166</v>
      </c>
      <c r="BL126" s="399">
        <f t="shared" si="58"/>
        <v>26</v>
      </c>
      <c r="BM126" s="399">
        <f t="shared" si="59"/>
        <v>26</v>
      </c>
      <c r="BN126" s="399">
        <f t="shared" si="60"/>
        <v>41.63</v>
      </c>
      <c r="BO126" s="399">
        <f t="shared" si="61"/>
        <v>28.64</v>
      </c>
      <c r="BP126" s="399">
        <f t="shared" si="62"/>
        <v>28.42</v>
      </c>
      <c r="BQ126" s="399">
        <f t="shared" si="63"/>
        <v>28.4</v>
      </c>
      <c r="BR126" s="399">
        <f t="shared" si="64"/>
        <v>48.12</v>
      </c>
      <c r="BS126" s="399">
        <f t="shared" si="65"/>
        <v>-32.909999999999997</v>
      </c>
      <c r="BT126" s="399">
        <f t="shared" si="66"/>
        <v>28.31</v>
      </c>
      <c r="BU126" s="399">
        <f t="shared" si="67"/>
        <v>28.08</v>
      </c>
      <c r="BV126" s="399">
        <f t="shared" si="68"/>
        <v>26</v>
      </c>
      <c r="BW126" s="399">
        <f t="shared" si="69"/>
        <v>26</v>
      </c>
      <c r="BX126" s="385">
        <f t="shared" si="85"/>
        <v>302.69</v>
      </c>
      <c r="BY126" s="385">
        <f t="shared" si="86"/>
        <v>25.224166666666665</v>
      </c>
      <c r="BZ126" s="385"/>
      <c r="CF126" s="399">
        <f t="shared" si="70"/>
        <v>51</v>
      </c>
      <c r="CG126" s="399">
        <f t="shared" si="71"/>
        <v>51</v>
      </c>
      <c r="CH126" s="399">
        <f t="shared" si="72"/>
        <v>74.83</v>
      </c>
      <c r="CI126" s="399">
        <f t="shared" si="73"/>
        <v>53.99</v>
      </c>
      <c r="CJ126" s="399">
        <f t="shared" si="74"/>
        <v>53.74</v>
      </c>
      <c r="CK126" s="399">
        <f t="shared" si="75"/>
        <v>53.72</v>
      </c>
      <c r="CL126" s="399">
        <f t="shared" si="76"/>
        <v>85.96</v>
      </c>
      <c r="CM126" s="399">
        <f t="shared" si="77"/>
        <v>-15.77</v>
      </c>
      <c r="CN126" s="399">
        <f t="shared" si="78"/>
        <v>53.62</v>
      </c>
      <c r="CO126" s="399">
        <f t="shared" si="79"/>
        <v>53.35</v>
      </c>
      <c r="CP126" s="399">
        <f t="shared" si="80"/>
        <v>51</v>
      </c>
      <c r="CQ126" s="399">
        <f t="shared" si="81"/>
        <v>51</v>
      </c>
      <c r="CR126" s="385">
        <f t="shared" si="87"/>
        <v>617.43999999999994</v>
      </c>
      <c r="CS126" s="385">
        <f t="shared" si="88"/>
        <v>51.453333333333326</v>
      </c>
    </row>
    <row r="127" spans="22:97" ht="14" customHeight="1" x14ac:dyDescent="0.35">
      <c r="V127" s="137"/>
      <c r="W127" s="39"/>
      <c r="X127" s="202"/>
      <c r="Y127" s="42"/>
      <c r="Z127" s="27"/>
      <c r="AA127" s="28"/>
      <c r="AB127" s="29"/>
      <c r="AC127" s="29"/>
      <c r="AD127" s="29"/>
      <c r="AE127" s="30"/>
      <c r="AF127" s="31"/>
      <c r="AG127" s="136"/>
      <c r="AH127" s="137"/>
      <c r="AI127" s="39"/>
      <c r="AJ127" s="41"/>
      <c r="AK127" s="42"/>
      <c r="AL127" s="27"/>
      <c r="AM127" s="28" t="str">
        <f>IFERROR(INDEX(#REF!,MATCH(AH127,#REF!,0)),"")</f>
        <v/>
      </c>
      <c r="AN127" s="29" t="str">
        <f t="shared" si="57"/>
        <v/>
      </c>
      <c r="AO127" s="29">
        <f t="shared" si="89"/>
        <v>0</v>
      </c>
      <c r="AP127" s="29">
        <f t="shared" si="82"/>
        <v>0</v>
      </c>
      <c r="AQ127" s="30">
        <f t="shared" si="90"/>
        <v>0</v>
      </c>
      <c r="AR127" s="31">
        <f t="shared" si="91"/>
        <v>0</v>
      </c>
      <c r="AT127" s="44" t="s">
        <v>969</v>
      </c>
      <c r="AU127" s="45" t="s">
        <v>461</v>
      </c>
      <c r="AV127" s="138">
        <v>0</v>
      </c>
      <c r="AW127" s="58">
        <v>0</v>
      </c>
      <c r="AX127" s="139">
        <v>1019</v>
      </c>
      <c r="AY127" s="58">
        <v>332</v>
      </c>
      <c r="AZ127" s="139">
        <v>468</v>
      </c>
      <c r="BA127" s="58">
        <v>3115</v>
      </c>
      <c r="BB127" s="139">
        <v>1649</v>
      </c>
      <c r="BC127" s="58">
        <v>1153</v>
      </c>
      <c r="BD127" s="139">
        <v>2166</v>
      </c>
      <c r="BE127" s="58">
        <v>1467</v>
      </c>
      <c r="BF127" s="139">
        <v>0</v>
      </c>
      <c r="BG127" s="59">
        <v>0</v>
      </c>
      <c r="BI127" s="140">
        <f t="shared" si="83"/>
        <v>947.41666666666663</v>
      </c>
      <c r="BJ127" s="140">
        <f t="shared" si="84"/>
        <v>11369</v>
      </c>
      <c r="BL127" s="399">
        <f t="shared" si="58"/>
        <v>26</v>
      </c>
      <c r="BM127" s="399">
        <f t="shared" si="59"/>
        <v>26</v>
      </c>
      <c r="BN127" s="399">
        <f t="shared" si="60"/>
        <v>32.130000000000003</v>
      </c>
      <c r="BO127" s="399">
        <f t="shared" si="61"/>
        <v>27.99</v>
      </c>
      <c r="BP127" s="399">
        <f t="shared" si="62"/>
        <v>28.81</v>
      </c>
      <c r="BQ127" s="399">
        <f t="shared" si="63"/>
        <v>46.81</v>
      </c>
      <c r="BR127" s="399">
        <f t="shared" si="64"/>
        <v>36.54</v>
      </c>
      <c r="BS127" s="399">
        <f t="shared" si="65"/>
        <v>33.07</v>
      </c>
      <c r="BT127" s="399">
        <f t="shared" si="66"/>
        <v>40.159999999999997</v>
      </c>
      <c r="BU127" s="399">
        <f t="shared" si="67"/>
        <v>35.270000000000003</v>
      </c>
      <c r="BV127" s="399">
        <f t="shared" si="68"/>
        <v>26</v>
      </c>
      <c r="BW127" s="399">
        <f t="shared" si="69"/>
        <v>26</v>
      </c>
      <c r="BX127" s="385">
        <f t="shared" si="85"/>
        <v>384.78</v>
      </c>
      <c r="BY127" s="385">
        <f t="shared" si="86"/>
        <v>32.064999999999998</v>
      </c>
      <c r="BZ127" s="385"/>
      <c r="CF127" s="399">
        <f t="shared" si="70"/>
        <v>51</v>
      </c>
      <c r="CG127" s="399">
        <f t="shared" si="71"/>
        <v>51</v>
      </c>
      <c r="CH127" s="399">
        <f t="shared" si="72"/>
        <v>58.55</v>
      </c>
      <c r="CI127" s="399">
        <f t="shared" si="73"/>
        <v>53.26</v>
      </c>
      <c r="CJ127" s="399">
        <f t="shared" si="74"/>
        <v>54.18</v>
      </c>
      <c r="CK127" s="399">
        <f t="shared" si="75"/>
        <v>83.7</v>
      </c>
      <c r="CL127" s="399">
        <f t="shared" si="76"/>
        <v>66.11</v>
      </c>
      <c r="CM127" s="399">
        <f t="shared" si="77"/>
        <v>60.16</v>
      </c>
      <c r="CN127" s="399">
        <f t="shared" si="78"/>
        <v>72.31</v>
      </c>
      <c r="CO127" s="399">
        <f t="shared" si="79"/>
        <v>63.92</v>
      </c>
      <c r="CP127" s="399">
        <f t="shared" si="80"/>
        <v>51</v>
      </c>
      <c r="CQ127" s="399">
        <f t="shared" si="81"/>
        <v>51</v>
      </c>
      <c r="CR127" s="385">
        <f t="shared" si="87"/>
        <v>716.18999999999994</v>
      </c>
      <c r="CS127" s="385">
        <f t="shared" si="88"/>
        <v>59.682499999999997</v>
      </c>
    </row>
    <row r="128" spans="22:97" ht="14" customHeight="1" x14ac:dyDescent="0.35">
      <c r="V128" s="137"/>
      <c r="W128" s="39"/>
      <c r="X128" s="202"/>
      <c r="Y128" s="42"/>
      <c r="Z128" s="27"/>
      <c r="AA128" s="28"/>
      <c r="AB128" s="29"/>
      <c r="AC128" s="29"/>
      <c r="AD128" s="29"/>
      <c r="AE128" s="30"/>
      <c r="AF128" s="31"/>
      <c r="AG128" s="136"/>
      <c r="AH128" s="137"/>
      <c r="AI128" s="39"/>
      <c r="AJ128" s="41"/>
      <c r="AK128" s="42"/>
      <c r="AL128" s="27"/>
      <c r="AM128" s="28" t="str">
        <f>IFERROR(INDEX(#REF!,MATCH(AH128,#REF!,0)),"")</f>
        <v/>
      </c>
      <c r="AN128" s="29" t="str">
        <f t="shared" si="57"/>
        <v/>
      </c>
      <c r="AO128" s="29">
        <f t="shared" si="89"/>
        <v>0</v>
      </c>
      <c r="AP128" s="29">
        <f t="shared" si="82"/>
        <v>0</v>
      </c>
      <c r="AQ128" s="30">
        <f t="shared" si="90"/>
        <v>0</v>
      </c>
      <c r="AR128" s="31">
        <f t="shared" si="91"/>
        <v>0</v>
      </c>
      <c r="AT128" s="44" t="s">
        <v>969</v>
      </c>
      <c r="AU128" s="45" t="s">
        <v>462</v>
      </c>
      <c r="AV128" s="138">
        <v>0</v>
      </c>
      <c r="AW128" s="58">
        <v>0</v>
      </c>
      <c r="AX128" s="139">
        <v>4141</v>
      </c>
      <c r="AY128" s="58">
        <v>950</v>
      </c>
      <c r="AZ128" s="139">
        <v>474</v>
      </c>
      <c r="BA128" s="58">
        <v>678</v>
      </c>
      <c r="BB128" s="139">
        <v>1047</v>
      </c>
      <c r="BC128" s="58">
        <v>986</v>
      </c>
      <c r="BD128" s="139">
        <v>664</v>
      </c>
      <c r="BE128" s="58">
        <v>513</v>
      </c>
      <c r="BF128" s="139">
        <v>0</v>
      </c>
      <c r="BG128" s="59">
        <v>0</v>
      </c>
      <c r="BI128" s="140">
        <f t="shared" si="83"/>
        <v>787.75</v>
      </c>
      <c r="BJ128" s="140">
        <f t="shared" si="84"/>
        <v>9453</v>
      </c>
      <c r="BL128" s="399">
        <f t="shared" si="58"/>
        <v>26</v>
      </c>
      <c r="BM128" s="399">
        <f t="shared" si="59"/>
        <v>26</v>
      </c>
      <c r="BN128" s="399">
        <f t="shared" si="60"/>
        <v>53.99</v>
      </c>
      <c r="BO128" s="399">
        <f t="shared" si="61"/>
        <v>31.7</v>
      </c>
      <c r="BP128" s="399">
        <f t="shared" si="62"/>
        <v>28.84</v>
      </c>
      <c r="BQ128" s="399">
        <f t="shared" si="63"/>
        <v>30.07</v>
      </c>
      <c r="BR128" s="399">
        <f t="shared" si="64"/>
        <v>32.33</v>
      </c>
      <c r="BS128" s="399">
        <f t="shared" si="65"/>
        <v>31.92</v>
      </c>
      <c r="BT128" s="399">
        <f t="shared" si="66"/>
        <v>29.98</v>
      </c>
      <c r="BU128" s="399">
        <f t="shared" si="67"/>
        <v>29.08</v>
      </c>
      <c r="BV128" s="399">
        <f t="shared" si="68"/>
        <v>26</v>
      </c>
      <c r="BW128" s="399">
        <f t="shared" si="69"/>
        <v>26</v>
      </c>
      <c r="BX128" s="385">
        <f t="shared" si="85"/>
        <v>371.91</v>
      </c>
      <c r="BY128" s="385">
        <f t="shared" si="86"/>
        <v>30.992500000000003</v>
      </c>
      <c r="BZ128" s="385"/>
      <c r="CF128" s="399">
        <f t="shared" si="70"/>
        <v>51</v>
      </c>
      <c r="CG128" s="399">
        <f t="shared" si="71"/>
        <v>51</v>
      </c>
      <c r="CH128" s="399">
        <f t="shared" si="72"/>
        <v>96.01</v>
      </c>
      <c r="CI128" s="399">
        <f t="shared" si="73"/>
        <v>57.72</v>
      </c>
      <c r="CJ128" s="399">
        <f t="shared" si="74"/>
        <v>54.22</v>
      </c>
      <c r="CK128" s="399">
        <f t="shared" si="75"/>
        <v>55.61</v>
      </c>
      <c r="CL128" s="399">
        <f t="shared" si="76"/>
        <v>58.88</v>
      </c>
      <c r="CM128" s="399">
        <f t="shared" si="77"/>
        <v>58.15</v>
      </c>
      <c r="CN128" s="399">
        <f t="shared" si="78"/>
        <v>55.52</v>
      </c>
      <c r="CO128" s="399">
        <f t="shared" si="79"/>
        <v>54.49</v>
      </c>
      <c r="CP128" s="399">
        <f t="shared" si="80"/>
        <v>51</v>
      </c>
      <c r="CQ128" s="399">
        <f t="shared" si="81"/>
        <v>51</v>
      </c>
      <c r="CR128" s="385">
        <f t="shared" si="87"/>
        <v>694.6</v>
      </c>
      <c r="CS128" s="385">
        <f t="shared" si="88"/>
        <v>57.883333333333333</v>
      </c>
    </row>
    <row r="129" spans="22:97" ht="14" customHeight="1" x14ac:dyDescent="0.35">
      <c r="V129" s="137"/>
      <c r="W129" s="39"/>
      <c r="X129" s="202"/>
      <c r="Y129" s="42"/>
      <c r="Z129" s="27"/>
      <c r="AA129" s="28"/>
      <c r="AB129" s="29"/>
      <c r="AC129" s="29"/>
      <c r="AD129" s="29"/>
      <c r="AE129" s="30"/>
      <c r="AF129" s="31"/>
      <c r="AG129" s="136"/>
      <c r="AH129" s="137"/>
      <c r="AI129" s="39"/>
      <c r="AJ129" s="41"/>
      <c r="AK129" s="42"/>
      <c r="AL129" s="27"/>
      <c r="AM129" s="28" t="str">
        <f>IFERROR(INDEX(#REF!,MATCH(AH129,#REF!,0)),"")</f>
        <v/>
      </c>
      <c r="AN129" s="29" t="str">
        <f t="shared" si="57"/>
        <v/>
      </c>
      <c r="AO129" s="29">
        <f t="shared" si="89"/>
        <v>0</v>
      </c>
      <c r="AP129" s="29">
        <f t="shared" si="82"/>
        <v>0</v>
      </c>
      <c r="AQ129" s="30">
        <f t="shared" si="90"/>
        <v>0</v>
      </c>
      <c r="AR129" s="31">
        <f t="shared" si="91"/>
        <v>0</v>
      </c>
      <c r="AT129" s="44" t="s">
        <v>969</v>
      </c>
      <c r="AU129" s="45" t="s">
        <v>463</v>
      </c>
      <c r="AV129" s="138">
        <v>0</v>
      </c>
      <c r="AW129" s="58">
        <v>0</v>
      </c>
      <c r="AX129" s="139">
        <v>3159</v>
      </c>
      <c r="AY129" s="58">
        <v>1194</v>
      </c>
      <c r="AZ129" s="139">
        <v>3682</v>
      </c>
      <c r="BA129" s="58">
        <v>2134</v>
      </c>
      <c r="BB129" s="139">
        <v>2359</v>
      </c>
      <c r="BC129" s="58">
        <v>2424</v>
      </c>
      <c r="BD129" s="139">
        <v>1765</v>
      </c>
      <c r="BE129" s="58">
        <v>683</v>
      </c>
      <c r="BF129" s="139">
        <v>0</v>
      </c>
      <c r="BG129" s="59">
        <v>0</v>
      </c>
      <c r="BI129" s="140">
        <f t="shared" si="83"/>
        <v>1450</v>
      </c>
      <c r="BJ129" s="140">
        <f t="shared" si="84"/>
        <v>17400</v>
      </c>
      <c r="BL129" s="399">
        <f t="shared" si="58"/>
        <v>26</v>
      </c>
      <c r="BM129" s="399">
        <f t="shared" si="59"/>
        <v>26</v>
      </c>
      <c r="BN129" s="399">
        <f t="shared" si="60"/>
        <v>47.11</v>
      </c>
      <c r="BO129" s="399">
        <f t="shared" si="61"/>
        <v>33.36</v>
      </c>
      <c r="BP129" s="399">
        <f t="shared" si="62"/>
        <v>50.77</v>
      </c>
      <c r="BQ129" s="399">
        <f t="shared" si="63"/>
        <v>39.94</v>
      </c>
      <c r="BR129" s="399">
        <f t="shared" si="64"/>
        <v>41.51</v>
      </c>
      <c r="BS129" s="399">
        <f t="shared" si="65"/>
        <v>41.97</v>
      </c>
      <c r="BT129" s="399">
        <f t="shared" si="66"/>
        <v>37.36</v>
      </c>
      <c r="BU129" s="399">
        <f t="shared" si="67"/>
        <v>30.1</v>
      </c>
      <c r="BV129" s="399">
        <f t="shared" si="68"/>
        <v>26</v>
      </c>
      <c r="BW129" s="399">
        <f t="shared" si="69"/>
        <v>26</v>
      </c>
      <c r="BX129" s="385">
        <f t="shared" si="85"/>
        <v>426.12</v>
      </c>
      <c r="BY129" s="385">
        <f t="shared" si="86"/>
        <v>35.51</v>
      </c>
      <c r="BZ129" s="385"/>
      <c r="CF129" s="399">
        <f t="shared" si="70"/>
        <v>51</v>
      </c>
      <c r="CG129" s="399">
        <f t="shared" si="71"/>
        <v>51</v>
      </c>
      <c r="CH129" s="399">
        <f t="shared" si="72"/>
        <v>84.23</v>
      </c>
      <c r="CI129" s="399">
        <f t="shared" si="73"/>
        <v>60.65</v>
      </c>
      <c r="CJ129" s="399">
        <f t="shared" si="74"/>
        <v>90.5</v>
      </c>
      <c r="CK129" s="399">
        <f t="shared" si="75"/>
        <v>71.930000000000007</v>
      </c>
      <c r="CL129" s="399">
        <f t="shared" si="76"/>
        <v>74.63</v>
      </c>
      <c r="CM129" s="399">
        <f t="shared" si="77"/>
        <v>75.41</v>
      </c>
      <c r="CN129" s="399">
        <f t="shared" si="78"/>
        <v>67.5</v>
      </c>
      <c r="CO129" s="399">
        <f t="shared" si="79"/>
        <v>55.64</v>
      </c>
      <c r="CP129" s="399">
        <f t="shared" si="80"/>
        <v>51</v>
      </c>
      <c r="CQ129" s="399">
        <f t="shared" si="81"/>
        <v>51</v>
      </c>
      <c r="CR129" s="385">
        <f t="shared" si="87"/>
        <v>784.49</v>
      </c>
      <c r="CS129" s="385">
        <f t="shared" si="88"/>
        <v>65.374166666666667</v>
      </c>
    </row>
    <row r="130" spans="22:97" ht="14" customHeight="1" x14ac:dyDescent="0.35">
      <c r="V130" s="137"/>
      <c r="W130" s="39"/>
      <c r="X130" s="202"/>
      <c r="Y130" s="42"/>
      <c r="Z130" s="27"/>
      <c r="AA130" s="28"/>
      <c r="AB130" s="29"/>
      <c r="AC130" s="29"/>
      <c r="AD130" s="29"/>
      <c r="AE130" s="30"/>
      <c r="AF130" s="31"/>
      <c r="AG130" s="136"/>
      <c r="AH130" s="137"/>
      <c r="AI130" s="39"/>
      <c r="AJ130" s="41"/>
      <c r="AK130" s="42"/>
      <c r="AL130" s="27"/>
      <c r="AM130" s="28" t="str">
        <f>IFERROR(INDEX(#REF!,MATCH(AH130,#REF!,0)),"")</f>
        <v/>
      </c>
      <c r="AN130" s="29" t="str">
        <f t="shared" si="57"/>
        <v/>
      </c>
      <c r="AO130" s="29">
        <f t="shared" si="89"/>
        <v>0</v>
      </c>
      <c r="AP130" s="29">
        <f t="shared" si="82"/>
        <v>0</v>
      </c>
      <c r="AQ130" s="30">
        <f t="shared" si="90"/>
        <v>0</v>
      </c>
      <c r="AR130" s="31">
        <f t="shared" si="91"/>
        <v>0</v>
      </c>
      <c r="AT130" s="44" t="s">
        <v>969</v>
      </c>
      <c r="AU130" s="45" t="s">
        <v>464</v>
      </c>
      <c r="AV130" s="138">
        <v>0</v>
      </c>
      <c r="AW130" s="58">
        <v>0</v>
      </c>
      <c r="AX130" s="139">
        <v>925</v>
      </c>
      <c r="AY130" s="58">
        <v>794</v>
      </c>
      <c r="AZ130" s="139">
        <v>6420</v>
      </c>
      <c r="BA130" s="58">
        <v>9298</v>
      </c>
      <c r="BB130" s="139">
        <v>8302</v>
      </c>
      <c r="BC130" s="58">
        <v>8322</v>
      </c>
      <c r="BD130" s="139">
        <v>12087</v>
      </c>
      <c r="BE130" s="58">
        <v>9548</v>
      </c>
      <c r="BF130" s="139">
        <v>0</v>
      </c>
      <c r="BG130" s="59">
        <v>0</v>
      </c>
      <c r="BI130" s="140">
        <f t="shared" si="83"/>
        <v>4641.333333333333</v>
      </c>
      <c r="BJ130" s="140">
        <f t="shared" si="84"/>
        <v>55696</v>
      </c>
      <c r="BL130" s="399">
        <f t="shared" si="58"/>
        <v>26</v>
      </c>
      <c r="BM130" s="399">
        <f t="shared" si="59"/>
        <v>26</v>
      </c>
      <c r="BN130" s="399">
        <f t="shared" si="60"/>
        <v>31.55</v>
      </c>
      <c r="BO130" s="399">
        <f t="shared" si="61"/>
        <v>30.76</v>
      </c>
      <c r="BP130" s="399">
        <f t="shared" si="62"/>
        <v>70.36</v>
      </c>
      <c r="BQ130" s="399">
        <f t="shared" si="63"/>
        <v>93.38</v>
      </c>
      <c r="BR130" s="399">
        <f t="shared" si="64"/>
        <v>85.42</v>
      </c>
      <c r="BS130" s="399">
        <f t="shared" si="65"/>
        <v>85.58</v>
      </c>
      <c r="BT130" s="399">
        <f t="shared" si="66"/>
        <v>115.7</v>
      </c>
      <c r="BU130" s="399">
        <f t="shared" si="67"/>
        <v>95.38</v>
      </c>
      <c r="BV130" s="399">
        <f t="shared" si="68"/>
        <v>26</v>
      </c>
      <c r="BW130" s="399">
        <f t="shared" si="69"/>
        <v>26</v>
      </c>
      <c r="BX130" s="385">
        <f t="shared" si="85"/>
        <v>712.13</v>
      </c>
      <c r="BY130" s="385">
        <f t="shared" si="86"/>
        <v>59.344166666666666</v>
      </c>
      <c r="BZ130" s="385"/>
      <c r="CF130" s="399">
        <f t="shared" si="70"/>
        <v>51</v>
      </c>
      <c r="CG130" s="399">
        <f t="shared" si="71"/>
        <v>51</v>
      </c>
      <c r="CH130" s="399">
        <f t="shared" si="72"/>
        <v>57.42</v>
      </c>
      <c r="CI130" s="399">
        <f t="shared" si="73"/>
        <v>56.4</v>
      </c>
      <c r="CJ130" s="399">
        <f t="shared" si="74"/>
        <v>130.72</v>
      </c>
      <c r="CK130" s="399">
        <f t="shared" si="75"/>
        <v>188.28</v>
      </c>
      <c r="CL130" s="399">
        <f t="shared" si="76"/>
        <v>168.36</v>
      </c>
      <c r="CM130" s="399">
        <f t="shared" si="77"/>
        <v>168.76</v>
      </c>
      <c r="CN130" s="399">
        <f t="shared" si="78"/>
        <v>244.06</v>
      </c>
      <c r="CO130" s="399">
        <f t="shared" si="79"/>
        <v>193.28</v>
      </c>
      <c r="CP130" s="399">
        <f t="shared" si="80"/>
        <v>51</v>
      </c>
      <c r="CQ130" s="399">
        <f t="shared" si="81"/>
        <v>51</v>
      </c>
      <c r="CR130" s="385">
        <f t="shared" si="87"/>
        <v>1411.28</v>
      </c>
      <c r="CS130" s="385">
        <f t="shared" si="88"/>
        <v>117.60666666666667</v>
      </c>
    </row>
    <row r="131" spans="22:97" ht="14" customHeight="1" x14ac:dyDescent="0.35">
      <c r="V131" s="137"/>
      <c r="W131" s="39"/>
      <c r="X131" s="202"/>
      <c r="Y131" s="42"/>
      <c r="Z131" s="27"/>
      <c r="AA131" s="28"/>
      <c r="AB131" s="29"/>
      <c r="AC131" s="29"/>
      <c r="AD131" s="29"/>
      <c r="AE131" s="30"/>
      <c r="AF131" s="31"/>
      <c r="AG131" s="136"/>
      <c r="AH131" s="137"/>
      <c r="AI131" s="39"/>
      <c r="AJ131" s="41"/>
      <c r="AK131" s="42"/>
      <c r="AL131" s="27"/>
      <c r="AM131" s="28" t="str">
        <f>IFERROR(INDEX(#REF!,MATCH(AH131,#REF!,0)),"")</f>
        <v/>
      </c>
      <c r="AN131" s="29" t="str">
        <f t="shared" si="57"/>
        <v/>
      </c>
      <c r="AO131" s="29">
        <f t="shared" si="89"/>
        <v>0</v>
      </c>
      <c r="AP131" s="29">
        <f t="shared" si="82"/>
        <v>0</v>
      </c>
      <c r="AQ131" s="30">
        <f t="shared" si="90"/>
        <v>0</v>
      </c>
      <c r="AR131" s="31">
        <f t="shared" si="91"/>
        <v>0</v>
      </c>
      <c r="AT131" s="44" t="s">
        <v>969</v>
      </c>
      <c r="AU131" s="45" t="s">
        <v>465</v>
      </c>
      <c r="AV131" s="138">
        <v>0</v>
      </c>
      <c r="AW131" s="58">
        <v>0</v>
      </c>
      <c r="AX131" s="139">
        <v>5057</v>
      </c>
      <c r="AY131" s="58">
        <v>837</v>
      </c>
      <c r="AZ131" s="139">
        <v>2735</v>
      </c>
      <c r="BA131" s="58">
        <v>1719</v>
      </c>
      <c r="BB131" s="139">
        <v>2023</v>
      </c>
      <c r="BC131" s="58">
        <v>2220</v>
      </c>
      <c r="BD131" s="139">
        <v>1308</v>
      </c>
      <c r="BE131" s="58">
        <v>1035</v>
      </c>
      <c r="BF131" s="139">
        <v>0</v>
      </c>
      <c r="BG131" s="59">
        <v>0</v>
      </c>
      <c r="BI131" s="140">
        <f t="shared" si="83"/>
        <v>1411.1666666666667</v>
      </c>
      <c r="BJ131" s="140">
        <f t="shared" si="84"/>
        <v>16934</v>
      </c>
      <c r="BL131" s="399">
        <f t="shared" si="58"/>
        <v>26</v>
      </c>
      <c r="BM131" s="399">
        <f t="shared" si="59"/>
        <v>26</v>
      </c>
      <c r="BN131" s="399">
        <f t="shared" si="60"/>
        <v>60.4</v>
      </c>
      <c r="BO131" s="399">
        <f t="shared" si="61"/>
        <v>31.02</v>
      </c>
      <c r="BP131" s="399">
        <f t="shared" si="62"/>
        <v>44.15</v>
      </c>
      <c r="BQ131" s="399">
        <f t="shared" si="63"/>
        <v>37.03</v>
      </c>
      <c r="BR131" s="399">
        <f t="shared" si="64"/>
        <v>39.159999999999997</v>
      </c>
      <c r="BS131" s="399">
        <f t="shared" si="65"/>
        <v>40.54</v>
      </c>
      <c r="BT131" s="399">
        <f t="shared" si="66"/>
        <v>34.159999999999997</v>
      </c>
      <c r="BU131" s="399">
        <f t="shared" si="67"/>
        <v>32.25</v>
      </c>
      <c r="BV131" s="399">
        <f t="shared" si="68"/>
        <v>26</v>
      </c>
      <c r="BW131" s="399">
        <f t="shared" si="69"/>
        <v>26</v>
      </c>
      <c r="BX131" s="385">
        <f t="shared" si="85"/>
        <v>422.71000000000004</v>
      </c>
      <c r="BY131" s="385">
        <f t="shared" si="86"/>
        <v>35.225833333333334</v>
      </c>
      <c r="BZ131" s="385"/>
      <c r="CF131" s="399">
        <f t="shared" si="70"/>
        <v>51</v>
      </c>
      <c r="CG131" s="399">
        <f t="shared" si="71"/>
        <v>51</v>
      </c>
      <c r="CH131" s="399">
        <f t="shared" si="72"/>
        <v>107</v>
      </c>
      <c r="CI131" s="399">
        <f t="shared" si="73"/>
        <v>56.69</v>
      </c>
      <c r="CJ131" s="399">
        <f t="shared" si="74"/>
        <v>79.14</v>
      </c>
      <c r="CK131" s="399">
        <f t="shared" si="75"/>
        <v>66.95</v>
      </c>
      <c r="CL131" s="399">
        <f t="shared" si="76"/>
        <v>70.599999999999994</v>
      </c>
      <c r="CM131" s="399">
        <f t="shared" si="77"/>
        <v>72.959999999999994</v>
      </c>
      <c r="CN131" s="399">
        <f t="shared" si="78"/>
        <v>62.02</v>
      </c>
      <c r="CO131" s="399">
        <f t="shared" si="79"/>
        <v>58.74</v>
      </c>
      <c r="CP131" s="399">
        <f t="shared" si="80"/>
        <v>51</v>
      </c>
      <c r="CQ131" s="399">
        <f t="shared" si="81"/>
        <v>51</v>
      </c>
      <c r="CR131" s="385">
        <f t="shared" si="87"/>
        <v>778.1</v>
      </c>
      <c r="CS131" s="385">
        <f t="shared" si="88"/>
        <v>64.841666666666669</v>
      </c>
    </row>
    <row r="132" spans="22:97" ht="14" customHeight="1" x14ac:dyDescent="0.35">
      <c r="V132" s="137"/>
      <c r="W132" s="39"/>
      <c r="X132" s="202"/>
      <c r="Y132" s="42"/>
      <c r="Z132" s="27"/>
      <c r="AA132" s="28"/>
      <c r="AB132" s="29"/>
      <c r="AC132" s="29"/>
      <c r="AD132" s="29"/>
      <c r="AE132" s="30"/>
      <c r="AF132" s="31"/>
      <c r="AG132" s="136"/>
      <c r="AH132" s="137"/>
      <c r="AI132" s="39"/>
      <c r="AJ132" s="41"/>
      <c r="AK132" s="42"/>
      <c r="AL132" s="27"/>
      <c r="AM132" s="28" t="str">
        <f>IFERROR(INDEX(#REF!,MATCH(AH132,#REF!,0)),"")</f>
        <v/>
      </c>
      <c r="AN132" s="29" t="str">
        <f t="shared" si="57"/>
        <v/>
      </c>
      <c r="AO132" s="29">
        <f t="shared" si="89"/>
        <v>0</v>
      </c>
      <c r="AP132" s="29">
        <f t="shared" si="82"/>
        <v>0</v>
      </c>
      <c r="AQ132" s="30">
        <f t="shared" si="90"/>
        <v>0</v>
      </c>
      <c r="AR132" s="31">
        <f t="shared" si="91"/>
        <v>0</v>
      </c>
      <c r="AT132" s="44" t="s">
        <v>969</v>
      </c>
      <c r="AU132" s="45" t="s">
        <v>466</v>
      </c>
      <c r="AV132" s="138">
        <v>0</v>
      </c>
      <c r="AW132" s="58">
        <v>0</v>
      </c>
      <c r="AX132" s="139">
        <v>1801</v>
      </c>
      <c r="AY132" s="58">
        <v>406</v>
      </c>
      <c r="AZ132" s="139">
        <v>319</v>
      </c>
      <c r="BA132" s="58">
        <v>451</v>
      </c>
      <c r="BB132" s="139">
        <v>392</v>
      </c>
      <c r="BC132" s="58">
        <v>112</v>
      </c>
      <c r="BD132" s="139">
        <v>375</v>
      </c>
      <c r="BE132" s="58">
        <v>346</v>
      </c>
      <c r="BF132" s="139">
        <v>0</v>
      </c>
      <c r="BG132" s="59">
        <v>0</v>
      </c>
      <c r="BI132" s="140">
        <f t="shared" si="83"/>
        <v>350.16666666666669</v>
      </c>
      <c r="BJ132" s="140">
        <f t="shared" si="84"/>
        <v>4202</v>
      </c>
      <c r="BL132" s="399">
        <f t="shared" si="58"/>
        <v>26</v>
      </c>
      <c r="BM132" s="399">
        <f t="shared" si="59"/>
        <v>26</v>
      </c>
      <c r="BN132" s="399">
        <f t="shared" si="60"/>
        <v>37.61</v>
      </c>
      <c r="BO132" s="399">
        <f t="shared" si="61"/>
        <v>28.44</v>
      </c>
      <c r="BP132" s="399">
        <f t="shared" si="62"/>
        <v>27.91</v>
      </c>
      <c r="BQ132" s="399">
        <f t="shared" si="63"/>
        <v>28.71</v>
      </c>
      <c r="BR132" s="399">
        <f t="shared" si="64"/>
        <v>28.35</v>
      </c>
      <c r="BS132" s="399">
        <f t="shared" si="65"/>
        <v>26.67</v>
      </c>
      <c r="BT132" s="399">
        <f t="shared" si="66"/>
        <v>28.25</v>
      </c>
      <c r="BU132" s="399">
        <f t="shared" si="67"/>
        <v>28.08</v>
      </c>
      <c r="BV132" s="399">
        <f t="shared" si="68"/>
        <v>26</v>
      </c>
      <c r="BW132" s="399">
        <f t="shared" si="69"/>
        <v>26</v>
      </c>
      <c r="BX132" s="385">
        <f t="shared" si="85"/>
        <v>338.02</v>
      </c>
      <c r="BY132" s="385">
        <f t="shared" si="86"/>
        <v>28.168333333333333</v>
      </c>
      <c r="BZ132" s="385"/>
      <c r="CF132" s="399">
        <f t="shared" si="70"/>
        <v>51</v>
      </c>
      <c r="CG132" s="399">
        <f t="shared" si="71"/>
        <v>51</v>
      </c>
      <c r="CH132" s="399">
        <f t="shared" si="72"/>
        <v>67.930000000000007</v>
      </c>
      <c r="CI132" s="399">
        <f t="shared" si="73"/>
        <v>53.76</v>
      </c>
      <c r="CJ132" s="399">
        <f t="shared" si="74"/>
        <v>53.17</v>
      </c>
      <c r="CK132" s="399">
        <f t="shared" si="75"/>
        <v>54.07</v>
      </c>
      <c r="CL132" s="399">
        <f t="shared" si="76"/>
        <v>53.67</v>
      </c>
      <c r="CM132" s="399">
        <f t="shared" si="77"/>
        <v>51.76</v>
      </c>
      <c r="CN132" s="399">
        <f t="shared" si="78"/>
        <v>53.55</v>
      </c>
      <c r="CO132" s="399">
        <f t="shared" si="79"/>
        <v>53.35</v>
      </c>
      <c r="CP132" s="399">
        <f t="shared" si="80"/>
        <v>51</v>
      </c>
      <c r="CQ132" s="399">
        <f t="shared" si="81"/>
        <v>51</v>
      </c>
      <c r="CR132" s="385">
        <f t="shared" si="87"/>
        <v>645.26</v>
      </c>
      <c r="CS132" s="385">
        <f t="shared" si="88"/>
        <v>53.771666666666668</v>
      </c>
    </row>
    <row r="133" spans="22:97" ht="14" customHeight="1" x14ac:dyDescent="0.35">
      <c r="V133" s="137"/>
      <c r="W133" s="39"/>
      <c r="X133" s="202"/>
      <c r="Y133" s="42"/>
      <c r="Z133" s="27"/>
      <c r="AA133" s="28"/>
      <c r="AB133" s="29"/>
      <c r="AC133" s="29"/>
      <c r="AD133" s="29"/>
      <c r="AE133" s="30"/>
      <c r="AF133" s="31"/>
      <c r="AG133" s="136"/>
      <c r="AH133" s="137"/>
      <c r="AI133" s="39"/>
      <c r="AJ133" s="41"/>
      <c r="AK133" s="42"/>
      <c r="AL133" s="27"/>
      <c r="AM133" s="28" t="str">
        <f>IFERROR(INDEX(#REF!,MATCH(AH133,#REF!,0)),"")</f>
        <v/>
      </c>
      <c r="AN133" s="29" t="str">
        <f t="shared" si="57"/>
        <v/>
      </c>
      <c r="AO133" s="29">
        <f t="shared" si="89"/>
        <v>0</v>
      </c>
      <c r="AP133" s="29">
        <f t="shared" si="82"/>
        <v>0</v>
      </c>
      <c r="AQ133" s="30">
        <f t="shared" si="90"/>
        <v>0</v>
      </c>
      <c r="AR133" s="31">
        <f t="shared" si="91"/>
        <v>0</v>
      </c>
      <c r="AT133" s="44" t="s">
        <v>969</v>
      </c>
      <c r="AU133" s="45" t="s">
        <v>467</v>
      </c>
      <c r="AV133" s="138">
        <v>0</v>
      </c>
      <c r="AW133" s="58">
        <v>0</v>
      </c>
      <c r="AX133" s="139">
        <v>568</v>
      </c>
      <c r="AY133" s="58">
        <v>439</v>
      </c>
      <c r="AZ133" s="139">
        <v>753</v>
      </c>
      <c r="BA133" s="58">
        <v>525</v>
      </c>
      <c r="BB133" s="139">
        <v>244</v>
      </c>
      <c r="BC133" s="58">
        <v>16</v>
      </c>
      <c r="BD133" s="139">
        <v>976</v>
      </c>
      <c r="BE133" s="58">
        <v>233</v>
      </c>
      <c r="BF133" s="139">
        <v>0</v>
      </c>
      <c r="BG133" s="59">
        <v>0</v>
      </c>
      <c r="BI133" s="140">
        <f t="shared" si="83"/>
        <v>312.83333333333331</v>
      </c>
      <c r="BJ133" s="140">
        <f t="shared" si="84"/>
        <v>3754</v>
      </c>
      <c r="BL133" s="399">
        <f t="shared" si="58"/>
        <v>26</v>
      </c>
      <c r="BM133" s="399">
        <f t="shared" si="59"/>
        <v>26</v>
      </c>
      <c r="BN133" s="399">
        <f t="shared" si="60"/>
        <v>29.41</v>
      </c>
      <c r="BO133" s="399">
        <f t="shared" si="61"/>
        <v>28.63</v>
      </c>
      <c r="BP133" s="399">
        <f t="shared" si="62"/>
        <v>30.52</v>
      </c>
      <c r="BQ133" s="399">
        <f t="shared" si="63"/>
        <v>29.15</v>
      </c>
      <c r="BR133" s="399">
        <f t="shared" si="64"/>
        <v>27.46</v>
      </c>
      <c r="BS133" s="399">
        <f t="shared" si="65"/>
        <v>26.1</v>
      </c>
      <c r="BT133" s="399">
        <f t="shared" si="66"/>
        <v>31.86</v>
      </c>
      <c r="BU133" s="399">
        <f t="shared" si="67"/>
        <v>27.4</v>
      </c>
      <c r="BV133" s="399">
        <f t="shared" si="68"/>
        <v>26</v>
      </c>
      <c r="BW133" s="399">
        <f t="shared" si="69"/>
        <v>26</v>
      </c>
      <c r="BX133" s="385">
        <f t="shared" si="85"/>
        <v>334.53</v>
      </c>
      <c r="BY133" s="385">
        <f t="shared" si="86"/>
        <v>27.877499999999998</v>
      </c>
      <c r="BZ133" s="385"/>
      <c r="CF133" s="399">
        <f t="shared" si="70"/>
        <v>51</v>
      </c>
      <c r="CG133" s="399">
        <f t="shared" si="71"/>
        <v>51</v>
      </c>
      <c r="CH133" s="399">
        <f t="shared" si="72"/>
        <v>54.86</v>
      </c>
      <c r="CI133" s="399">
        <f t="shared" si="73"/>
        <v>53.99</v>
      </c>
      <c r="CJ133" s="399">
        <f t="shared" si="74"/>
        <v>56.12</v>
      </c>
      <c r="CK133" s="399">
        <f t="shared" si="75"/>
        <v>54.57</v>
      </c>
      <c r="CL133" s="399">
        <f t="shared" si="76"/>
        <v>52.66</v>
      </c>
      <c r="CM133" s="399">
        <f t="shared" si="77"/>
        <v>51.11</v>
      </c>
      <c r="CN133" s="399">
        <f t="shared" si="78"/>
        <v>58.03</v>
      </c>
      <c r="CO133" s="399">
        <f t="shared" si="79"/>
        <v>52.58</v>
      </c>
      <c r="CP133" s="399">
        <f t="shared" si="80"/>
        <v>51</v>
      </c>
      <c r="CQ133" s="399">
        <f t="shared" si="81"/>
        <v>51</v>
      </c>
      <c r="CR133" s="385">
        <f t="shared" si="87"/>
        <v>637.92000000000007</v>
      </c>
      <c r="CS133" s="385">
        <f t="shared" si="88"/>
        <v>53.160000000000004</v>
      </c>
    </row>
    <row r="134" spans="22:97" ht="14" customHeight="1" x14ac:dyDescent="0.35">
      <c r="V134" s="137"/>
      <c r="W134" s="39"/>
      <c r="X134" s="202"/>
      <c r="Y134" s="42"/>
      <c r="Z134" s="27"/>
      <c r="AA134" s="28"/>
      <c r="AB134" s="29"/>
      <c r="AC134" s="29"/>
      <c r="AD134" s="29"/>
      <c r="AE134" s="30"/>
      <c r="AF134" s="31"/>
      <c r="AG134" s="136"/>
      <c r="AH134" s="137"/>
      <c r="AI134" s="39"/>
      <c r="AJ134" s="41"/>
      <c r="AK134" s="42"/>
      <c r="AL134" s="27"/>
      <c r="AM134" s="28" t="str">
        <f>IFERROR(INDEX(#REF!,MATCH(AH134,#REF!,0)),"")</f>
        <v/>
      </c>
      <c r="AN134" s="29" t="str">
        <f t="shared" si="57"/>
        <v/>
      </c>
      <c r="AO134" s="29">
        <f t="shared" si="89"/>
        <v>0</v>
      </c>
      <c r="AP134" s="29">
        <f t="shared" si="82"/>
        <v>0</v>
      </c>
      <c r="AQ134" s="30">
        <f t="shared" si="90"/>
        <v>0</v>
      </c>
      <c r="AR134" s="31">
        <f t="shared" si="91"/>
        <v>0</v>
      </c>
      <c r="AT134" s="44" t="s">
        <v>969</v>
      </c>
      <c r="AU134" s="45" t="s">
        <v>468</v>
      </c>
      <c r="AV134" s="138">
        <v>0</v>
      </c>
      <c r="AW134" s="58">
        <v>0</v>
      </c>
      <c r="AX134" s="139">
        <v>2848</v>
      </c>
      <c r="AY134" s="58">
        <v>433</v>
      </c>
      <c r="AZ134" s="139">
        <v>411</v>
      </c>
      <c r="BA134" s="58">
        <v>882</v>
      </c>
      <c r="BB134" s="139">
        <v>803</v>
      </c>
      <c r="BC134" s="58">
        <v>564</v>
      </c>
      <c r="BD134" s="139">
        <v>266</v>
      </c>
      <c r="BE134" s="58">
        <v>392</v>
      </c>
      <c r="BF134" s="139">
        <v>0</v>
      </c>
      <c r="BG134" s="59">
        <v>0</v>
      </c>
      <c r="BI134" s="140">
        <f t="shared" si="83"/>
        <v>549.91666666666663</v>
      </c>
      <c r="BJ134" s="140">
        <f t="shared" si="84"/>
        <v>6599</v>
      </c>
      <c r="BL134" s="399">
        <f t="shared" si="58"/>
        <v>26</v>
      </c>
      <c r="BM134" s="399">
        <f t="shared" si="59"/>
        <v>26</v>
      </c>
      <c r="BN134" s="399">
        <f t="shared" si="60"/>
        <v>44.94</v>
      </c>
      <c r="BO134" s="399">
        <f t="shared" si="61"/>
        <v>28.6</v>
      </c>
      <c r="BP134" s="399">
        <f t="shared" si="62"/>
        <v>28.47</v>
      </c>
      <c r="BQ134" s="399">
        <f t="shared" si="63"/>
        <v>31.29</v>
      </c>
      <c r="BR134" s="399">
        <f t="shared" si="64"/>
        <v>30.82</v>
      </c>
      <c r="BS134" s="399">
        <f t="shared" si="65"/>
        <v>29.38</v>
      </c>
      <c r="BT134" s="399">
        <f t="shared" si="66"/>
        <v>27.6</v>
      </c>
      <c r="BU134" s="399">
        <f t="shared" si="67"/>
        <v>28.35</v>
      </c>
      <c r="BV134" s="399">
        <f t="shared" si="68"/>
        <v>26</v>
      </c>
      <c r="BW134" s="399">
        <f t="shared" si="69"/>
        <v>26</v>
      </c>
      <c r="BX134" s="385">
        <f t="shared" si="85"/>
        <v>353.45</v>
      </c>
      <c r="BY134" s="385">
        <f t="shared" si="86"/>
        <v>29.454166666666666</v>
      </c>
      <c r="BZ134" s="385"/>
      <c r="CF134" s="399">
        <f t="shared" si="70"/>
        <v>51</v>
      </c>
      <c r="CG134" s="399">
        <f t="shared" si="71"/>
        <v>51</v>
      </c>
      <c r="CH134" s="399">
        <f t="shared" si="72"/>
        <v>80.5</v>
      </c>
      <c r="CI134" s="399">
        <f t="shared" si="73"/>
        <v>53.94</v>
      </c>
      <c r="CJ134" s="399">
        <f t="shared" si="74"/>
        <v>53.79</v>
      </c>
      <c r="CK134" s="399">
        <f t="shared" si="75"/>
        <v>57</v>
      </c>
      <c r="CL134" s="399">
        <f t="shared" si="76"/>
        <v>56.46</v>
      </c>
      <c r="CM134" s="399">
        <f t="shared" si="77"/>
        <v>54.84</v>
      </c>
      <c r="CN134" s="399">
        <f t="shared" si="78"/>
        <v>52.81</v>
      </c>
      <c r="CO134" s="399">
        <f t="shared" si="79"/>
        <v>53.67</v>
      </c>
      <c r="CP134" s="399">
        <f t="shared" si="80"/>
        <v>51</v>
      </c>
      <c r="CQ134" s="399">
        <f t="shared" si="81"/>
        <v>51</v>
      </c>
      <c r="CR134" s="385">
        <f t="shared" si="87"/>
        <v>667.01</v>
      </c>
      <c r="CS134" s="385">
        <f t="shared" si="88"/>
        <v>55.584166666666668</v>
      </c>
    </row>
    <row r="135" spans="22:97" ht="14" customHeight="1" x14ac:dyDescent="0.35">
      <c r="V135" s="137"/>
      <c r="W135" s="39"/>
      <c r="X135" s="202"/>
      <c r="Y135" s="42"/>
      <c r="Z135" s="27"/>
      <c r="AA135" s="28"/>
      <c r="AB135" s="29"/>
      <c r="AC135" s="29"/>
      <c r="AD135" s="29"/>
      <c r="AE135" s="30"/>
      <c r="AF135" s="31"/>
      <c r="AG135" s="136"/>
      <c r="AH135" s="137"/>
      <c r="AI135" s="39"/>
      <c r="AJ135" s="41"/>
      <c r="AK135" s="42"/>
      <c r="AL135" s="27"/>
      <c r="AM135" s="28" t="str">
        <f>IFERROR(INDEX(#REF!,MATCH(AH135,#REF!,0)),"")</f>
        <v/>
      </c>
      <c r="AN135" s="29" t="str">
        <f t="shared" si="57"/>
        <v/>
      </c>
      <c r="AO135" s="29">
        <f t="shared" si="89"/>
        <v>0</v>
      </c>
      <c r="AP135" s="29">
        <f t="shared" si="82"/>
        <v>0</v>
      </c>
      <c r="AQ135" s="30">
        <f t="shared" si="90"/>
        <v>0</v>
      </c>
      <c r="AR135" s="31">
        <f t="shared" si="91"/>
        <v>0</v>
      </c>
      <c r="AT135" s="44" t="s">
        <v>969</v>
      </c>
      <c r="AU135" s="45" t="s">
        <v>469</v>
      </c>
      <c r="AV135" s="138">
        <v>0</v>
      </c>
      <c r="AW135" s="58">
        <v>0</v>
      </c>
      <c r="AX135" s="139">
        <v>2621</v>
      </c>
      <c r="AY135" s="58">
        <v>408</v>
      </c>
      <c r="AZ135" s="139">
        <v>1023</v>
      </c>
      <c r="BA135" s="58">
        <v>597</v>
      </c>
      <c r="BB135" s="139">
        <v>652</v>
      </c>
      <c r="BC135" s="58">
        <v>420</v>
      </c>
      <c r="BD135" s="139">
        <v>516</v>
      </c>
      <c r="BE135" s="58">
        <v>1004</v>
      </c>
      <c r="BF135" s="139">
        <v>0</v>
      </c>
      <c r="BG135" s="59">
        <v>0</v>
      </c>
      <c r="BI135" s="140">
        <f t="shared" si="83"/>
        <v>603.41666666666663</v>
      </c>
      <c r="BJ135" s="140">
        <f t="shared" si="84"/>
        <v>7241</v>
      </c>
      <c r="BL135" s="399">
        <f t="shared" si="58"/>
        <v>26</v>
      </c>
      <c r="BM135" s="399">
        <f t="shared" si="59"/>
        <v>26</v>
      </c>
      <c r="BN135" s="399">
        <f t="shared" si="60"/>
        <v>43.35</v>
      </c>
      <c r="BO135" s="399">
        <f t="shared" si="61"/>
        <v>28.45</v>
      </c>
      <c r="BP135" s="399">
        <f t="shared" si="62"/>
        <v>32.159999999999997</v>
      </c>
      <c r="BQ135" s="399">
        <f t="shared" si="63"/>
        <v>29.58</v>
      </c>
      <c r="BR135" s="399">
        <f t="shared" si="64"/>
        <v>29.91</v>
      </c>
      <c r="BS135" s="399">
        <f t="shared" si="65"/>
        <v>28.52</v>
      </c>
      <c r="BT135" s="399">
        <f t="shared" si="66"/>
        <v>29.1</v>
      </c>
      <c r="BU135" s="399">
        <f t="shared" si="67"/>
        <v>32.03</v>
      </c>
      <c r="BV135" s="399">
        <f t="shared" si="68"/>
        <v>26</v>
      </c>
      <c r="BW135" s="399">
        <f t="shared" si="69"/>
        <v>26</v>
      </c>
      <c r="BX135" s="385">
        <f t="shared" si="85"/>
        <v>357.1</v>
      </c>
      <c r="BY135" s="385">
        <f t="shared" si="86"/>
        <v>29.758333333333336</v>
      </c>
      <c r="BZ135" s="385"/>
      <c r="CF135" s="399">
        <f t="shared" si="70"/>
        <v>51</v>
      </c>
      <c r="CG135" s="399">
        <f t="shared" si="71"/>
        <v>51</v>
      </c>
      <c r="CH135" s="399">
        <f t="shared" si="72"/>
        <v>77.77</v>
      </c>
      <c r="CI135" s="399">
        <f t="shared" si="73"/>
        <v>53.77</v>
      </c>
      <c r="CJ135" s="399">
        <f t="shared" si="74"/>
        <v>58.6</v>
      </c>
      <c r="CK135" s="399">
        <f t="shared" si="75"/>
        <v>55.06</v>
      </c>
      <c r="CL135" s="399">
        <f t="shared" si="76"/>
        <v>55.43</v>
      </c>
      <c r="CM135" s="399">
        <f t="shared" si="77"/>
        <v>53.86</v>
      </c>
      <c r="CN135" s="399">
        <f t="shared" si="78"/>
        <v>54.51</v>
      </c>
      <c r="CO135" s="399">
        <f t="shared" si="79"/>
        <v>58.37</v>
      </c>
      <c r="CP135" s="399">
        <f t="shared" si="80"/>
        <v>51</v>
      </c>
      <c r="CQ135" s="399">
        <f t="shared" si="81"/>
        <v>51</v>
      </c>
      <c r="CR135" s="385">
        <f t="shared" si="87"/>
        <v>671.37</v>
      </c>
      <c r="CS135" s="385">
        <f t="shared" si="88"/>
        <v>55.947499999999998</v>
      </c>
    </row>
    <row r="136" spans="22:97" ht="14" customHeight="1" x14ac:dyDescent="0.35">
      <c r="V136" s="137"/>
      <c r="W136" s="39"/>
      <c r="X136" s="202"/>
      <c r="Y136" s="42"/>
      <c r="Z136" s="27"/>
      <c r="AA136" s="28"/>
      <c r="AB136" s="29"/>
      <c r="AC136" s="29"/>
      <c r="AD136" s="29"/>
      <c r="AE136" s="30"/>
      <c r="AF136" s="31"/>
      <c r="AG136" s="136"/>
      <c r="AH136" s="137"/>
      <c r="AI136" s="39"/>
      <c r="AJ136" s="41"/>
      <c r="AK136" s="42"/>
      <c r="AL136" s="27"/>
      <c r="AM136" s="28" t="str">
        <f>IFERROR(INDEX(#REF!,MATCH(AH136,#REF!,0)),"")</f>
        <v/>
      </c>
      <c r="AN136" s="29" t="str">
        <f t="shared" ref="AN136:AN199" si="92">IF(AK136&lt;&gt;"",IF((TestEOY-AJ136)/365&gt;AM136,AM136,ROUNDUP(((TestEOY-AJ136)/365),0)),"")</f>
        <v/>
      </c>
      <c r="AO136" s="29">
        <f t="shared" si="89"/>
        <v>0</v>
      </c>
      <c r="AP136" s="29">
        <f t="shared" si="82"/>
        <v>0</v>
      </c>
      <c r="AQ136" s="30">
        <f t="shared" si="90"/>
        <v>0</v>
      </c>
      <c r="AR136" s="31">
        <f t="shared" si="91"/>
        <v>0</v>
      </c>
      <c r="AT136" s="44" t="s">
        <v>969</v>
      </c>
      <c r="AU136" s="45" t="s">
        <v>470</v>
      </c>
      <c r="AV136" s="138">
        <v>0</v>
      </c>
      <c r="AW136" s="58">
        <v>0</v>
      </c>
      <c r="AX136" s="139">
        <v>1327</v>
      </c>
      <c r="AY136" s="58">
        <v>198</v>
      </c>
      <c r="AZ136" s="139">
        <v>212</v>
      </c>
      <c r="BA136" s="58">
        <v>467</v>
      </c>
      <c r="BB136" s="139">
        <v>301</v>
      </c>
      <c r="BC136" s="58">
        <v>29</v>
      </c>
      <c r="BD136" s="139">
        <v>291</v>
      </c>
      <c r="BE136" s="58">
        <v>364</v>
      </c>
      <c r="BF136" s="139">
        <v>0</v>
      </c>
      <c r="BG136" s="59">
        <v>0</v>
      </c>
      <c r="BI136" s="140">
        <f t="shared" si="83"/>
        <v>265.75</v>
      </c>
      <c r="BJ136" s="140">
        <f t="shared" si="84"/>
        <v>3189</v>
      </c>
      <c r="BL136" s="399">
        <f t="shared" ref="BL136:BL199" si="93">ROUND(IF(AV136&gt;$CB$12,$CC$10+$CD$11+$CD$12+(AV136-$CB$12)*$CC$13,IF(AV136&gt;$CB$11,$CC$10+$CD$11+(AV136-$CB$11)*$CC$12,$CC$10+AV136*$CC$11)),2)</f>
        <v>26</v>
      </c>
      <c r="BM136" s="399">
        <f t="shared" ref="BM136:BM199" si="94">ROUND(IF(AW136&gt;$CB$12,$CC$10+$CD$11+$CD$12+(AW136-$CB$12)*$CC$13,IF(AW136&gt;$CB$11,$CC$10+$CD$11+(AW136-$CB$11)*$CC$12,$CC$10+AW136*$CC$11)),2)</f>
        <v>26</v>
      </c>
      <c r="BN136" s="399">
        <f t="shared" ref="BN136:BN199" si="95">ROUND(IF(AX136&gt;$CB$12,$CC$10+$CD$11+$CD$12+(AX136-$CB$12)*$CC$13,IF(AX136&gt;$CB$11,$CC$10+$CD$11+(AX136-$CB$11)*$CC$12,$CC$10+AX136*$CC$11)),2)</f>
        <v>34.29</v>
      </c>
      <c r="BO136" s="399">
        <f t="shared" ref="BO136:BO199" si="96">ROUND(IF(AY136&gt;$CB$12,$CC$10+$CD$11+$CD$12+(AY136-$CB$12)*$CC$13,IF(AY136&gt;$CB$11,$CC$10+$CD$11+(AY136-$CB$11)*$CC$12,$CC$10+AY136*$CC$11)),2)</f>
        <v>27.19</v>
      </c>
      <c r="BP136" s="399">
        <f t="shared" ref="BP136:BP199" si="97">ROUND(IF(AZ136&gt;$CB$12,$CC$10+$CD$11+$CD$12+(AZ136-$CB$12)*$CC$13,IF(AZ136&gt;$CB$11,$CC$10+$CD$11+(AZ136-$CB$11)*$CC$12,$CC$10+AZ136*$CC$11)),2)</f>
        <v>27.27</v>
      </c>
      <c r="BQ136" s="399">
        <f t="shared" ref="BQ136:BQ199" si="98">ROUND(IF(BA136&gt;$CB$12,$CC$10+$CD$11+$CD$12+(BA136-$CB$12)*$CC$13,IF(BA136&gt;$CB$11,$CC$10+$CD$11+(BA136-$CB$11)*$CC$12,$CC$10+BA136*$CC$11)),2)</f>
        <v>28.8</v>
      </c>
      <c r="BR136" s="399">
        <f t="shared" ref="BR136:BR199" si="99">ROUND(IF(BB136&gt;$CB$12,$CC$10+$CD$11+$CD$12+(BB136-$CB$12)*$CC$13,IF(BB136&gt;$CB$11,$CC$10+$CD$11+(BB136-$CB$11)*$CC$12,$CC$10+BB136*$CC$11)),2)</f>
        <v>27.81</v>
      </c>
      <c r="BS136" s="399">
        <f t="shared" ref="BS136:BS199" si="100">ROUND(IF(BC136&gt;$CB$12,$CC$10+$CD$11+$CD$12+(BC136-$CB$12)*$CC$13,IF(BC136&gt;$CB$11,$CC$10+$CD$11+(BC136-$CB$11)*$CC$12,$CC$10+BC136*$CC$11)),2)</f>
        <v>26.17</v>
      </c>
      <c r="BT136" s="399">
        <f t="shared" ref="BT136:BT199" si="101">ROUND(IF(BD136&gt;$CB$12,$CC$10+$CD$11+$CD$12+(BD136-$CB$12)*$CC$13,IF(BD136&gt;$CB$11,$CC$10+$CD$11+(BD136-$CB$11)*$CC$12,$CC$10+BD136*$CC$11)),2)</f>
        <v>27.75</v>
      </c>
      <c r="BU136" s="399">
        <f t="shared" ref="BU136:BU199" si="102">ROUND(IF(BE136&gt;$CB$12,$CC$10+$CD$11+$CD$12+(BE136-$CB$12)*$CC$13,IF(BE136&gt;$CB$11,$CC$10+$CD$11+(BE136-$CB$11)*$CC$12,$CC$10+BE136*$CC$11)),2)</f>
        <v>28.18</v>
      </c>
      <c r="BV136" s="399">
        <f t="shared" ref="BV136:BV199" si="103">ROUND(IF(BF136&gt;$CB$12,$CC$10+$CD$11+$CD$12+(BF136-$CB$12)*$CC$13,IF(BF136&gt;$CB$11,$CC$10+$CD$11+(BF136-$CB$11)*$CC$12,$CC$10+BF136*$CC$11)),2)</f>
        <v>26</v>
      </c>
      <c r="BW136" s="399">
        <f t="shared" ref="BW136:BW199" si="104">ROUND(IF(BG136&gt;$CB$12,$CC$10+$CD$11+$CD$12+(BG136-$CB$12)*$CC$13,IF(BG136&gt;$CB$11,$CC$10+$CD$11+(BG136-$CB$11)*$CC$12,$CC$10+BG136*$CC$11)),2)</f>
        <v>26</v>
      </c>
      <c r="BX136" s="385">
        <f t="shared" si="85"/>
        <v>331.46000000000004</v>
      </c>
      <c r="BY136" s="385">
        <f t="shared" si="86"/>
        <v>27.62166666666667</v>
      </c>
      <c r="BZ136" s="385"/>
      <c r="CF136" s="399">
        <f t="shared" ref="CF136:CF199" si="105">ROUND(IF(AV136&gt;$CB$26,$CC$24+$CD$25+$CD$26+(AV136-$CB$26)*$CC$27,IF(AV136&gt;$CB$25,$CC$24+$CD$25+(AV136-$CB$25)*$CC$26,$CC$24+AV136*$CC$25)),2)</f>
        <v>51</v>
      </c>
      <c r="CG136" s="399">
        <f t="shared" ref="CG136:CG199" si="106">ROUND(IF(AW136&gt;$CB$26,$CC$24+$CD$25+$CD$26+(AW136-$CB$26)*$CC$27,IF(AW136&gt;$CB$25,$CC$24+$CD$25+(AW136-$CB$25)*$CC$26,$CC$24+AW136*$CC$25)),2)</f>
        <v>51</v>
      </c>
      <c r="CH136" s="399">
        <f t="shared" ref="CH136:CH199" si="107">ROUND(IF(AX136&gt;$CB$26,$CC$24+$CD$25+$CD$26+(AX136-$CB$26)*$CC$27,IF(AX136&gt;$CB$25,$CC$24+$CD$25+(AX136-$CB$25)*$CC$26,$CC$24+AX136*$CC$25)),2)</f>
        <v>62.24</v>
      </c>
      <c r="CI136" s="399">
        <f t="shared" ref="CI136:CI199" si="108">ROUND(IF(AY136&gt;$CB$26,$CC$24+$CD$25+$CD$26+(AY136-$CB$26)*$CC$27,IF(AY136&gt;$CB$25,$CC$24+$CD$25+(AY136-$CB$25)*$CC$26,$CC$24+AY136*$CC$25)),2)</f>
        <v>52.35</v>
      </c>
      <c r="CJ136" s="399">
        <f t="shared" ref="CJ136:CJ199" si="109">ROUND(IF(AZ136&gt;$CB$26,$CC$24+$CD$25+$CD$26+(AZ136-$CB$26)*$CC$27,IF(AZ136&gt;$CB$25,$CC$24+$CD$25+(AZ136-$CB$25)*$CC$26,$CC$24+AZ136*$CC$25)),2)</f>
        <v>52.44</v>
      </c>
      <c r="CK136" s="399">
        <f t="shared" ref="CK136:CK199" si="110">ROUND(IF(BA136&gt;$CB$26,$CC$24+$CD$25+$CD$26+(BA136-$CB$26)*$CC$27,IF(BA136&gt;$CB$25,$CC$24+$CD$25+(BA136-$CB$25)*$CC$26,$CC$24+BA136*$CC$25)),2)</f>
        <v>54.18</v>
      </c>
      <c r="CL136" s="399">
        <f t="shared" ref="CL136:CL199" si="111">ROUND(IF(BB136&gt;$CB$26,$CC$24+$CD$25+$CD$26+(BB136-$CB$26)*$CC$27,IF(BB136&gt;$CB$25,$CC$24+$CD$25+(BB136-$CB$25)*$CC$26,$CC$24+BB136*$CC$25)),2)</f>
        <v>53.05</v>
      </c>
      <c r="CM136" s="399">
        <f t="shared" ref="CM136:CM199" si="112">ROUND(IF(BC136&gt;$CB$26,$CC$24+$CD$25+$CD$26+(BC136-$CB$26)*$CC$27,IF(BC136&gt;$CB$25,$CC$24+$CD$25+(BC136-$CB$25)*$CC$26,$CC$24+BC136*$CC$25)),2)</f>
        <v>51.2</v>
      </c>
      <c r="CN136" s="399">
        <f t="shared" ref="CN136:CN199" si="113">ROUND(IF(BD136&gt;$CB$26,$CC$24+$CD$25+$CD$26+(BD136-$CB$26)*$CC$27,IF(BD136&gt;$CB$25,$CC$24+$CD$25+(BD136-$CB$25)*$CC$26,$CC$24+BD136*$CC$25)),2)</f>
        <v>52.98</v>
      </c>
      <c r="CO136" s="399">
        <f t="shared" ref="CO136:CO199" si="114">ROUND(IF(BE136&gt;$CB$26,$CC$24+$CD$25+$CD$26+(BE136-$CB$26)*$CC$27,IF(BE136&gt;$CB$25,$CC$24+$CD$25+(BE136-$CB$25)*$CC$26,$CC$24+BE136*$CC$25)),2)</f>
        <v>53.48</v>
      </c>
      <c r="CP136" s="399">
        <f t="shared" ref="CP136:CP199" si="115">ROUND(IF(BF136&gt;$CB$26,$CC$24+$CD$25+$CD$26+(BF136-$CB$26)*$CC$27,IF(BF136&gt;$CB$25,$CC$24+$CD$25+(BF136-$CB$25)*$CC$26,$CC$24+BF136*$CC$25)),2)</f>
        <v>51</v>
      </c>
      <c r="CQ136" s="399">
        <f t="shared" ref="CQ136:CQ199" si="116">ROUND(IF(BG136&gt;$CB$26,$CC$24+$CD$25+$CD$26+(BG136-$CB$26)*$CC$27,IF(BG136&gt;$CB$25,$CC$24+$CD$25+(BG136-$CB$25)*$CC$26,$CC$24+BG136*$CC$25)),2)</f>
        <v>51</v>
      </c>
      <c r="CR136" s="385">
        <f t="shared" si="87"/>
        <v>635.91999999999996</v>
      </c>
      <c r="CS136" s="385">
        <f t="shared" si="88"/>
        <v>52.993333333333332</v>
      </c>
    </row>
    <row r="137" spans="22:97" ht="14" customHeight="1" x14ac:dyDescent="0.35">
      <c r="V137" s="137"/>
      <c r="W137" s="39"/>
      <c r="X137" s="202"/>
      <c r="Y137" s="42"/>
      <c r="Z137" s="27"/>
      <c r="AA137" s="28"/>
      <c r="AB137" s="29"/>
      <c r="AC137" s="29"/>
      <c r="AD137" s="29"/>
      <c r="AE137" s="30"/>
      <c r="AF137" s="31"/>
      <c r="AG137" s="136"/>
      <c r="AH137" s="137"/>
      <c r="AI137" s="39"/>
      <c r="AJ137" s="41"/>
      <c r="AK137" s="42"/>
      <c r="AL137" s="27"/>
      <c r="AM137" s="28" t="str">
        <f>IFERROR(INDEX(#REF!,MATCH(AH137,#REF!,0)),"")</f>
        <v/>
      </c>
      <c r="AN137" s="29" t="str">
        <f t="shared" si="92"/>
        <v/>
      </c>
      <c r="AO137" s="29">
        <f t="shared" si="89"/>
        <v>0</v>
      </c>
      <c r="AP137" s="29">
        <f t="shared" ref="AP137:AP200" si="117">AQ137-AO137</f>
        <v>0</v>
      </c>
      <c r="AQ137" s="30">
        <f t="shared" si="90"/>
        <v>0</v>
      </c>
      <c r="AR137" s="31">
        <f t="shared" si="91"/>
        <v>0</v>
      </c>
      <c r="AT137" s="44" t="s">
        <v>969</v>
      </c>
      <c r="AU137" s="45" t="s">
        <v>471</v>
      </c>
      <c r="AV137" s="138">
        <v>0</v>
      </c>
      <c r="AW137" s="58">
        <v>0</v>
      </c>
      <c r="AX137" s="139">
        <v>5028</v>
      </c>
      <c r="AY137" s="58">
        <v>736</v>
      </c>
      <c r="AZ137" s="139">
        <v>648</v>
      </c>
      <c r="BA137" s="58">
        <v>953</v>
      </c>
      <c r="BB137" s="139">
        <v>987</v>
      </c>
      <c r="BC137" s="58">
        <v>689</v>
      </c>
      <c r="BD137" s="139">
        <v>802</v>
      </c>
      <c r="BE137" s="58">
        <v>742</v>
      </c>
      <c r="BF137" s="139">
        <v>0</v>
      </c>
      <c r="BG137" s="59">
        <v>0</v>
      </c>
      <c r="BI137" s="140">
        <f t="shared" ref="BI137:BI200" si="118">AVERAGE(AV137:BG137)</f>
        <v>882.08333333333337</v>
      </c>
      <c r="BJ137" s="140">
        <f t="shared" ref="BJ137:BJ200" si="119">SUM(AV137:BG137)</f>
        <v>10585</v>
      </c>
      <c r="BL137" s="399">
        <f t="shared" si="93"/>
        <v>26</v>
      </c>
      <c r="BM137" s="399">
        <f t="shared" si="94"/>
        <v>26</v>
      </c>
      <c r="BN137" s="399">
        <f t="shared" si="95"/>
        <v>60.2</v>
      </c>
      <c r="BO137" s="399">
        <f t="shared" si="96"/>
        <v>30.42</v>
      </c>
      <c r="BP137" s="399">
        <f t="shared" si="97"/>
        <v>29.89</v>
      </c>
      <c r="BQ137" s="399">
        <f t="shared" si="98"/>
        <v>31.72</v>
      </c>
      <c r="BR137" s="399">
        <f t="shared" si="99"/>
        <v>31.92</v>
      </c>
      <c r="BS137" s="399">
        <f t="shared" si="100"/>
        <v>30.13</v>
      </c>
      <c r="BT137" s="399">
        <f t="shared" si="101"/>
        <v>30.81</v>
      </c>
      <c r="BU137" s="399">
        <f t="shared" si="102"/>
        <v>30.45</v>
      </c>
      <c r="BV137" s="399">
        <f t="shared" si="103"/>
        <v>26</v>
      </c>
      <c r="BW137" s="399">
        <f t="shared" si="104"/>
        <v>26</v>
      </c>
      <c r="BX137" s="385">
        <f t="shared" ref="BX137:BX200" si="120">SUM(BL137:BW137)</f>
        <v>379.53999999999996</v>
      </c>
      <c r="BY137" s="385">
        <f t="shared" ref="BY137:BY200" si="121">+BX137/12</f>
        <v>31.62833333333333</v>
      </c>
      <c r="BZ137" s="385"/>
      <c r="CF137" s="399">
        <f t="shared" si="105"/>
        <v>51</v>
      </c>
      <c r="CG137" s="399">
        <f t="shared" si="106"/>
        <v>51</v>
      </c>
      <c r="CH137" s="399">
        <f t="shared" si="107"/>
        <v>106.66</v>
      </c>
      <c r="CI137" s="399">
        <f t="shared" si="108"/>
        <v>56</v>
      </c>
      <c r="CJ137" s="399">
        <f t="shared" si="109"/>
        <v>55.41</v>
      </c>
      <c r="CK137" s="399">
        <f t="shared" si="110"/>
        <v>57.76</v>
      </c>
      <c r="CL137" s="399">
        <f t="shared" si="111"/>
        <v>58.16</v>
      </c>
      <c r="CM137" s="399">
        <f t="shared" si="112"/>
        <v>55.69</v>
      </c>
      <c r="CN137" s="399">
        <f t="shared" si="113"/>
        <v>56.45</v>
      </c>
      <c r="CO137" s="399">
        <f t="shared" si="114"/>
        <v>56.05</v>
      </c>
      <c r="CP137" s="399">
        <f t="shared" si="115"/>
        <v>51</v>
      </c>
      <c r="CQ137" s="399">
        <f t="shared" si="116"/>
        <v>51</v>
      </c>
      <c r="CR137" s="385">
        <f t="shared" ref="CR137:CR200" si="122">SUM(CF137:CQ137)</f>
        <v>706.17999999999984</v>
      </c>
      <c r="CS137" s="385">
        <f t="shared" ref="CS137:CS200" si="123">+CR137/12</f>
        <v>58.848333333333322</v>
      </c>
    </row>
    <row r="138" spans="22:97" ht="14" customHeight="1" x14ac:dyDescent="0.35">
      <c r="V138" s="137"/>
      <c r="W138" s="39"/>
      <c r="X138" s="202"/>
      <c r="Y138" s="42"/>
      <c r="Z138" s="27"/>
      <c r="AA138" s="28"/>
      <c r="AB138" s="29"/>
      <c r="AC138" s="29"/>
      <c r="AD138" s="29"/>
      <c r="AE138" s="30"/>
      <c r="AF138" s="31"/>
      <c r="AG138" s="136"/>
      <c r="AH138" s="137"/>
      <c r="AI138" s="39"/>
      <c r="AJ138" s="41"/>
      <c r="AK138" s="42"/>
      <c r="AL138" s="27"/>
      <c r="AM138" s="28" t="str">
        <f>IFERROR(INDEX(#REF!,MATCH(AH138,#REF!,0)),"")</f>
        <v/>
      </c>
      <c r="AN138" s="29" t="str">
        <f t="shared" si="92"/>
        <v/>
      </c>
      <c r="AO138" s="29">
        <f t="shared" si="89"/>
        <v>0</v>
      </c>
      <c r="AP138" s="29">
        <f t="shared" si="117"/>
        <v>0</v>
      </c>
      <c r="AQ138" s="30">
        <f t="shared" si="90"/>
        <v>0</v>
      </c>
      <c r="AR138" s="31">
        <f t="shared" si="91"/>
        <v>0</v>
      </c>
      <c r="AT138" s="44" t="s">
        <v>969</v>
      </c>
      <c r="AU138" s="45" t="s">
        <v>472</v>
      </c>
      <c r="AV138" s="138">
        <v>0</v>
      </c>
      <c r="AW138" s="58">
        <v>0</v>
      </c>
      <c r="AX138" s="139">
        <v>1682</v>
      </c>
      <c r="AY138" s="58">
        <v>454</v>
      </c>
      <c r="AZ138" s="139">
        <v>264</v>
      </c>
      <c r="BA138" s="58">
        <v>377</v>
      </c>
      <c r="BB138" s="139">
        <v>248</v>
      </c>
      <c r="BC138" s="58">
        <v>541</v>
      </c>
      <c r="BD138" s="139">
        <v>729</v>
      </c>
      <c r="BE138" s="58">
        <v>604</v>
      </c>
      <c r="BF138" s="139">
        <v>0</v>
      </c>
      <c r="BG138" s="59">
        <v>0</v>
      </c>
      <c r="BI138" s="140">
        <f t="shared" si="118"/>
        <v>408.25</v>
      </c>
      <c r="BJ138" s="140">
        <f t="shared" si="119"/>
        <v>4899</v>
      </c>
      <c r="BL138" s="399">
        <f t="shared" si="93"/>
        <v>26</v>
      </c>
      <c r="BM138" s="399">
        <f t="shared" si="94"/>
        <v>26</v>
      </c>
      <c r="BN138" s="399">
        <f t="shared" si="95"/>
        <v>36.770000000000003</v>
      </c>
      <c r="BO138" s="399">
        <f t="shared" si="96"/>
        <v>28.72</v>
      </c>
      <c r="BP138" s="399">
        <f t="shared" si="97"/>
        <v>27.58</v>
      </c>
      <c r="BQ138" s="399">
        <f t="shared" si="98"/>
        <v>28.26</v>
      </c>
      <c r="BR138" s="399">
        <f t="shared" si="99"/>
        <v>27.49</v>
      </c>
      <c r="BS138" s="399">
        <f t="shared" si="100"/>
        <v>29.25</v>
      </c>
      <c r="BT138" s="399">
        <f t="shared" si="101"/>
        <v>30.37</v>
      </c>
      <c r="BU138" s="399">
        <f t="shared" si="102"/>
        <v>29.62</v>
      </c>
      <c r="BV138" s="399">
        <f t="shared" si="103"/>
        <v>26</v>
      </c>
      <c r="BW138" s="399">
        <f t="shared" si="104"/>
        <v>26</v>
      </c>
      <c r="BX138" s="385">
        <f t="shared" si="120"/>
        <v>342.06</v>
      </c>
      <c r="BY138" s="385">
        <f t="shared" si="121"/>
        <v>28.504999999999999</v>
      </c>
      <c r="BZ138" s="385"/>
      <c r="CF138" s="399">
        <f t="shared" si="105"/>
        <v>51</v>
      </c>
      <c r="CG138" s="399">
        <f t="shared" si="106"/>
        <v>51</v>
      </c>
      <c r="CH138" s="399">
        <f t="shared" si="107"/>
        <v>66.5</v>
      </c>
      <c r="CI138" s="399">
        <f t="shared" si="108"/>
        <v>54.09</v>
      </c>
      <c r="CJ138" s="399">
        <f t="shared" si="109"/>
        <v>52.8</v>
      </c>
      <c r="CK138" s="399">
        <f t="shared" si="110"/>
        <v>53.56</v>
      </c>
      <c r="CL138" s="399">
        <f t="shared" si="111"/>
        <v>52.69</v>
      </c>
      <c r="CM138" s="399">
        <f t="shared" si="112"/>
        <v>54.68</v>
      </c>
      <c r="CN138" s="399">
        <f t="shared" si="113"/>
        <v>55.96</v>
      </c>
      <c r="CO138" s="399">
        <f t="shared" si="114"/>
        <v>55.11</v>
      </c>
      <c r="CP138" s="399">
        <f t="shared" si="115"/>
        <v>51</v>
      </c>
      <c r="CQ138" s="399">
        <f t="shared" si="116"/>
        <v>51</v>
      </c>
      <c r="CR138" s="385">
        <f t="shared" si="122"/>
        <v>649.39</v>
      </c>
      <c r="CS138" s="385">
        <f t="shared" si="123"/>
        <v>54.115833333333335</v>
      </c>
    </row>
    <row r="139" spans="22:97" ht="14" customHeight="1" x14ac:dyDescent="0.35">
      <c r="V139" s="137"/>
      <c r="W139" s="39"/>
      <c r="X139" s="202"/>
      <c r="Y139" s="42"/>
      <c r="Z139" s="27"/>
      <c r="AA139" s="28"/>
      <c r="AB139" s="29"/>
      <c r="AC139" s="29"/>
      <c r="AD139" s="29"/>
      <c r="AE139" s="30"/>
      <c r="AF139" s="31"/>
      <c r="AG139" s="136"/>
      <c r="AH139" s="137"/>
      <c r="AI139" s="39"/>
      <c r="AJ139" s="41"/>
      <c r="AK139" s="42"/>
      <c r="AL139" s="27"/>
      <c r="AM139" s="28" t="str">
        <f>IFERROR(INDEX(#REF!,MATCH(AH139,#REF!,0)),"")</f>
        <v/>
      </c>
      <c r="AN139" s="29" t="str">
        <f t="shared" si="92"/>
        <v/>
      </c>
      <c r="AO139" s="29">
        <f t="shared" si="89"/>
        <v>0</v>
      </c>
      <c r="AP139" s="29">
        <f t="shared" si="117"/>
        <v>0</v>
      </c>
      <c r="AQ139" s="30">
        <f t="shared" si="90"/>
        <v>0</v>
      </c>
      <c r="AR139" s="31">
        <f t="shared" si="91"/>
        <v>0</v>
      </c>
      <c r="AT139" s="44" t="s">
        <v>969</v>
      </c>
      <c r="AU139" s="45" t="s">
        <v>473</v>
      </c>
      <c r="AV139" s="138">
        <v>0</v>
      </c>
      <c r="AW139" s="58">
        <v>0</v>
      </c>
      <c r="AX139" s="139">
        <v>2066</v>
      </c>
      <c r="AY139" s="58">
        <v>1100</v>
      </c>
      <c r="AZ139" s="139">
        <v>558</v>
      </c>
      <c r="BA139" s="58">
        <v>678</v>
      </c>
      <c r="BB139" s="139">
        <v>5747</v>
      </c>
      <c r="BC139" s="58">
        <v>2236</v>
      </c>
      <c r="BD139" s="139">
        <v>1491</v>
      </c>
      <c r="BE139" s="58">
        <v>762</v>
      </c>
      <c r="BF139" s="139">
        <v>0</v>
      </c>
      <c r="BG139" s="59">
        <v>0</v>
      </c>
      <c r="BI139" s="140">
        <f t="shared" si="118"/>
        <v>1219.8333333333333</v>
      </c>
      <c r="BJ139" s="140">
        <f t="shared" si="119"/>
        <v>14638</v>
      </c>
      <c r="BL139" s="399">
        <f t="shared" si="93"/>
        <v>26</v>
      </c>
      <c r="BM139" s="399">
        <f t="shared" si="94"/>
        <v>26</v>
      </c>
      <c r="BN139" s="399">
        <f t="shared" si="95"/>
        <v>39.46</v>
      </c>
      <c r="BO139" s="399">
        <f t="shared" si="96"/>
        <v>32.700000000000003</v>
      </c>
      <c r="BP139" s="399">
        <f t="shared" si="97"/>
        <v>29.35</v>
      </c>
      <c r="BQ139" s="399">
        <f t="shared" si="98"/>
        <v>30.07</v>
      </c>
      <c r="BR139" s="399">
        <f t="shared" si="99"/>
        <v>65.23</v>
      </c>
      <c r="BS139" s="399">
        <f t="shared" si="100"/>
        <v>40.65</v>
      </c>
      <c r="BT139" s="399">
        <f t="shared" si="101"/>
        <v>35.44</v>
      </c>
      <c r="BU139" s="399">
        <f t="shared" si="102"/>
        <v>30.57</v>
      </c>
      <c r="BV139" s="399">
        <f t="shared" si="103"/>
        <v>26</v>
      </c>
      <c r="BW139" s="399">
        <f t="shared" si="104"/>
        <v>26</v>
      </c>
      <c r="BX139" s="385">
        <f t="shared" si="120"/>
        <v>407.46999999999997</v>
      </c>
      <c r="BY139" s="385">
        <f t="shared" si="121"/>
        <v>33.955833333333331</v>
      </c>
      <c r="BZ139" s="385"/>
      <c r="CF139" s="399">
        <f t="shared" si="105"/>
        <v>51</v>
      </c>
      <c r="CG139" s="399">
        <f t="shared" si="106"/>
        <v>51</v>
      </c>
      <c r="CH139" s="399">
        <f t="shared" si="107"/>
        <v>71.11</v>
      </c>
      <c r="CI139" s="399">
        <f t="shared" si="108"/>
        <v>59.52</v>
      </c>
      <c r="CJ139" s="399">
        <f t="shared" si="109"/>
        <v>54.79</v>
      </c>
      <c r="CK139" s="399">
        <f t="shared" si="110"/>
        <v>55.61</v>
      </c>
      <c r="CL139" s="399">
        <f t="shared" si="111"/>
        <v>117.26</v>
      </c>
      <c r="CM139" s="399">
        <f t="shared" si="112"/>
        <v>73.150000000000006</v>
      </c>
      <c r="CN139" s="399">
        <f t="shared" si="113"/>
        <v>64.209999999999994</v>
      </c>
      <c r="CO139" s="399">
        <f t="shared" si="114"/>
        <v>56.18</v>
      </c>
      <c r="CP139" s="399">
        <f t="shared" si="115"/>
        <v>51</v>
      </c>
      <c r="CQ139" s="399">
        <f t="shared" si="116"/>
        <v>51</v>
      </c>
      <c r="CR139" s="385">
        <f t="shared" si="122"/>
        <v>755.83</v>
      </c>
      <c r="CS139" s="385">
        <f t="shared" si="123"/>
        <v>62.985833333333339</v>
      </c>
    </row>
    <row r="140" spans="22:97" ht="14" customHeight="1" x14ac:dyDescent="0.35">
      <c r="V140" s="137"/>
      <c r="W140" s="39"/>
      <c r="X140" s="202"/>
      <c r="Y140" s="42"/>
      <c r="Z140" s="27"/>
      <c r="AA140" s="28"/>
      <c r="AB140" s="29"/>
      <c r="AC140" s="29"/>
      <c r="AD140" s="29"/>
      <c r="AE140" s="30"/>
      <c r="AF140" s="31"/>
      <c r="AG140" s="136"/>
      <c r="AH140" s="137"/>
      <c r="AI140" s="39"/>
      <c r="AJ140" s="41"/>
      <c r="AK140" s="42"/>
      <c r="AL140" s="27"/>
      <c r="AM140" s="28" t="str">
        <f>IFERROR(INDEX(#REF!,MATCH(AH140,#REF!,0)),"")</f>
        <v/>
      </c>
      <c r="AN140" s="29" t="str">
        <f t="shared" si="92"/>
        <v/>
      </c>
      <c r="AO140" s="29">
        <f t="shared" ref="AO140:AO203" si="124">IFERROR(IF(AN140&gt;=AM140,0,IF(AM140&gt;AN140,SLN(AK140,AL140,AM140),0)),"")</f>
        <v>0</v>
      </c>
      <c r="AP140" s="29">
        <f t="shared" si="117"/>
        <v>0</v>
      </c>
      <c r="AQ140" s="30">
        <f t="shared" ref="AQ140:AQ203" si="125">IFERROR(IF(OR(AM140=0,AM140=""),
     0,
     IF(AN140&gt;=AM140,
          +AK140,
          (+AO140*AN140))),
"")</f>
        <v>0</v>
      </c>
      <c r="AR140" s="31">
        <f t="shared" ref="AR140:AR203" si="126">IFERROR(IF(AQ140&gt;AK140,0,(+AK140-AQ140))-AL140,"")</f>
        <v>0</v>
      </c>
      <c r="AT140" s="44" t="s">
        <v>969</v>
      </c>
      <c r="AU140" s="45" t="s">
        <v>474</v>
      </c>
      <c r="AV140" s="138">
        <v>0</v>
      </c>
      <c r="AW140" s="58">
        <v>0</v>
      </c>
      <c r="AX140" s="139">
        <v>2156</v>
      </c>
      <c r="AY140" s="58">
        <v>306</v>
      </c>
      <c r="AZ140" s="139">
        <v>256</v>
      </c>
      <c r="BA140" s="58">
        <v>378</v>
      </c>
      <c r="BB140" s="139">
        <v>345</v>
      </c>
      <c r="BC140" s="58">
        <v>453</v>
      </c>
      <c r="BD140" s="139">
        <v>326</v>
      </c>
      <c r="BE140" s="58">
        <v>286</v>
      </c>
      <c r="BF140" s="139">
        <v>0</v>
      </c>
      <c r="BG140" s="59">
        <v>0</v>
      </c>
      <c r="BI140" s="140">
        <f t="shared" si="118"/>
        <v>375.5</v>
      </c>
      <c r="BJ140" s="140">
        <f t="shared" si="119"/>
        <v>4506</v>
      </c>
      <c r="BL140" s="399">
        <f t="shared" si="93"/>
        <v>26</v>
      </c>
      <c r="BM140" s="399">
        <f t="shared" si="94"/>
        <v>26</v>
      </c>
      <c r="BN140" s="399">
        <f t="shared" si="95"/>
        <v>40.090000000000003</v>
      </c>
      <c r="BO140" s="399">
        <f t="shared" si="96"/>
        <v>27.84</v>
      </c>
      <c r="BP140" s="399">
        <f t="shared" si="97"/>
        <v>27.54</v>
      </c>
      <c r="BQ140" s="399">
        <f t="shared" si="98"/>
        <v>28.27</v>
      </c>
      <c r="BR140" s="399">
        <f t="shared" si="99"/>
        <v>28.07</v>
      </c>
      <c r="BS140" s="399">
        <f t="shared" si="100"/>
        <v>28.72</v>
      </c>
      <c r="BT140" s="399">
        <f t="shared" si="101"/>
        <v>27.96</v>
      </c>
      <c r="BU140" s="399">
        <f t="shared" si="102"/>
        <v>27.72</v>
      </c>
      <c r="BV140" s="399">
        <f t="shared" si="103"/>
        <v>26</v>
      </c>
      <c r="BW140" s="399">
        <f t="shared" si="104"/>
        <v>26</v>
      </c>
      <c r="BX140" s="385">
        <f t="shared" si="120"/>
        <v>340.21000000000004</v>
      </c>
      <c r="BY140" s="385">
        <f t="shared" si="121"/>
        <v>28.350833333333338</v>
      </c>
      <c r="BZ140" s="385"/>
      <c r="CF140" s="399">
        <f t="shared" si="105"/>
        <v>51</v>
      </c>
      <c r="CG140" s="399">
        <f t="shared" si="106"/>
        <v>51</v>
      </c>
      <c r="CH140" s="399">
        <f t="shared" si="107"/>
        <v>72.19</v>
      </c>
      <c r="CI140" s="399">
        <f t="shared" si="108"/>
        <v>53.08</v>
      </c>
      <c r="CJ140" s="399">
        <f t="shared" si="109"/>
        <v>52.74</v>
      </c>
      <c r="CK140" s="399">
        <f t="shared" si="110"/>
        <v>53.57</v>
      </c>
      <c r="CL140" s="399">
        <f t="shared" si="111"/>
        <v>53.35</v>
      </c>
      <c r="CM140" s="399">
        <f t="shared" si="112"/>
        <v>54.08</v>
      </c>
      <c r="CN140" s="399">
        <f t="shared" si="113"/>
        <v>53.22</v>
      </c>
      <c r="CO140" s="399">
        <f t="shared" si="114"/>
        <v>52.94</v>
      </c>
      <c r="CP140" s="399">
        <f t="shared" si="115"/>
        <v>51</v>
      </c>
      <c r="CQ140" s="399">
        <f t="shared" si="116"/>
        <v>51</v>
      </c>
      <c r="CR140" s="385">
        <f t="shared" si="122"/>
        <v>649.17000000000007</v>
      </c>
      <c r="CS140" s="385">
        <f t="shared" si="123"/>
        <v>54.097500000000004</v>
      </c>
    </row>
    <row r="141" spans="22:97" ht="14" customHeight="1" x14ac:dyDescent="0.35">
      <c r="V141" s="137"/>
      <c r="W141" s="39"/>
      <c r="X141" s="202"/>
      <c r="Y141" s="42"/>
      <c r="Z141" s="27"/>
      <c r="AA141" s="28"/>
      <c r="AB141" s="29"/>
      <c r="AC141" s="29"/>
      <c r="AD141" s="29"/>
      <c r="AE141" s="30"/>
      <c r="AF141" s="31"/>
      <c r="AG141" s="136"/>
      <c r="AH141" s="137"/>
      <c r="AI141" s="39"/>
      <c r="AJ141" s="41"/>
      <c r="AK141" s="42"/>
      <c r="AL141" s="27"/>
      <c r="AM141" s="28" t="str">
        <f>IFERROR(INDEX(#REF!,MATCH(AH141,#REF!,0)),"")</f>
        <v/>
      </c>
      <c r="AN141" s="29" t="str">
        <f t="shared" si="92"/>
        <v/>
      </c>
      <c r="AO141" s="29">
        <f t="shared" si="124"/>
        <v>0</v>
      </c>
      <c r="AP141" s="29">
        <f t="shared" si="117"/>
        <v>0</v>
      </c>
      <c r="AQ141" s="30">
        <f t="shared" si="125"/>
        <v>0</v>
      </c>
      <c r="AR141" s="31">
        <f t="shared" si="126"/>
        <v>0</v>
      </c>
      <c r="AT141" s="44" t="s">
        <v>969</v>
      </c>
      <c r="AU141" s="45" t="s">
        <v>475</v>
      </c>
      <c r="AV141" s="138">
        <v>0</v>
      </c>
      <c r="AW141" s="58">
        <v>0</v>
      </c>
      <c r="AX141" s="139">
        <v>2304</v>
      </c>
      <c r="AY141" s="58">
        <v>433</v>
      </c>
      <c r="AZ141" s="139">
        <v>365</v>
      </c>
      <c r="BA141" s="58">
        <v>767</v>
      </c>
      <c r="BB141" s="139">
        <v>1523</v>
      </c>
      <c r="BC141" s="58">
        <v>762</v>
      </c>
      <c r="BD141" s="139">
        <v>308</v>
      </c>
      <c r="BE141" s="58">
        <v>281</v>
      </c>
      <c r="BF141" s="139">
        <v>0</v>
      </c>
      <c r="BG141" s="59">
        <v>0</v>
      </c>
      <c r="BI141" s="140">
        <f t="shared" si="118"/>
        <v>561.91666666666663</v>
      </c>
      <c r="BJ141" s="140">
        <f t="shared" si="119"/>
        <v>6743</v>
      </c>
      <c r="BL141" s="399">
        <f t="shared" si="93"/>
        <v>26</v>
      </c>
      <c r="BM141" s="399">
        <f t="shared" si="94"/>
        <v>26</v>
      </c>
      <c r="BN141" s="399">
        <f t="shared" si="95"/>
        <v>41.13</v>
      </c>
      <c r="BO141" s="399">
        <f t="shared" si="96"/>
        <v>28.6</v>
      </c>
      <c r="BP141" s="399">
        <f t="shared" si="97"/>
        <v>28.19</v>
      </c>
      <c r="BQ141" s="399">
        <f t="shared" si="98"/>
        <v>30.6</v>
      </c>
      <c r="BR141" s="399">
        <f t="shared" si="99"/>
        <v>35.659999999999997</v>
      </c>
      <c r="BS141" s="399">
        <f t="shared" si="100"/>
        <v>30.57</v>
      </c>
      <c r="BT141" s="399">
        <f t="shared" si="101"/>
        <v>27.85</v>
      </c>
      <c r="BU141" s="399">
        <f t="shared" si="102"/>
        <v>27.69</v>
      </c>
      <c r="BV141" s="399">
        <f t="shared" si="103"/>
        <v>26</v>
      </c>
      <c r="BW141" s="399">
        <f t="shared" si="104"/>
        <v>26</v>
      </c>
      <c r="BX141" s="385">
        <f t="shared" si="120"/>
        <v>354.28999999999996</v>
      </c>
      <c r="BY141" s="385">
        <f t="shared" si="121"/>
        <v>29.524166666666662</v>
      </c>
      <c r="BZ141" s="385"/>
      <c r="CF141" s="399">
        <f t="shared" si="105"/>
        <v>51</v>
      </c>
      <c r="CG141" s="399">
        <f t="shared" si="106"/>
        <v>51</v>
      </c>
      <c r="CH141" s="399">
        <f t="shared" si="107"/>
        <v>73.97</v>
      </c>
      <c r="CI141" s="399">
        <f t="shared" si="108"/>
        <v>53.94</v>
      </c>
      <c r="CJ141" s="399">
        <f t="shared" si="109"/>
        <v>53.48</v>
      </c>
      <c r="CK141" s="399">
        <f t="shared" si="110"/>
        <v>56.22</v>
      </c>
      <c r="CL141" s="399">
        <f t="shared" si="111"/>
        <v>64.599999999999994</v>
      </c>
      <c r="CM141" s="399">
        <f t="shared" si="112"/>
        <v>56.18</v>
      </c>
      <c r="CN141" s="399">
        <f t="shared" si="113"/>
        <v>53.09</v>
      </c>
      <c r="CO141" s="399">
        <f t="shared" si="114"/>
        <v>52.91</v>
      </c>
      <c r="CP141" s="399">
        <f t="shared" si="115"/>
        <v>51</v>
      </c>
      <c r="CQ141" s="399">
        <f t="shared" si="116"/>
        <v>51</v>
      </c>
      <c r="CR141" s="385">
        <f t="shared" si="122"/>
        <v>668.39</v>
      </c>
      <c r="CS141" s="385">
        <f t="shared" si="123"/>
        <v>55.699166666666663</v>
      </c>
    </row>
    <row r="142" spans="22:97" ht="14" customHeight="1" x14ac:dyDescent="0.35">
      <c r="V142" s="137"/>
      <c r="W142" s="39"/>
      <c r="X142" s="202"/>
      <c r="Y142" s="42"/>
      <c r="Z142" s="27"/>
      <c r="AA142" s="28"/>
      <c r="AB142" s="29"/>
      <c r="AC142" s="29"/>
      <c r="AD142" s="29"/>
      <c r="AE142" s="30"/>
      <c r="AF142" s="31"/>
      <c r="AG142" s="136"/>
      <c r="AH142" s="137"/>
      <c r="AI142" s="39"/>
      <c r="AJ142" s="41"/>
      <c r="AK142" s="42"/>
      <c r="AL142" s="27"/>
      <c r="AM142" s="28" t="str">
        <f>IFERROR(INDEX(#REF!,MATCH(AH142,#REF!,0)),"")</f>
        <v/>
      </c>
      <c r="AN142" s="29" t="str">
        <f t="shared" si="92"/>
        <v/>
      </c>
      <c r="AO142" s="29">
        <f t="shared" si="124"/>
        <v>0</v>
      </c>
      <c r="AP142" s="29">
        <f t="shared" si="117"/>
        <v>0</v>
      </c>
      <c r="AQ142" s="30">
        <f t="shared" si="125"/>
        <v>0</v>
      </c>
      <c r="AR142" s="31">
        <f t="shared" si="126"/>
        <v>0</v>
      </c>
      <c r="AT142" s="44" t="s">
        <v>969</v>
      </c>
      <c r="AU142" s="45" t="s">
        <v>476</v>
      </c>
      <c r="AV142" s="138">
        <v>0</v>
      </c>
      <c r="AW142" s="58">
        <v>0</v>
      </c>
      <c r="AX142" s="139">
        <v>400</v>
      </c>
      <c r="AY142" s="58">
        <v>53</v>
      </c>
      <c r="AZ142" s="139">
        <v>109</v>
      </c>
      <c r="BA142" s="58">
        <v>381</v>
      </c>
      <c r="BB142" s="139">
        <v>4.66</v>
      </c>
      <c r="BC142" s="58">
        <v>1534</v>
      </c>
      <c r="BD142" s="139"/>
      <c r="BE142" s="58"/>
      <c r="BF142" s="139">
        <v>0</v>
      </c>
      <c r="BG142" s="59">
        <v>0</v>
      </c>
      <c r="BI142" s="140">
        <f t="shared" si="118"/>
        <v>248.166</v>
      </c>
      <c r="BJ142" s="140">
        <f t="shared" si="119"/>
        <v>2481.66</v>
      </c>
      <c r="BL142" s="399">
        <f t="shared" si="93"/>
        <v>26</v>
      </c>
      <c r="BM142" s="399">
        <f t="shared" si="94"/>
        <v>26</v>
      </c>
      <c r="BN142" s="399">
        <f t="shared" si="95"/>
        <v>28.4</v>
      </c>
      <c r="BO142" s="399">
        <f t="shared" si="96"/>
        <v>26.32</v>
      </c>
      <c r="BP142" s="399">
        <f t="shared" si="97"/>
        <v>26.65</v>
      </c>
      <c r="BQ142" s="399">
        <f t="shared" si="98"/>
        <v>28.29</v>
      </c>
      <c r="BR142" s="399">
        <f t="shared" si="99"/>
        <v>26.03</v>
      </c>
      <c r="BS142" s="399">
        <f t="shared" si="100"/>
        <v>35.74</v>
      </c>
      <c r="BT142" s="399">
        <f t="shared" si="101"/>
        <v>26</v>
      </c>
      <c r="BU142" s="399">
        <f t="shared" si="102"/>
        <v>26</v>
      </c>
      <c r="BV142" s="399">
        <f t="shared" si="103"/>
        <v>26</v>
      </c>
      <c r="BW142" s="399">
        <f t="shared" si="104"/>
        <v>26</v>
      </c>
      <c r="BX142" s="385">
        <f t="shared" si="120"/>
        <v>327.43</v>
      </c>
      <c r="BY142" s="385">
        <f t="shared" si="121"/>
        <v>27.285833333333333</v>
      </c>
      <c r="BZ142" s="385"/>
      <c r="CF142" s="399">
        <f t="shared" si="105"/>
        <v>51</v>
      </c>
      <c r="CG142" s="399">
        <f t="shared" si="106"/>
        <v>51</v>
      </c>
      <c r="CH142" s="399">
        <f t="shared" si="107"/>
        <v>53.72</v>
      </c>
      <c r="CI142" s="399">
        <f t="shared" si="108"/>
        <v>51.36</v>
      </c>
      <c r="CJ142" s="399">
        <f t="shared" si="109"/>
        <v>51.74</v>
      </c>
      <c r="CK142" s="399">
        <f t="shared" si="110"/>
        <v>53.59</v>
      </c>
      <c r="CL142" s="399">
        <f t="shared" si="111"/>
        <v>51.03</v>
      </c>
      <c r="CM142" s="399">
        <f t="shared" si="112"/>
        <v>64.73</v>
      </c>
      <c r="CN142" s="399">
        <f t="shared" si="113"/>
        <v>51</v>
      </c>
      <c r="CO142" s="399">
        <f t="shared" si="114"/>
        <v>51</v>
      </c>
      <c r="CP142" s="399">
        <f t="shared" si="115"/>
        <v>51</v>
      </c>
      <c r="CQ142" s="399">
        <f t="shared" si="116"/>
        <v>51</v>
      </c>
      <c r="CR142" s="385">
        <f t="shared" si="122"/>
        <v>632.16999999999996</v>
      </c>
      <c r="CS142" s="385">
        <f t="shared" si="123"/>
        <v>52.680833333333332</v>
      </c>
    </row>
    <row r="143" spans="22:97" ht="14" customHeight="1" x14ac:dyDescent="0.35">
      <c r="V143" s="137"/>
      <c r="W143" s="39"/>
      <c r="X143" s="202"/>
      <c r="Y143" s="42"/>
      <c r="Z143" s="27"/>
      <c r="AA143" s="28"/>
      <c r="AB143" s="29"/>
      <c r="AC143" s="29"/>
      <c r="AD143" s="29"/>
      <c r="AE143" s="30"/>
      <c r="AF143" s="31"/>
      <c r="AG143" s="136"/>
      <c r="AH143" s="137"/>
      <c r="AI143" s="39"/>
      <c r="AJ143" s="41"/>
      <c r="AK143" s="42"/>
      <c r="AL143" s="27"/>
      <c r="AM143" s="28" t="str">
        <f>IFERROR(INDEX(#REF!,MATCH(AH143,#REF!,0)),"")</f>
        <v/>
      </c>
      <c r="AN143" s="29" t="str">
        <f t="shared" si="92"/>
        <v/>
      </c>
      <c r="AO143" s="29">
        <f t="shared" si="124"/>
        <v>0</v>
      </c>
      <c r="AP143" s="29">
        <f t="shared" si="117"/>
        <v>0</v>
      </c>
      <c r="AQ143" s="30">
        <f t="shared" si="125"/>
        <v>0</v>
      </c>
      <c r="AR143" s="31">
        <f t="shared" si="126"/>
        <v>0</v>
      </c>
      <c r="AT143" s="44" t="s">
        <v>969</v>
      </c>
      <c r="AU143" s="45" t="s">
        <v>477</v>
      </c>
      <c r="AV143" s="138">
        <v>0</v>
      </c>
      <c r="AW143" s="58">
        <v>0</v>
      </c>
      <c r="AX143" s="139">
        <v>2900</v>
      </c>
      <c r="AY143" s="58">
        <v>989</v>
      </c>
      <c r="AZ143" s="139">
        <v>812</v>
      </c>
      <c r="BA143" s="58">
        <v>1368</v>
      </c>
      <c r="BB143" s="139">
        <v>2932</v>
      </c>
      <c r="BC143" s="58">
        <v>1373</v>
      </c>
      <c r="BD143" s="139">
        <v>771</v>
      </c>
      <c r="BE143" s="58">
        <v>458</v>
      </c>
      <c r="BF143" s="139">
        <v>0</v>
      </c>
      <c r="BG143" s="59">
        <v>0</v>
      </c>
      <c r="BI143" s="140">
        <f t="shared" si="118"/>
        <v>966.91666666666663</v>
      </c>
      <c r="BJ143" s="140">
        <f t="shared" si="119"/>
        <v>11603</v>
      </c>
      <c r="BL143" s="399">
        <f t="shared" si="93"/>
        <v>26</v>
      </c>
      <c r="BM143" s="399">
        <f t="shared" si="94"/>
        <v>26</v>
      </c>
      <c r="BN143" s="399">
        <f t="shared" si="95"/>
        <v>45.3</v>
      </c>
      <c r="BO143" s="399">
        <f t="shared" si="96"/>
        <v>31.93</v>
      </c>
      <c r="BP143" s="399">
        <f t="shared" si="97"/>
        <v>30.87</v>
      </c>
      <c r="BQ143" s="399">
        <f t="shared" si="98"/>
        <v>34.58</v>
      </c>
      <c r="BR143" s="399">
        <f t="shared" si="99"/>
        <v>45.52</v>
      </c>
      <c r="BS143" s="399">
        <f t="shared" si="100"/>
        <v>34.61</v>
      </c>
      <c r="BT143" s="399">
        <f t="shared" si="101"/>
        <v>30.63</v>
      </c>
      <c r="BU143" s="399">
        <f t="shared" si="102"/>
        <v>28.75</v>
      </c>
      <c r="BV143" s="399">
        <f t="shared" si="103"/>
        <v>26</v>
      </c>
      <c r="BW143" s="399">
        <f t="shared" si="104"/>
        <v>26</v>
      </c>
      <c r="BX143" s="385">
        <f t="shared" si="120"/>
        <v>386.19</v>
      </c>
      <c r="BY143" s="385">
        <f t="shared" si="121"/>
        <v>32.182499999999997</v>
      </c>
      <c r="BZ143" s="385"/>
      <c r="CF143" s="399">
        <f t="shared" si="105"/>
        <v>51</v>
      </c>
      <c r="CG143" s="399">
        <f t="shared" si="106"/>
        <v>51</v>
      </c>
      <c r="CH143" s="399">
        <f t="shared" si="107"/>
        <v>81.12</v>
      </c>
      <c r="CI143" s="399">
        <f t="shared" si="108"/>
        <v>58.19</v>
      </c>
      <c r="CJ143" s="399">
        <f t="shared" si="109"/>
        <v>56.52</v>
      </c>
      <c r="CK143" s="399">
        <f t="shared" si="110"/>
        <v>62.74</v>
      </c>
      <c r="CL143" s="399">
        <f t="shared" si="111"/>
        <v>81.5</v>
      </c>
      <c r="CM143" s="399">
        <f t="shared" si="112"/>
        <v>62.8</v>
      </c>
      <c r="CN143" s="399">
        <f t="shared" si="113"/>
        <v>56.24</v>
      </c>
      <c r="CO143" s="399">
        <f t="shared" si="114"/>
        <v>54.11</v>
      </c>
      <c r="CP143" s="399">
        <f t="shared" si="115"/>
        <v>51</v>
      </c>
      <c r="CQ143" s="399">
        <f t="shared" si="116"/>
        <v>51</v>
      </c>
      <c r="CR143" s="385">
        <f t="shared" si="122"/>
        <v>717.22</v>
      </c>
      <c r="CS143" s="385">
        <f t="shared" si="123"/>
        <v>59.768333333333338</v>
      </c>
    </row>
    <row r="144" spans="22:97" ht="14" customHeight="1" x14ac:dyDescent="0.35">
      <c r="V144" s="137"/>
      <c r="W144" s="39"/>
      <c r="X144" s="202"/>
      <c r="Y144" s="42"/>
      <c r="Z144" s="27"/>
      <c r="AA144" s="28"/>
      <c r="AB144" s="29"/>
      <c r="AC144" s="29"/>
      <c r="AD144" s="29"/>
      <c r="AE144" s="30"/>
      <c r="AF144" s="31"/>
      <c r="AG144" s="136"/>
      <c r="AH144" s="137"/>
      <c r="AI144" s="39"/>
      <c r="AJ144" s="41"/>
      <c r="AK144" s="42"/>
      <c r="AL144" s="27"/>
      <c r="AM144" s="28" t="str">
        <f>IFERROR(INDEX(#REF!,MATCH(AH144,#REF!,0)),"")</f>
        <v/>
      </c>
      <c r="AN144" s="29" t="str">
        <f t="shared" si="92"/>
        <v/>
      </c>
      <c r="AO144" s="29">
        <f t="shared" si="124"/>
        <v>0</v>
      </c>
      <c r="AP144" s="29">
        <f t="shared" si="117"/>
        <v>0</v>
      </c>
      <c r="AQ144" s="30">
        <f t="shared" si="125"/>
        <v>0</v>
      </c>
      <c r="AR144" s="31">
        <f t="shared" si="126"/>
        <v>0</v>
      </c>
      <c r="AT144" s="44" t="s">
        <v>969</v>
      </c>
      <c r="AU144" s="45" t="s">
        <v>478</v>
      </c>
      <c r="AV144" s="138">
        <v>0</v>
      </c>
      <c r="AW144" s="58">
        <v>0</v>
      </c>
      <c r="AX144" s="139">
        <v>9930</v>
      </c>
      <c r="AY144" s="58">
        <v>2390</v>
      </c>
      <c r="AZ144" s="139">
        <v>2870</v>
      </c>
      <c r="BA144" s="58">
        <v>3870</v>
      </c>
      <c r="BB144" s="139">
        <v>4940</v>
      </c>
      <c r="BC144" s="58">
        <v>3290</v>
      </c>
      <c r="BD144" s="139">
        <v>5770</v>
      </c>
      <c r="BE144" s="58">
        <v>2780</v>
      </c>
      <c r="BF144" s="139">
        <v>0</v>
      </c>
      <c r="BG144" s="59">
        <v>0</v>
      </c>
      <c r="BI144" s="140">
        <f t="shared" si="118"/>
        <v>2986.6666666666665</v>
      </c>
      <c r="BJ144" s="140">
        <f t="shared" si="119"/>
        <v>35840</v>
      </c>
      <c r="BL144" s="399">
        <f t="shared" si="93"/>
        <v>26</v>
      </c>
      <c r="BM144" s="399">
        <f t="shared" si="94"/>
        <v>26</v>
      </c>
      <c r="BN144" s="399">
        <f t="shared" si="95"/>
        <v>98.44</v>
      </c>
      <c r="BO144" s="399">
        <f t="shared" si="96"/>
        <v>41.73</v>
      </c>
      <c r="BP144" s="399">
        <f t="shared" si="97"/>
        <v>45.09</v>
      </c>
      <c r="BQ144" s="399">
        <f t="shared" si="98"/>
        <v>52.09</v>
      </c>
      <c r="BR144" s="399">
        <f t="shared" si="99"/>
        <v>59.58</v>
      </c>
      <c r="BS144" s="399">
        <f t="shared" si="100"/>
        <v>48.03</v>
      </c>
      <c r="BT144" s="399">
        <f t="shared" si="101"/>
        <v>65.39</v>
      </c>
      <c r="BU144" s="399">
        <f t="shared" si="102"/>
        <v>44.46</v>
      </c>
      <c r="BV144" s="399">
        <f t="shared" si="103"/>
        <v>26</v>
      </c>
      <c r="BW144" s="399">
        <f t="shared" si="104"/>
        <v>26</v>
      </c>
      <c r="BX144" s="385">
        <f t="shared" si="120"/>
        <v>558.80999999999995</v>
      </c>
      <c r="BY144" s="385">
        <f t="shared" si="121"/>
        <v>46.567499999999995</v>
      </c>
      <c r="BZ144" s="385"/>
      <c r="CF144" s="399">
        <f t="shared" si="105"/>
        <v>51</v>
      </c>
      <c r="CG144" s="399">
        <f t="shared" si="106"/>
        <v>51</v>
      </c>
      <c r="CH144" s="399">
        <f t="shared" si="107"/>
        <v>200.92</v>
      </c>
      <c r="CI144" s="399">
        <f t="shared" si="108"/>
        <v>75</v>
      </c>
      <c r="CJ144" s="399">
        <f t="shared" si="109"/>
        <v>80.760000000000005</v>
      </c>
      <c r="CK144" s="399">
        <f t="shared" si="110"/>
        <v>92.76</v>
      </c>
      <c r="CL144" s="399">
        <f t="shared" si="111"/>
        <v>105.6</v>
      </c>
      <c r="CM144" s="399">
        <f t="shared" si="112"/>
        <v>85.8</v>
      </c>
      <c r="CN144" s="399">
        <f t="shared" si="113"/>
        <v>117.72</v>
      </c>
      <c r="CO144" s="399">
        <f t="shared" si="114"/>
        <v>79.680000000000007</v>
      </c>
      <c r="CP144" s="399">
        <f t="shared" si="115"/>
        <v>51</v>
      </c>
      <c r="CQ144" s="399">
        <f t="shared" si="116"/>
        <v>51</v>
      </c>
      <c r="CR144" s="385">
        <f t="shared" si="122"/>
        <v>1042.24</v>
      </c>
      <c r="CS144" s="385">
        <f t="shared" si="123"/>
        <v>86.853333333333339</v>
      </c>
    </row>
    <row r="145" spans="22:97" ht="14" customHeight="1" x14ac:dyDescent="0.35">
      <c r="V145" s="137"/>
      <c r="W145" s="39"/>
      <c r="X145" s="202"/>
      <c r="Y145" s="42"/>
      <c r="Z145" s="27"/>
      <c r="AA145" s="28"/>
      <c r="AB145" s="29"/>
      <c r="AC145" s="29"/>
      <c r="AD145" s="29"/>
      <c r="AE145" s="30"/>
      <c r="AF145" s="31"/>
      <c r="AG145" s="136"/>
      <c r="AH145" s="137"/>
      <c r="AI145" s="39"/>
      <c r="AJ145" s="41"/>
      <c r="AK145" s="42"/>
      <c r="AL145" s="27"/>
      <c r="AM145" s="28" t="str">
        <f>IFERROR(INDEX(#REF!,MATCH(AH145,#REF!,0)),"")</f>
        <v/>
      </c>
      <c r="AN145" s="29" t="str">
        <f t="shared" si="92"/>
        <v/>
      </c>
      <c r="AO145" s="29">
        <f t="shared" si="124"/>
        <v>0</v>
      </c>
      <c r="AP145" s="29">
        <f t="shared" si="117"/>
        <v>0</v>
      </c>
      <c r="AQ145" s="30">
        <f t="shared" si="125"/>
        <v>0</v>
      </c>
      <c r="AR145" s="31">
        <f t="shared" si="126"/>
        <v>0</v>
      </c>
      <c r="AT145" s="44" t="s">
        <v>969</v>
      </c>
      <c r="AU145" s="45" t="s">
        <v>479</v>
      </c>
      <c r="AV145" s="138">
        <v>0</v>
      </c>
      <c r="AW145" s="58">
        <v>0</v>
      </c>
      <c r="AX145" s="139">
        <v>429</v>
      </c>
      <c r="AY145" s="58">
        <v>150</v>
      </c>
      <c r="AZ145" s="139">
        <v>173</v>
      </c>
      <c r="BA145" s="58">
        <v>1686</v>
      </c>
      <c r="BB145" s="139">
        <v>2580</v>
      </c>
      <c r="BC145" s="58">
        <v>2011</v>
      </c>
      <c r="BD145" s="139">
        <v>867</v>
      </c>
      <c r="BE145" s="58">
        <v>422</v>
      </c>
      <c r="BF145" s="139">
        <v>0</v>
      </c>
      <c r="BG145" s="59">
        <v>0</v>
      </c>
      <c r="BI145" s="140">
        <f t="shared" si="118"/>
        <v>693.16666666666663</v>
      </c>
      <c r="BJ145" s="140">
        <f t="shared" si="119"/>
        <v>8318</v>
      </c>
      <c r="BL145" s="399">
        <f t="shared" si="93"/>
        <v>26</v>
      </c>
      <c r="BM145" s="399">
        <f t="shared" si="94"/>
        <v>26</v>
      </c>
      <c r="BN145" s="399">
        <f t="shared" si="95"/>
        <v>28.57</v>
      </c>
      <c r="BO145" s="399">
        <f t="shared" si="96"/>
        <v>26.9</v>
      </c>
      <c r="BP145" s="399">
        <f t="shared" si="97"/>
        <v>27.04</v>
      </c>
      <c r="BQ145" s="399">
        <f t="shared" si="98"/>
        <v>36.799999999999997</v>
      </c>
      <c r="BR145" s="399">
        <f t="shared" si="99"/>
        <v>43.06</v>
      </c>
      <c r="BS145" s="399">
        <f t="shared" si="100"/>
        <v>39.08</v>
      </c>
      <c r="BT145" s="399">
        <f t="shared" si="101"/>
        <v>31.2</v>
      </c>
      <c r="BU145" s="399">
        <f t="shared" si="102"/>
        <v>28.53</v>
      </c>
      <c r="BV145" s="399">
        <f t="shared" si="103"/>
        <v>26</v>
      </c>
      <c r="BW145" s="399">
        <f t="shared" si="104"/>
        <v>26</v>
      </c>
      <c r="BX145" s="385">
        <f t="shared" si="120"/>
        <v>365.17999999999995</v>
      </c>
      <c r="BY145" s="385">
        <f t="shared" si="121"/>
        <v>30.431666666666661</v>
      </c>
      <c r="BZ145" s="385"/>
      <c r="CF145" s="399">
        <f t="shared" si="105"/>
        <v>51</v>
      </c>
      <c r="CG145" s="399">
        <f t="shared" si="106"/>
        <v>51</v>
      </c>
      <c r="CH145" s="399">
        <f t="shared" si="107"/>
        <v>53.92</v>
      </c>
      <c r="CI145" s="399">
        <f t="shared" si="108"/>
        <v>52.02</v>
      </c>
      <c r="CJ145" s="399">
        <f t="shared" si="109"/>
        <v>52.18</v>
      </c>
      <c r="CK145" s="399">
        <f t="shared" si="110"/>
        <v>66.55</v>
      </c>
      <c r="CL145" s="399">
        <f t="shared" si="111"/>
        <v>77.28</v>
      </c>
      <c r="CM145" s="399">
        <f t="shared" si="112"/>
        <v>70.45</v>
      </c>
      <c r="CN145" s="399">
        <f t="shared" si="113"/>
        <v>56.9</v>
      </c>
      <c r="CO145" s="399">
        <f t="shared" si="114"/>
        <v>53.87</v>
      </c>
      <c r="CP145" s="399">
        <f t="shared" si="115"/>
        <v>51</v>
      </c>
      <c r="CQ145" s="399">
        <f t="shared" si="116"/>
        <v>51</v>
      </c>
      <c r="CR145" s="385">
        <f t="shared" si="122"/>
        <v>687.17000000000007</v>
      </c>
      <c r="CS145" s="385">
        <f t="shared" si="123"/>
        <v>57.264166666666675</v>
      </c>
    </row>
    <row r="146" spans="22:97" ht="14" customHeight="1" x14ac:dyDescent="0.35">
      <c r="V146" s="137"/>
      <c r="W146" s="39"/>
      <c r="X146" s="202"/>
      <c r="Y146" s="42"/>
      <c r="Z146" s="27"/>
      <c r="AA146" s="28"/>
      <c r="AB146" s="29"/>
      <c r="AC146" s="29"/>
      <c r="AD146" s="29"/>
      <c r="AE146" s="30"/>
      <c r="AF146" s="31"/>
      <c r="AG146" s="136"/>
      <c r="AH146" s="137"/>
      <c r="AI146" s="39"/>
      <c r="AJ146" s="41"/>
      <c r="AK146" s="42"/>
      <c r="AL146" s="27"/>
      <c r="AM146" s="28" t="str">
        <f>IFERROR(INDEX(#REF!,MATCH(AH146,#REF!,0)),"")</f>
        <v/>
      </c>
      <c r="AN146" s="29" t="str">
        <f t="shared" si="92"/>
        <v/>
      </c>
      <c r="AO146" s="29">
        <f t="shared" si="124"/>
        <v>0</v>
      </c>
      <c r="AP146" s="29">
        <f t="shared" si="117"/>
        <v>0</v>
      </c>
      <c r="AQ146" s="30">
        <f t="shared" si="125"/>
        <v>0</v>
      </c>
      <c r="AR146" s="31">
        <f t="shared" si="126"/>
        <v>0</v>
      </c>
      <c r="AT146" s="44" t="s">
        <v>969</v>
      </c>
      <c r="AU146" s="45" t="s">
        <v>480</v>
      </c>
      <c r="AV146" s="138">
        <v>0</v>
      </c>
      <c r="AW146" s="58">
        <v>0</v>
      </c>
      <c r="AX146" s="139">
        <v>2071</v>
      </c>
      <c r="AY146" s="58">
        <v>3238</v>
      </c>
      <c r="AZ146" s="139">
        <v>841</v>
      </c>
      <c r="BA146" s="58">
        <v>932</v>
      </c>
      <c r="BB146" s="139">
        <v>1381</v>
      </c>
      <c r="BC146" s="58">
        <v>919</v>
      </c>
      <c r="BD146" s="139">
        <v>1031</v>
      </c>
      <c r="BE146" s="58">
        <v>4071</v>
      </c>
      <c r="BF146" s="139">
        <v>0</v>
      </c>
      <c r="BG146" s="59">
        <v>0</v>
      </c>
      <c r="BI146" s="140">
        <f t="shared" si="118"/>
        <v>1207</v>
      </c>
      <c r="BJ146" s="140">
        <f t="shared" si="119"/>
        <v>14484</v>
      </c>
      <c r="BL146" s="399">
        <f t="shared" si="93"/>
        <v>26</v>
      </c>
      <c r="BM146" s="399">
        <f t="shared" si="94"/>
        <v>26</v>
      </c>
      <c r="BN146" s="399">
        <f t="shared" si="95"/>
        <v>39.5</v>
      </c>
      <c r="BO146" s="399">
        <f t="shared" si="96"/>
        <v>47.67</v>
      </c>
      <c r="BP146" s="399">
        <f t="shared" si="97"/>
        <v>31.05</v>
      </c>
      <c r="BQ146" s="399">
        <f t="shared" si="98"/>
        <v>31.59</v>
      </c>
      <c r="BR146" s="399">
        <f t="shared" si="99"/>
        <v>34.67</v>
      </c>
      <c r="BS146" s="399">
        <f t="shared" si="100"/>
        <v>31.51</v>
      </c>
      <c r="BT146" s="399">
        <f t="shared" si="101"/>
        <v>32.22</v>
      </c>
      <c r="BU146" s="399">
        <f t="shared" si="102"/>
        <v>53.5</v>
      </c>
      <c r="BV146" s="399">
        <f t="shared" si="103"/>
        <v>26</v>
      </c>
      <c r="BW146" s="399">
        <f t="shared" si="104"/>
        <v>26</v>
      </c>
      <c r="BX146" s="385">
        <f t="shared" si="120"/>
        <v>405.71000000000004</v>
      </c>
      <c r="BY146" s="385">
        <f t="shared" si="121"/>
        <v>33.80916666666667</v>
      </c>
      <c r="BZ146" s="385"/>
      <c r="CF146" s="399">
        <f t="shared" si="105"/>
        <v>51</v>
      </c>
      <c r="CG146" s="399">
        <f t="shared" si="106"/>
        <v>51</v>
      </c>
      <c r="CH146" s="399">
        <f t="shared" si="107"/>
        <v>71.17</v>
      </c>
      <c r="CI146" s="399">
        <f t="shared" si="108"/>
        <v>85.18</v>
      </c>
      <c r="CJ146" s="399">
        <f t="shared" si="109"/>
        <v>56.72</v>
      </c>
      <c r="CK146" s="399">
        <f t="shared" si="110"/>
        <v>57.5</v>
      </c>
      <c r="CL146" s="399">
        <f t="shared" si="111"/>
        <v>62.89</v>
      </c>
      <c r="CM146" s="399">
        <f t="shared" si="112"/>
        <v>57.35</v>
      </c>
      <c r="CN146" s="399">
        <f t="shared" si="113"/>
        <v>58.69</v>
      </c>
      <c r="CO146" s="399">
        <f t="shared" si="114"/>
        <v>95.17</v>
      </c>
      <c r="CP146" s="399">
        <f t="shared" si="115"/>
        <v>51</v>
      </c>
      <c r="CQ146" s="399">
        <f t="shared" si="116"/>
        <v>51</v>
      </c>
      <c r="CR146" s="385">
        <f t="shared" si="122"/>
        <v>748.67</v>
      </c>
      <c r="CS146" s="385">
        <f t="shared" si="123"/>
        <v>62.389166666666661</v>
      </c>
    </row>
    <row r="147" spans="22:97" ht="14" customHeight="1" x14ac:dyDescent="0.35">
      <c r="V147" s="137"/>
      <c r="W147" s="39"/>
      <c r="X147" s="202"/>
      <c r="Y147" s="42"/>
      <c r="Z147" s="27"/>
      <c r="AA147" s="28"/>
      <c r="AB147" s="29"/>
      <c r="AC147" s="29"/>
      <c r="AD147" s="29"/>
      <c r="AE147" s="30"/>
      <c r="AF147" s="31"/>
      <c r="AG147" s="136"/>
      <c r="AH147" s="137"/>
      <c r="AI147" s="39"/>
      <c r="AJ147" s="41"/>
      <c r="AK147" s="42"/>
      <c r="AL147" s="27"/>
      <c r="AM147" s="28" t="str">
        <f>IFERROR(INDEX(#REF!,MATCH(AH147,#REF!,0)),"")</f>
        <v/>
      </c>
      <c r="AN147" s="29" t="str">
        <f t="shared" si="92"/>
        <v/>
      </c>
      <c r="AO147" s="29">
        <f t="shared" si="124"/>
        <v>0</v>
      </c>
      <c r="AP147" s="29">
        <f t="shared" si="117"/>
        <v>0</v>
      </c>
      <c r="AQ147" s="30">
        <f t="shared" si="125"/>
        <v>0</v>
      </c>
      <c r="AR147" s="31">
        <f t="shared" si="126"/>
        <v>0</v>
      </c>
      <c r="AT147" s="44" t="s">
        <v>969</v>
      </c>
      <c r="AU147" s="45" t="s">
        <v>481</v>
      </c>
      <c r="AV147" s="138"/>
      <c r="AW147" s="58">
        <v>0</v>
      </c>
      <c r="AX147" s="139"/>
      <c r="AY147" s="58"/>
      <c r="AZ147" s="139"/>
      <c r="BA147" s="58"/>
      <c r="BB147" s="139"/>
      <c r="BC147" s="58"/>
      <c r="BD147" s="139">
        <v>0</v>
      </c>
      <c r="BE147" s="58"/>
      <c r="BF147" s="139"/>
      <c r="BG147" s="59"/>
      <c r="BI147" s="140">
        <f t="shared" si="118"/>
        <v>0</v>
      </c>
      <c r="BJ147" s="140">
        <f t="shared" si="119"/>
        <v>0</v>
      </c>
      <c r="BL147" s="399">
        <f t="shared" si="93"/>
        <v>26</v>
      </c>
      <c r="BM147" s="399">
        <f t="shared" si="94"/>
        <v>26</v>
      </c>
      <c r="BN147" s="399">
        <f t="shared" si="95"/>
        <v>26</v>
      </c>
      <c r="BO147" s="399">
        <f t="shared" si="96"/>
        <v>26</v>
      </c>
      <c r="BP147" s="399">
        <f t="shared" si="97"/>
        <v>26</v>
      </c>
      <c r="BQ147" s="399">
        <f t="shared" si="98"/>
        <v>26</v>
      </c>
      <c r="BR147" s="399">
        <f t="shared" si="99"/>
        <v>26</v>
      </c>
      <c r="BS147" s="399">
        <f t="shared" si="100"/>
        <v>26</v>
      </c>
      <c r="BT147" s="399">
        <f t="shared" si="101"/>
        <v>26</v>
      </c>
      <c r="BU147" s="399">
        <f t="shared" si="102"/>
        <v>26</v>
      </c>
      <c r="BV147" s="399">
        <f t="shared" si="103"/>
        <v>26</v>
      </c>
      <c r="BW147" s="399">
        <f t="shared" si="104"/>
        <v>26</v>
      </c>
      <c r="BX147" s="385">
        <f t="shared" si="120"/>
        <v>312</v>
      </c>
      <c r="BY147" s="385">
        <f t="shared" si="121"/>
        <v>26</v>
      </c>
      <c r="BZ147" s="385"/>
      <c r="CF147" s="399">
        <f t="shared" si="105"/>
        <v>51</v>
      </c>
      <c r="CG147" s="399">
        <f t="shared" si="106"/>
        <v>51</v>
      </c>
      <c r="CH147" s="399">
        <f t="shared" si="107"/>
        <v>51</v>
      </c>
      <c r="CI147" s="399">
        <f t="shared" si="108"/>
        <v>51</v>
      </c>
      <c r="CJ147" s="399">
        <f t="shared" si="109"/>
        <v>51</v>
      </c>
      <c r="CK147" s="399">
        <f t="shared" si="110"/>
        <v>51</v>
      </c>
      <c r="CL147" s="399">
        <f t="shared" si="111"/>
        <v>51</v>
      </c>
      <c r="CM147" s="399">
        <f t="shared" si="112"/>
        <v>51</v>
      </c>
      <c r="CN147" s="399">
        <f t="shared" si="113"/>
        <v>51</v>
      </c>
      <c r="CO147" s="399">
        <f t="shared" si="114"/>
        <v>51</v>
      </c>
      <c r="CP147" s="399">
        <f t="shared" si="115"/>
        <v>51</v>
      </c>
      <c r="CQ147" s="399">
        <f t="shared" si="116"/>
        <v>51</v>
      </c>
      <c r="CR147" s="385">
        <f t="shared" si="122"/>
        <v>612</v>
      </c>
      <c r="CS147" s="385">
        <f t="shared" si="123"/>
        <v>51</v>
      </c>
    </row>
    <row r="148" spans="22:97" ht="14" customHeight="1" x14ac:dyDescent="0.35">
      <c r="V148" s="137"/>
      <c r="W148" s="39"/>
      <c r="X148" s="202"/>
      <c r="Y148" s="42"/>
      <c r="Z148" s="27"/>
      <c r="AA148" s="28"/>
      <c r="AB148" s="29"/>
      <c r="AC148" s="29"/>
      <c r="AD148" s="29"/>
      <c r="AE148" s="30"/>
      <c r="AF148" s="31"/>
      <c r="AG148" s="136"/>
      <c r="AH148" s="137"/>
      <c r="AI148" s="39"/>
      <c r="AJ148" s="41"/>
      <c r="AK148" s="42"/>
      <c r="AL148" s="27"/>
      <c r="AM148" s="28" t="str">
        <f>IFERROR(INDEX(#REF!,MATCH(AH148,#REF!,0)),"")</f>
        <v/>
      </c>
      <c r="AN148" s="29" t="str">
        <f t="shared" si="92"/>
        <v/>
      </c>
      <c r="AO148" s="29">
        <f t="shared" si="124"/>
        <v>0</v>
      </c>
      <c r="AP148" s="29">
        <f t="shared" si="117"/>
        <v>0</v>
      </c>
      <c r="AQ148" s="30">
        <f t="shared" si="125"/>
        <v>0</v>
      </c>
      <c r="AR148" s="31">
        <f t="shared" si="126"/>
        <v>0</v>
      </c>
      <c r="AT148" s="44" t="s">
        <v>969</v>
      </c>
      <c r="AU148" s="45" t="s">
        <v>482</v>
      </c>
      <c r="AV148" s="138">
        <v>0</v>
      </c>
      <c r="AW148" s="58">
        <v>0</v>
      </c>
      <c r="AX148" s="139">
        <v>3005</v>
      </c>
      <c r="AY148" s="58">
        <v>565</v>
      </c>
      <c r="AZ148" s="139">
        <v>484</v>
      </c>
      <c r="BA148" s="58">
        <v>825</v>
      </c>
      <c r="BB148" s="139">
        <v>999</v>
      </c>
      <c r="BC148" s="58">
        <v>622</v>
      </c>
      <c r="BD148" s="139">
        <v>592</v>
      </c>
      <c r="BE148" s="58">
        <v>768</v>
      </c>
      <c r="BF148" s="139">
        <v>0</v>
      </c>
      <c r="BG148" s="59">
        <v>0</v>
      </c>
      <c r="BI148" s="140">
        <f t="shared" si="118"/>
        <v>655</v>
      </c>
      <c r="BJ148" s="140">
        <f t="shared" si="119"/>
        <v>7860</v>
      </c>
      <c r="BL148" s="399">
        <f t="shared" si="93"/>
        <v>26</v>
      </c>
      <c r="BM148" s="399">
        <f t="shared" si="94"/>
        <v>26</v>
      </c>
      <c r="BN148" s="399">
        <f t="shared" si="95"/>
        <v>46.04</v>
      </c>
      <c r="BO148" s="399">
        <f t="shared" si="96"/>
        <v>29.39</v>
      </c>
      <c r="BP148" s="399">
        <f t="shared" si="97"/>
        <v>28.9</v>
      </c>
      <c r="BQ148" s="399">
        <f t="shared" si="98"/>
        <v>30.95</v>
      </c>
      <c r="BR148" s="399">
        <f t="shared" si="99"/>
        <v>31.99</v>
      </c>
      <c r="BS148" s="399">
        <f t="shared" si="100"/>
        <v>29.73</v>
      </c>
      <c r="BT148" s="399">
        <f t="shared" si="101"/>
        <v>29.55</v>
      </c>
      <c r="BU148" s="399">
        <f t="shared" si="102"/>
        <v>30.61</v>
      </c>
      <c r="BV148" s="399">
        <f t="shared" si="103"/>
        <v>26</v>
      </c>
      <c r="BW148" s="399">
        <f t="shared" si="104"/>
        <v>26</v>
      </c>
      <c r="BX148" s="385">
        <f t="shared" si="120"/>
        <v>361.15999999999997</v>
      </c>
      <c r="BY148" s="385">
        <f t="shared" si="121"/>
        <v>30.096666666666664</v>
      </c>
      <c r="BZ148" s="385"/>
      <c r="CF148" s="399">
        <f t="shared" si="105"/>
        <v>51</v>
      </c>
      <c r="CG148" s="399">
        <f t="shared" si="106"/>
        <v>51</v>
      </c>
      <c r="CH148" s="399">
        <f t="shared" si="107"/>
        <v>82.38</v>
      </c>
      <c r="CI148" s="399">
        <f t="shared" si="108"/>
        <v>54.84</v>
      </c>
      <c r="CJ148" s="399">
        <f t="shared" si="109"/>
        <v>54.29</v>
      </c>
      <c r="CK148" s="399">
        <f t="shared" si="110"/>
        <v>56.61</v>
      </c>
      <c r="CL148" s="399">
        <f t="shared" si="111"/>
        <v>58.31</v>
      </c>
      <c r="CM148" s="399">
        <f t="shared" si="112"/>
        <v>55.23</v>
      </c>
      <c r="CN148" s="399">
        <f t="shared" si="113"/>
        <v>55.03</v>
      </c>
      <c r="CO148" s="399">
        <f t="shared" si="114"/>
        <v>56.22</v>
      </c>
      <c r="CP148" s="399">
        <f t="shared" si="115"/>
        <v>51</v>
      </c>
      <c r="CQ148" s="399">
        <f t="shared" si="116"/>
        <v>51</v>
      </c>
      <c r="CR148" s="385">
        <f t="shared" si="122"/>
        <v>676.91000000000008</v>
      </c>
      <c r="CS148" s="385">
        <f t="shared" si="123"/>
        <v>56.409166666666671</v>
      </c>
    </row>
    <row r="149" spans="22:97" ht="14" customHeight="1" x14ac:dyDescent="0.35">
      <c r="V149" s="137"/>
      <c r="W149" s="39"/>
      <c r="X149" s="202"/>
      <c r="Y149" s="42"/>
      <c r="Z149" s="27"/>
      <c r="AA149" s="28"/>
      <c r="AB149" s="29"/>
      <c r="AC149" s="29"/>
      <c r="AD149" s="29"/>
      <c r="AE149" s="30"/>
      <c r="AF149" s="31"/>
      <c r="AG149" s="136"/>
      <c r="AH149" s="137"/>
      <c r="AI149" s="39"/>
      <c r="AJ149" s="41"/>
      <c r="AK149" s="42"/>
      <c r="AL149" s="27"/>
      <c r="AM149" s="28" t="str">
        <f>IFERROR(INDEX(#REF!,MATCH(AH149,#REF!,0)),"")</f>
        <v/>
      </c>
      <c r="AN149" s="29" t="str">
        <f t="shared" si="92"/>
        <v/>
      </c>
      <c r="AO149" s="29">
        <f t="shared" si="124"/>
        <v>0</v>
      </c>
      <c r="AP149" s="29">
        <f t="shared" si="117"/>
        <v>0</v>
      </c>
      <c r="AQ149" s="30">
        <f t="shared" si="125"/>
        <v>0</v>
      </c>
      <c r="AR149" s="31">
        <f t="shared" si="126"/>
        <v>0</v>
      </c>
      <c r="AT149" s="44" t="s">
        <v>969</v>
      </c>
      <c r="AU149" s="45" t="s">
        <v>483</v>
      </c>
      <c r="AV149" s="138">
        <v>0</v>
      </c>
      <c r="AW149" s="58">
        <v>0</v>
      </c>
      <c r="AX149" s="139">
        <v>64</v>
      </c>
      <c r="AY149" s="58">
        <v>281</v>
      </c>
      <c r="AZ149" s="139">
        <v>410</v>
      </c>
      <c r="BA149" s="58">
        <v>624</v>
      </c>
      <c r="BB149" s="139">
        <v>495</v>
      </c>
      <c r="BC149" s="58">
        <v>309</v>
      </c>
      <c r="BD149" s="139">
        <v>13</v>
      </c>
      <c r="BE149" s="58">
        <v>31</v>
      </c>
      <c r="BF149" s="139">
        <v>0</v>
      </c>
      <c r="BG149" s="59">
        <v>0</v>
      </c>
      <c r="BI149" s="140">
        <f t="shared" si="118"/>
        <v>185.58333333333334</v>
      </c>
      <c r="BJ149" s="140">
        <f t="shared" si="119"/>
        <v>2227</v>
      </c>
      <c r="BL149" s="399">
        <f t="shared" si="93"/>
        <v>26</v>
      </c>
      <c r="BM149" s="399">
        <f t="shared" si="94"/>
        <v>26</v>
      </c>
      <c r="BN149" s="399">
        <f t="shared" si="95"/>
        <v>26.38</v>
      </c>
      <c r="BO149" s="399">
        <f t="shared" si="96"/>
        <v>27.69</v>
      </c>
      <c r="BP149" s="399">
        <f t="shared" si="97"/>
        <v>28.46</v>
      </c>
      <c r="BQ149" s="399">
        <f t="shared" si="98"/>
        <v>29.74</v>
      </c>
      <c r="BR149" s="399">
        <f t="shared" si="99"/>
        <v>28.97</v>
      </c>
      <c r="BS149" s="399">
        <f t="shared" si="100"/>
        <v>27.85</v>
      </c>
      <c r="BT149" s="399">
        <f t="shared" si="101"/>
        <v>26.08</v>
      </c>
      <c r="BU149" s="399">
        <f t="shared" si="102"/>
        <v>26.19</v>
      </c>
      <c r="BV149" s="399">
        <f t="shared" si="103"/>
        <v>26</v>
      </c>
      <c r="BW149" s="399">
        <f t="shared" si="104"/>
        <v>26</v>
      </c>
      <c r="BX149" s="385">
        <f t="shared" si="120"/>
        <v>325.36</v>
      </c>
      <c r="BY149" s="385">
        <f t="shared" si="121"/>
        <v>27.113333333333333</v>
      </c>
      <c r="BZ149" s="385"/>
      <c r="CF149" s="399">
        <f t="shared" si="105"/>
        <v>51</v>
      </c>
      <c r="CG149" s="399">
        <f t="shared" si="106"/>
        <v>51</v>
      </c>
      <c r="CH149" s="399">
        <f t="shared" si="107"/>
        <v>51.44</v>
      </c>
      <c r="CI149" s="399">
        <f t="shared" si="108"/>
        <v>52.91</v>
      </c>
      <c r="CJ149" s="399">
        <f t="shared" si="109"/>
        <v>53.79</v>
      </c>
      <c r="CK149" s="399">
        <f t="shared" si="110"/>
        <v>55.24</v>
      </c>
      <c r="CL149" s="399">
        <f t="shared" si="111"/>
        <v>54.37</v>
      </c>
      <c r="CM149" s="399">
        <f t="shared" si="112"/>
        <v>53.1</v>
      </c>
      <c r="CN149" s="399">
        <f t="shared" si="113"/>
        <v>51.09</v>
      </c>
      <c r="CO149" s="399">
        <f t="shared" si="114"/>
        <v>51.21</v>
      </c>
      <c r="CP149" s="399">
        <f t="shared" si="115"/>
        <v>51</v>
      </c>
      <c r="CQ149" s="399">
        <f t="shared" si="116"/>
        <v>51</v>
      </c>
      <c r="CR149" s="385">
        <f t="shared" si="122"/>
        <v>627.15000000000009</v>
      </c>
      <c r="CS149" s="385">
        <f t="shared" si="123"/>
        <v>52.26250000000001</v>
      </c>
    </row>
    <row r="150" spans="22:97" ht="14" customHeight="1" x14ac:dyDescent="0.35">
      <c r="V150" s="137"/>
      <c r="W150" s="39"/>
      <c r="X150" s="202"/>
      <c r="Y150" s="42"/>
      <c r="Z150" s="27"/>
      <c r="AA150" s="28"/>
      <c r="AB150" s="29"/>
      <c r="AC150" s="29"/>
      <c r="AD150" s="29"/>
      <c r="AE150" s="30"/>
      <c r="AF150" s="31"/>
      <c r="AG150" s="136"/>
      <c r="AH150" s="137"/>
      <c r="AI150" s="39"/>
      <c r="AJ150" s="41"/>
      <c r="AK150" s="42"/>
      <c r="AL150" s="27"/>
      <c r="AM150" s="28" t="str">
        <f>IFERROR(INDEX(#REF!,MATCH(AH150,#REF!,0)),"")</f>
        <v/>
      </c>
      <c r="AN150" s="29" t="str">
        <f t="shared" si="92"/>
        <v/>
      </c>
      <c r="AO150" s="29">
        <f t="shared" si="124"/>
        <v>0</v>
      </c>
      <c r="AP150" s="29">
        <f t="shared" si="117"/>
        <v>0</v>
      </c>
      <c r="AQ150" s="30">
        <f t="shared" si="125"/>
        <v>0</v>
      </c>
      <c r="AR150" s="31">
        <f t="shared" si="126"/>
        <v>0</v>
      </c>
      <c r="AT150" s="44" t="s">
        <v>969</v>
      </c>
      <c r="AU150" s="45" t="s">
        <v>484</v>
      </c>
      <c r="AV150" s="138">
        <v>0</v>
      </c>
      <c r="AW150" s="58">
        <v>0</v>
      </c>
      <c r="AX150" s="139">
        <v>569</v>
      </c>
      <c r="AY150" s="58">
        <v>180</v>
      </c>
      <c r="AZ150" s="139">
        <v>900</v>
      </c>
      <c r="BA150" s="58">
        <v>443</v>
      </c>
      <c r="BB150" s="139">
        <v>1226</v>
      </c>
      <c r="BC150" s="58">
        <v>508</v>
      </c>
      <c r="BD150" s="139">
        <v>5</v>
      </c>
      <c r="BE150" s="58">
        <v>63</v>
      </c>
      <c r="BF150" s="139">
        <v>0</v>
      </c>
      <c r="BG150" s="59">
        <v>0</v>
      </c>
      <c r="BI150" s="140">
        <f t="shared" si="118"/>
        <v>324.5</v>
      </c>
      <c r="BJ150" s="140">
        <f t="shared" si="119"/>
        <v>3894</v>
      </c>
      <c r="BL150" s="399">
        <f t="shared" si="93"/>
        <v>26</v>
      </c>
      <c r="BM150" s="399">
        <f t="shared" si="94"/>
        <v>26</v>
      </c>
      <c r="BN150" s="399">
        <f t="shared" si="95"/>
        <v>29.41</v>
      </c>
      <c r="BO150" s="399">
        <f t="shared" si="96"/>
        <v>27.08</v>
      </c>
      <c r="BP150" s="399">
        <f t="shared" si="97"/>
        <v>31.4</v>
      </c>
      <c r="BQ150" s="399">
        <f t="shared" si="98"/>
        <v>28.66</v>
      </c>
      <c r="BR150" s="399">
        <f t="shared" si="99"/>
        <v>33.58</v>
      </c>
      <c r="BS150" s="399">
        <f t="shared" si="100"/>
        <v>29.05</v>
      </c>
      <c r="BT150" s="399">
        <f t="shared" si="101"/>
        <v>26.03</v>
      </c>
      <c r="BU150" s="399">
        <f t="shared" si="102"/>
        <v>26.38</v>
      </c>
      <c r="BV150" s="399">
        <f t="shared" si="103"/>
        <v>26</v>
      </c>
      <c r="BW150" s="399">
        <f t="shared" si="104"/>
        <v>26</v>
      </c>
      <c r="BX150" s="385">
        <f t="shared" si="120"/>
        <v>335.59000000000003</v>
      </c>
      <c r="BY150" s="385">
        <f t="shared" si="121"/>
        <v>27.965833333333336</v>
      </c>
      <c r="BZ150" s="385"/>
      <c r="CF150" s="399">
        <f t="shared" si="105"/>
        <v>51</v>
      </c>
      <c r="CG150" s="399">
        <f t="shared" si="106"/>
        <v>51</v>
      </c>
      <c r="CH150" s="399">
        <f t="shared" si="107"/>
        <v>54.87</v>
      </c>
      <c r="CI150" s="399">
        <f t="shared" si="108"/>
        <v>52.22</v>
      </c>
      <c r="CJ150" s="399">
        <f t="shared" si="109"/>
        <v>57.12</v>
      </c>
      <c r="CK150" s="399">
        <f t="shared" si="110"/>
        <v>54.01</v>
      </c>
      <c r="CL150" s="399">
        <f t="shared" si="111"/>
        <v>61.03</v>
      </c>
      <c r="CM150" s="399">
        <f t="shared" si="112"/>
        <v>54.45</v>
      </c>
      <c r="CN150" s="399">
        <f t="shared" si="113"/>
        <v>51.03</v>
      </c>
      <c r="CO150" s="399">
        <f t="shared" si="114"/>
        <v>51.43</v>
      </c>
      <c r="CP150" s="399">
        <f t="shared" si="115"/>
        <v>51</v>
      </c>
      <c r="CQ150" s="399">
        <f t="shared" si="116"/>
        <v>51</v>
      </c>
      <c r="CR150" s="385">
        <f t="shared" si="122"/>
        <v>640.16</v>
      </c>
      <c r="CS150" s="385">
        <f t="shared" si="123"/>
        <v>53.346666666666664</v>
      </c>
    </row>
    <row r="151" spans="22:97" ht="14" customHeight="1" x14ac:dyDescent="0.35">
      <c r="V151" s="137"/>
      <c r="W151" s="39"/>
      <c r="X151" s="202"/>
      <c r="Y151" s="42"/>
      <c r="Z151" s="27"/>
      <c r="AA151" s="28"/>
      <c r="AB151" s="29"/>
      <c r="AC151" s="29"/>
      <c r="AD151" s="29"/>
      <c r="AE151" s="30"/>
      <c r="AF151" s="31"/>
      <c r="AG151" s="136"/>
      <c r="AH151" s="137"/>
      <c r="AI151" s="39"/>
      <c r="AJ151" s="41"/>
      <c r="AK151" s="42"/>
      <c r="AL151" s="27"/>
      <c r="AM151" s="28" t="str">
        <f>IFERROR(INDEX(#REF!,MATCH(AH151,#REF!,0)),"")</f>
        <v/>
      </c>
      <c r="AN151" s="29" t="str">
        <f t="shared" si="92"/>
        <v/>
      </c>
      <c r="AO151" s="29">
        <f t="shared" si="124"/>
        <v>0</v>
      </c>
      <c r="AP151" s="29">
        <f t="shared" si="117"/>
        <v>0</v>
      </c>
      <c r="AQ151" s="30">
        <f t="shared" si="125"/>
        <v>0</v>
      </c>
      <c r="AR151" s="31">
        <f t="shared" si="126"/>
        <v>0</v>
      </c>
      <c r="AT151" s="44" t="s">
        <v>969</v>
      </c>
      <c r="AU151" s="45" t="s">
        <v>485</v>
      </c>
      <c r="AV151" s="138">
        <v>0</v>
      </c>
      <c r="AW151" s="58">
        <v>0</v>
      </c>
      <c r="AX151" s="139">
        <v>4363</v>
      </c>
      <c r="AY151" s="58">
        <v>3781</v>
      </c>
      <c r="AZ151" s="139">
        <v>5408</v>
      </c>
      <c r="BA151" s="58">
        <v>7485</v>
      </c>
      <c r="BB151" s="139">
        <v>10401</v>
      </c>
      <c r="BC151" s="58">
        <v>3112</v>
      </c>
      <c r="BD151" s="139">
        <v>8570</v>
      </c>
      <c r="BE151" s="58">
        <v>2240</v>
      </c>
      <c r="BF151" s="139">
        <v>0</v>
      </c>
      <c r="BG151" s="59">
        <v>0</v>
      </c>
      <c r="BI151" s="140">
        <f t="shared" si="118"/>
        <v>3780</v>
      </c>
      <c r="BJ151" s="140">
        <f t="shared" si="119"/>
        <v>45360</v>
      </c>
      <c r="BL151" s="399">
        <f t="shared" si="93"/>
        <v>26</v>
      </c>
      <c r="BM151" s="399">
        <f t="shared" si="94"/>
        <v>26</v>
      </c>
      <c r="BN151" s="399">
        <f t="shared" si="95"/>
        <v>55.54</v>
      </c>
      <c r="BO151" s="399">
        <f t="shared" si="96"/>
        <v>51.47</v>
      </c>
      <c r="BP151" s="399">
        <f t="shared" si="97"/>
        <v>62.86</v>
      </c>
      <c r="BQ151" s="399">
        <f t="shared" si="98"/>
        <v>78.88</v>
      </c>
      <c r="BR151" s="399">
        <f t="shared" si="99"/>
        <v>102.21</v>
      </c>
      <c r="BS151" s="399">
        <f t="shared" si="100"/>
        <v>46.78</v>
      </c>
      <c r="BT151" s="399">
        <f t="shared" si="101"/>
        <v>87.56</v>
      </c>
      <c r="BU151" s="399">
        <f t="shared" si="102"/>
        <v>40.68</v>
      </c>
      <c r="BV151" s="399">
        <f t="shared" si="103"/>
        <v>26</v>
      </c>
      <c r="BW151" s="399">
        <f t="shared" si="104"/>
        <v>26</v>
      </c>
      <c r="BX151" s="385">
        <f t="shared" si="120"/>
        <v>629.9799999999999</v>
      </c>
      <c r="BY151" s="385">
        <f t="shared" si="121"/>
        <v>52.498333333333328</v>
      </c>
      <c r="BZ151" s="385"/>
      <c r="CF151" s="399">
        <f t="shared" si="105"/>
        <v>51</v>
      </c>
      <c r="CG151" s="399">
        <f t="shared" si="106"/>
        <v>51</v>
      </c>
      <c r="CH151" s="399">
        <f t="shared" si="107"/>
        <v>98.68</v>
      </c>
      <c r="CI151" s="399">
        <f t="shared" si="108"/>
        <v>91.69</v>
      </c>
      <c r="CJ151" s="399">
        <f t="shared" si="109"/>
        <v>111.22</v>
      </c>
      <c r="CK151" s="399">
        <f t="shared" si="110"/>
        <v>152.02000000000001</v>
      </c>
      <c r="CL151" s="399">
        <f t="shared" si="111"/>
        <v>210.34</v>
      </c>
      <c r="CM151" s="399">
        <f t="shared" si="112"/>
        <v>83.66</v>
      </c>
      <c r="CN151" s="399">
        <f t="shared" si="113"/>
        <v>173.72</v>
      </c>
      <c r="CO151" s="399">
        <f t="shared" si="114"/>
        <v>73.2</v>
      </c>
      <c r="CP151" s="399">
        <f t="shared" si="115"/>
        <v>51</v>
      </c>
      <c r="CQ151" s="399">
        <f t="shared" si="116"/>
        <v>51</v>
      </c>
      <c r="CR151" s="385">
        <f t="shared" si="122"/>
        <v>1198.53</v>
      </c>
      <c r="CS151" s="385">
        <f t="shared" si="123"/>
        <v>99.877499999999998</v>
      </c>
    </row>
    <row r="152" spans="22:97" ht="14" customHeight="1" x14ac:dyDescent="0.35">
      <c r="V152" s="137"/>
      <c r="W152" s="39"/>
      <c r="X152" s="202"/>
      <c r="Y152" s="42"/>
      <c r="Z152" s="27"/>
      <c r="AA152" s="28"/>
      <c r="AB152" s="29"/>
      <c r="AC152" s="29"/>
      <c r="AD152" s="29"/>
      <c r="AE152" s="30"/>
      <c r="AF152" s="31"/>
      <c r="AG152" s="136"/>
      <c r="AH152" s="137"/>
      <c r="AI152" s="39"/>
      <c r="AJ152" s="41"/>
      <c r="AK152" s="42"/>
      <c r="AL152" s="27"/>
      <c r="AM152" s="28" t="str">
        <f>IFERROR(INDEX(#REF!,MATCH(AH152,#REF!,0)),"")</f>
        <v/>
      </c>
      <c r="AN152" s="29" t="str">
        <f t="shared" si="92"/>
        <v/>
      </c>
      <c r="AO152" s="29">
        <f t="shared" si="124"/>
        <v>0</v>
      </c>
      <c r="AP152" s="29">
        <f t="shared" si="117"/>
        <v>0</v>
      </c>
      <c r="AQ152" s="30">
        <f t="shared" si="125"/>
        <v>0</v>
      </c>
      <c r="AR152" s="31">
        <f t="shared" si="126"/>
        <v>0</v>
      </c>
      <c r="AT152" s="44" t="s">
        <v>969</v>
      </c>
      <c r="AU152" s="45" t="s">
        <v>486</v>
      </c>
      <c r="AV152" s="138">
        <v>172</v>
      </c>
      <c r="AW152" s="58"/>
      <c r="AX152" s="139"/>
      <c r="AY152" s="58"/>
      <c r="AZ152" s="139"/>
      <c r="BA152" s="58"/>
      <c r="BB152" s="139"/>
      <c r="BC152" s="58"/>
      <c r="BD152" s="139">
        <v>7738</v>
      </c>
      <c r="BE152" s="58">
        <v>3591</v>
      </c>
      <c r="BF152" s="139">
        <v>0</v>
      </c>
      <c r="BG152" s="59">
        <v>0</v>
      </c>
      <c r="BI152" s="140">
        <f t="shared" si="118"/>
        <v>2300.1999999999998</v>
      </c>
      <c r="BJ152" s="140">
        <f t="shared" si="119"/>
        <v>11501</v>
      </c>
      <c r="BL152" s="399">
        <f t="shared" si="93"/>
        <v>27.03</v>
      </c>
      <c r="BM152" s="399">
        <f t="shared" si="94"/>
        <v>26</v>
      </c>
      <c r="BN152" s="399">
        <f t="shared" si="95"/>
        <v>26</v>
      </c>
      <c r="BO152" s="399">
        <f t="shared" si="96"/>
        <v>26</v>
      </c>
      <c r="BP152" s="399">
        <f t="shared" si="97"/>
        <v>26</v>
      </c>
      <c r="BQ152" s="399">
        <f t="shared" si="98"/>
        <v>26</v>
      </c>
      <c r="BR152" s="399">
        <f t="shared" si="99"/>
        <v>26</v>
      </c>
      <c r="BS152" s="399">
        <f t="shared" si="100"/>
        <v>26</v>
      </c>
      <c r="BT152" s="399">
        <f t="shared" si="101"/>
        <v>80.900000000000006</v>
      </c>
      <c r="BU152" s="399">
        <f t="shared" si="102"/>
        <v>50.14</v>
      </c>
      <c r="BV152" s="399">
        <f t="shared" si="103"/>
        <v>26</v>
      </c>
      <c r="BW152" s="399">
        <f t="shared" si="104"/>
        <v>26</v>
      </c>
      <c r="BX152" s="385">
        <f t="shared" si="120"/>
        <v>392.07</v>
      </c>
      <c r="BY152" s="385">
        <f t="shared" si="121"/>
        <v>32.672499999999999</v>
      </c>
      <c r="BZ152" s="385"/>
      <c r="CF152" s="399">
        <f t="shared" si="105"/>
        <v>52.17</v>
      </c>
      <c r="CG152" s="399">
        <f t="shared" si="106"/>
        <v>51</v>
      </c>
      <c r="CH152" s="399">
        <f t="shared" si="107"/>
        <v>51</v>
      </c>
      <c r="CI152" s="399">
        <f t="shared" si="108"/>
        <v>51</v>
      </c>
      <c r="CJ152" s="399">
        <f t="shared" si="109"/>
        <v>51</v>
      </c>
      <c r="CK152" s="399">
        <f t="shared" si="110"/>
        <v>51</v>
      </c>
      <c r="CL152" s="399">
        <f t="shared" si="111"/>
        <v>51</v>
      </c>
      <c r="CM152" s="399">
        <f t="shared" si="112"/>
        <v>51</v>
      </c>
      <c r="CN152" s="399">
        <f t="shared" si="113"/>
        <v>157.08000000000001</v>
      </c>
      <c r="CO152" s="399">
        <f t="shared" si="114"/>
        <v>89.41</v>
      </c>
      <c r="CP152" s="399">
        <f t="shared" si="115"/>
        <v>51</v>
      </c>
      <c r="CQ152" s="399">
        <f t="shared" si="116"/>
        <v>51</v>
      </c>
      <c r="CR152" s="385">
        <f t="shared" si="122"/>
        <v>757.66</v>
      </c>
      <c r="CS152" s="385">
        <f t="shared" si="123"/>
        <v>63.138333333333328</v>
      </c>
    </row>
    <row r="153" spans="22:97" ht="14" customHeight="1" x14ac:dyDescent="0.35">
      <c r="V153" s="137"/>
      <c r="W153" s="39"/>
      <c r="X153" s="202"/>
      <c r="Y153" s="42"/>
      <c r="Z153" s="27"/>
      <c r="AA153" s="28"/>
      <c r="AB153" s="29"/>
      <c r="AC153" s="29"/>
      <c r="AD153" s="29"/>
      <c r="AE153" s="30"/>
      <c r="AF153" s="31"/>
      <c r="AG153" s="136"/>
      <c r="AH153" s="137"/>
      <c r="AI153" s="39"/>
      <c r="AJ153" s="41"/>
      <c r="AK153" s="42"/>
      <c r="AL153" s="27"/>
      <c r="AM153" s="28" t="str">
        <f>IFERROR(INDEX(#REF!,MATCH(AH153,#REF!,0)),"")</f>
        <v/>
      </c>
      <c r="AN153" s="29" t="str">
        <f t="shared" si="92"/>
        <v/>
      </c>
      <c r="AO153" s="29">
        <f t="shared" si="124"/>
        <v>0</v>
      </c>
      <c r="AP153" s="29">
        <f t="shared" si="117"/>
        <v>0</v>
      </c>
      <c r="AQ153" s="30">
        <f t="shared" si="125"/>
        <v>0</v>
      </c>
      <c r="AR153" s="31">
        <f t="shared" si="126"/>
        <v>0</v>
      </c>
      <c r="AT153" s="44" t="s">
        <v>969</v>
      </c>
      <c r="AU153" s="45" t="s">
        <v>487</v>
      </c>
      <c r="AV153" s="138">
        <v>0</v>
      </c>
      <c r="AW153" s="58"/>
      <c r="AX153" s="139"/>
      <c r="AY153" s="58"/>
      <c r="AZ153" s="139"/>
      <c r="BA153" s="58"/>
      <c r="BB153" s="139"/>
      <c r="BC153" s="58"/>
      <c r="BD153" s="139">
        <v>9081</v>
      </c>
      <c r="BE153" s="58">
        <v>14020</v>
      </c>
      <c r="BF153" s="139">
        <v>0</v>
      </c>
      <c r="BG153" s="59">
        <v>0</v>
      </c>
      <c r="BI153" s="140">
        <f t="shared" si="118"/>
        <v>4620.2</v>
      </c>
      <c r="BJ153" s="140">
        <f t="shared" si="119"/>
        <v>23101</v>
      </c>
      <c r="BL153" s="399">
        <f t="shared" si="93"/>
        <v>26</v>
      </c>
      <c r="BM153" s="399">
        <f t="shared" si="94"/>
        <v>26</v>
      </c>
      <c r="BN153" s="399">
        <f t="shared" si="95"/>
        <v>26</v>
      </c>
      <c r="BO153" s="399">
        <f t="shared" si="96"/>
        <v>26</v>
      </c>
      <c r="BP153" s="399">
        <f t="shared" si="97"/>
        <v>26</v>
      </c>
      <c r="BQ153" s="399">
        <f t="shared" si="98"/>
        <v>26</v>
      </c>
      <c r="BR153" s="399">
        <f t="shared" si="99"/>
        <v>26</v>
      </c>
      <c r="BS153" s="399">
        <f t="shared" si="100"/>
        <v>26</v>
      </c>
      <c r="BT153" s="399">
        <f t="shared" si="101"/>
        <v>91.65</v>
      </c>
      <c r="BU153" s="399">
        <f t="shared" si="102"/>
        <v>131.16</v>
      </c>
      <c r="BV153" s="399">
        <f t="shared" si="103"/>
        <v>26</v>
      </c>
      <c r="BW153" s="399">
        <f t="shared" si="104"/>
        <v>26</v>
      </c>
      <c r="BX153" s="385">
        <f t="shared" si="120"/>
        <v>482.80999999999995</v>
      </c>
      <c r="BY153" s="385">
        <f t="shared" si="121"/>
        <v>40.23416666666666</v>
      </c>
      <c r="BZ153" s="385"/>
      <c r="CF153" s="399">
        <f t="shared" si="105"/>
        <v>51</v>
      </c>
      <c r="CG153" s="399">
        <f t="shared" si="106"/>
        <v>51</v>
      </c>
      <c r="CH153" s="399">
        <f t="shared" si="107"/>
        <v>51</v>
      </c>
      <c r="CI153" s="399">
        <f t="shared" si="108"/>
        <v>51</v>
      </c>
      <c r="CJ153" s="399">
        <f t="shared" si="109"/>
        <v>51</v>
      </c>
      <c r="CK153" s="399">
        <f t="shared" si="110"/>
        <v>51</v>
      </c>
      <c r="CL153" s="399">
        <f t="shared" si="111"/>
        <v>51</v>
      </c>
      <c r="CM153" s="399">
        <f t="shared" si="112"/>
        <v>51</v>
      </c>
      <c r="CN153" s="399">
        <f t="shared" si="113"/>
        <v>183.94</v>
      </c>
      <c r="CO153" s="399">
        <f t="shared" si="114"/>
        <v>282.72000000000003</v>
      </c>
      <c r="CP153" s="399">
        <f t="shared" si="115"/>
        <v>51</v>
      </c>
      <c r="CQ153" s="399">
        <f t="shared" si="116"/>
        <v>51</v>
      </c>
      <c r="CR153" s="385">
        <f t="shared" si="122"/>
        <v>976.66000000000008</v>
      </c>
      <c r="CS153" s="385">
        <f t="shared" si="123"/>
        <v>81.388333333333335</v>
      </c>
    </row>
    <row r="154" spans="22:97" ht="14" customHeight="1" x14ac:dyDescent="0.35">
      <c r="V154" s="137"/>
      <c r="W154" s="39"/>
      <c r="X154" s="202"/>
      <c r="Y154" s="42"/>
      <c r="Z154" s="27"/>
      <c r="AA154" s="28"/>
      <c r="AB154" s="29"/>
      <c r="AC154" s="29"/>
      <c r="AD154" s="29"/>
      <c r="AE154" s="30"/>
      <c r="AF154" s="31"/>
      <c r="AG154" s="136"/>
      <c r="AH154" s="137"/>
      <c r="AI154" s="39"/>
      <c r="AJ154" s="41"/>
      <c r="AK154" s="42"/>
      <c r="AL154" s="27"/>
      <c r="AM154" s="28" t="str">
        <f>IFERROR(INDEX(#REF!,MATCH(AH154,#REF!,0)),"")</f>
        <v/>
      </c>
      <c r="AN154" s="29" t="str">
        <f t="shared" si="92"/>
        <v/>
      </c>
      <c r="AO154" s="29">
        <f t="shared" si="124"/>
        <v>0</v>
      </c>
      <c r="AP154" s="29">
        <f t="shared" si="117"/>
        <v>0</v>
      </c>
      <c r="AQ154" s="30">
        <f t="shared" si="125"/>
        <v>0</v>
      </c>
      <c r="AR154" s="31">
        <f t="shared" si="126"/>
        <v>0</v>
      </c>
      <c r="AT154" s="44" t="s">
        <v>969</v>
      </c>
      <c r="AU154" s="45" t="s">
        <v>488</v>
      </c>
      <c r="AV154" s="138">
        <v>0</v>
      </c>
      <c r="AW154" s="58">
        <v>0</v>
      </c>
      <c r="AX154" s="139">
        <v>2681</v>
      </c>
      <c r="AY154" s="58">
        <v>644</v>
      </c>
      <c r="AZ154" s="139">
        <v>2327</v>
      </c>
      <c r="BA154" s="58">
        <v>4332</v>
      </c>
      <c r="BB154" s="139">
        <v>4666</v>
      </c>
      <c r="BC154" s="58">
        <v>3957</v>
      </c>
      <c r="BD154" s="139">
        <v>7859</v>
      </c>
      <c r="BE154" s="58">
        <v>4177</v>
      </c>
      <c r="BF154" s="139">
        <v>0</v>
      </c>
      <c r="BG154" s="59">
        <v>0</v>
      </c>
      <c r="BI154" s="140">
        <f t="shared" si="118"/>
        <v>2553.5833333333335</v>
      </c>
      <c r="BJ154" s="140">
        <f t="shared" si="119"/>
        <v>30643</v>
      </c>
      <c r="BL154" s="399">
        <f t="shared" si="93"/>
        <v>26</v>
      </c>
      <c r="BM154" s="399">
        <f t="shared" si="94"/>
        <v>26</v>
      </c>
      <c r="BN154" s="399">
        <f t="shared" si="95"/>
        <v>43.77</v>
      </c>
      <c r="BO154" s="399">
        <f t="shared" si="96"/>
        <v>29.86</v>
      </c>
      <c r="BP154" s="399">
        <f t="shared" si="97"/>
        <v>41.29</v>
      </c>
      <c r="BQ154" s="399">
        <f t="shared" si="98"/>
        <v>55.32</v>
      </c>
      <c r="BR154" s="399">
        <f t="shared" si="99"/>
        <v>57.66</v>
      </c>
      <c r="BS154" s="399">
        <f t="shared" si="100"/>
        <v>52.7</v>
      </c>
      <c r="BT154" s="399">
        <f t="shared" si="101"/>
        <v>81.87</v>
      </c>
      <c r="BU154" s="399">
        <f t="shared" si="102"/>
        <v>54.24</v>
      </c>
      <c r="BV154" s="399">
        <f t="shared" si="103"/>
        <v>26</v>
      </c>
      <c r="BW154" s="399">
        <f t="shared" si="104"/>
        <v>26</v>
      </c>
      <c r="BX154" s="385">
        <f t="shared" si="120"/>
        <v>520.71</v>
      </c>
      <c r="BY154" s="385">
        <f t="shared" si="121"/>
        <v>43.392500000000005</v>
      </c>
      <c r="BZ154" s="385"/>
      <c r="CF154" s="399">
        <f t="shared" si="105"/>
        <v>51</v>
      </c>
      <c r="CG154" s="399">
        <f t="shared" si="106"/>
        <v>51</v>
      </c>
      <c r="CH154" s="399">
        <f t="shared" si="107"/>
        <v>78.489999999999995</v>
      </c>
      <c r="CI154" s="399">
        <f t="shared" si="108"/>
        <v>55.38</v>
      </c>
      <c r="CJ154" s="399">
        <f t="shared" si="109"/>
        <v>74.239999999999995</v>
      </c>
      <c r="CK154" s="399">
        <f t="shared" si="110"/>
        <v>98.3</v>
      </c>
      <c r="CL154" s="399">
        <f t="shared" si="111"/>
        <v>102.31</v>
      </c>
      <c r="CM154" s="399">
        <f t="shared" si="112"/>
        <v>93.8</v>
      </c>
      <c r="CN154" s="399">
        <f t="shared" si="113"/>
        <v>159.5</v>
      </c>
      <c r="CO154" s="399">
        <f t="shared" si="114"/>
        <v>96.44</v>
      </c>
      <c r="CP154" s="399">
        <f t="shared" si="115"/>
        <v>51</v>
      </c>
      <c r="CQ154" s="399">
        <f t="shared" si="116"/>
        <v>51</v>
      </c>
      <c r="CR154" s="385">
        <f t="shared" si="122"/>
        <v>962.46</v>
      </c>
      <c r="CS154" s="385">
        <f t="shared" si="123"/>
        <v>80.204999999999998</v>
      </c>
    </row>
    <row r="155" spans="22:97" ht="14" customHeight="1" x14ac:dyDescent="0.35">
      <c r="V155" s="137"/>
      <c r="W155" s="39"/>
      <c r="X155" s="202"/>
      <c r="Y155" s="42"/>
      <c r="Z155" s="27"/>
      <c r="AA155" s="28"/>
      <c r="AB155" s="29"/>
      <c r="AC155" s="29"/>
      <c r="AD155" s="29"/>
      <c r="AE155" s="30"/>
      <c r="AF155" s="31"/>
      <c r="AG155" s="136"/>
      <c r="AH155" s="137"/>
      <c r="AI155" s="39"/>
      <c r="AJ155" s="41"/>
      <c r="AK155" s="42"/>
      <c r="AL155" s="27"/>
      <c r="AM155" s="28" t="str">
        <f>IFERROR(INDEX(#REF!,MATCH(AH155,#REF!,0)),"")</f>
        <v/>
      </c>
      <c r="AN155" s="29" t="str">
        <f t="shared" si="92"/>
        <v/>
      </c>
      <c r="AO155" s="29">
        <f t="shared" si="124"/>
        <v>0</v>
      </c>
      <c r="AP155" s="29">
        <f t="shared" si="117"/>
        <v>0</v>
      </c>
      <c r="AQ155" s="30">
        <f t="shared" si="125"/>
        <v>0</v>
      </c>
      <c r="AR155" s="31">
        <f t="shared" si="126"/>
        <v>0</v>
      </c>
      <c r="AT155" s="44" t="s">
        <v>969</v>
      </c>
      <c r="AU155" s="45" t="s">
        <v>489</v>
      </c>
      <c r="AV155" s="138">
        <v>0</v>
      </c>
      <c r="AW155" s="58">
        <v>0</v>
      </c>
      <c r="AX155" s="139">
        <v>2015</v>
      </c>
      <c r="AY155" s="58">
        <v>830</v>
      </c>
      <c r="AZ155" s="139">
        <v>3229</v>
      </c>
      <c r="BA155" s="58">
        <v>6729</v>
      </c>
      <c r="BB155" s="139">
        <v>7233</v>
      </c>
      <c r="BC155" s="58">
        <v>13452</v>
      </c>
      <c r="BD155" s="139">
        <v>3863</v>
      </c>
      <c r="BE155" s="58">
        <v>1741</v>
      </c>
      <c r="BF155" s="139">
        <v>0</v>
      </c>
      <c r="BG155" s="59">
        <v>0</v>
      </c>
      <c r="BI155" s="140">
        <f t="shared" si="118"/>
        <v>3257.6666666666665</v>
      </c>
      <c r="BJ155" s="140">
        <f t="shared" si="119"/>
        <v>39092</v>
      </c>
      <c r="BL155" s="399">
        <f t="shared" si="93"/>
        <v>26</v>
      </c>
      <c r="BM155" s="399">
        <f t="shared" si="94"/>
        <v>26</v>
      </c>
      <c r="BN155" s="399">
        <f t="shared" si="95"/>
        <v>39.11</v>
      </c>
      <c r="BO155" s="399">
        <f t="shared" si="96"/>
        <v>30.98</v>
      </c>
      <c r="BP155" s="399">
        <f t="shared" si="97"/>
        <v>47.6</v>
      </c>
      <c r="BQ155" s="399">
        <f t="shared" si="98"/>
        <v>72.83</v>
      </c>
      <c r="BR155" s="399">
        <f t="shared" si="99"/>
        <v>76.86</v>
      </c>
      <c r="BS155" s="399">
        <f t="shared" si="100"/>
        <v>126.62</v>
      </c>
      <c r="BT155" s="399">
        <f t="shared" si="101"/>
        <v>52.04</v>
      </c>
      <c r="BU155" s="399">
        <f t="shared" si="102"/>
        <v>37.19</v>
      </c>
      <c r="BV155" s="399">
        <f t="shared" si="103"/>
        <v>26</v>
      </c>
      <c r="BW155" s="399">
        <f t="shared" si="104"/>
        <v>26</v>
      </c>
      <c r="BX155" s="385">
        <f t="shared" si="120"/>
        <v>587.23</v>
      </c>
      <c r="BY155" s="385">
        <f t="shared" si="121"/>
        <v>48.935833333333335</v>
      </c>
      <c r="BZ155" s="385"/>
      <c r="CF155" s="399">
        <f t="shared" si="105"/>
        <v>51</v>
      </c>
      <c r="CG155" s="399">
        <f t="shared" si="106"/>
        <v>51</v>
      </c>
      <c r="CH155" s="399">
        <f t="shared" si="107"/>
        <v>70.5</v>
      </c>
      <c r="CI155" s="399">
        <f t="shared" si="108"/>
        <v>56.64</v>
      </c>
      <c r="CJ155" s="399">
        <f t="shared" si="109"/>
        <v>85.07</v>
      </c>
      <c r="CK155" s="399">
        <f t="shared" si="110"/>
        <v>136.9</v>
      </c>
      <c r="CL155" s="399">
        <f t="shared" si="111"/>
        <v>146.97999999999999</v>
      </c>
      <c r="CM155" s="399">
        <f t="shared" si="112"/>
        <v>271.36</v>
      </c>
      <c r="CN155" s="399">
        <f t="shared" si="113"/>
        <v>92.68</v>
      </c>
      <c r="CO155" s="399">
        <f t="shared" si="114"/>
        <v>67.209999999999994</v>
      </c>
      <c r="CP155" s="399">
        <f t="shared" si="115"/>
        <v>51</v>
      </c>
      <c r="CQ155" s="399">
        <f t="shared" si="116"/>
        <v>51</v>
      </c>
      <c r="CR155" s="385">
        <f t="shared" si="122"/>
        <v>1131.3400000000001</v>
      </c>
      <c r="CS155" s="385">
        <f t="shared" si="123"/>
        <v>94.27833333333335</v>
      </c>
    </row>
    <row r="156" spans="22:97" ht="14" customHeight="1" x14ac:dyDescent="0.35">
      <c r="V156" s="137"/>
      <c r="W156" s="39"/>
      <c r="X156" s="202"/>
      <c r="Y156" s="42"/>
      <c r="Z156" s="27"/>
      <c r="AA156" s="28"/>
      <c r="AB156" s="29"/>
      <c r="AC156" s="29"/>
      <c r="AD156" s="29"/>
      <c r="AE156" s="30"/>
      <c r="AF156" s="31"/>
      <c r="AG156" s="136"/>
      <c r="AH156" s="137"/>
      <c r="AI156" s="39"/>
      <c r="AJ156" s="41"/>
      <c r="AK156" s="42"/>
      <c r="AL156" s="27"/>
      <c r="AM156" s="28" t="str">
        <f>IFERROR(INDEX(#REF!,MATCH(AH156,#REF!,0)),"")</f>
        <v/>
      </c>
      <c r="AN156" s="29" t="str">
        <f t="shared" si="92"/>
        <v/>
      </c>
      <c r="AO156" s="29">
        <f t="shared" si="124"/>
        <v>0</v>
      </c>
      <c r="AP156" s="29">
        <f t="shared" si="117"/>
        <v>0</v>
      </c>
      <c r="AQ156" s="30">
        <f t="shared" si="125"/>
        <v>0</v>
      </c>
      <c r="AR156" s="31">
        <f t="shared" si="126"/>
        <v>0</v>
      </c>
      <c r="AT156" s="44" t="s">
        <v>969</v>
      </c>
      <c r="AU156" s="45" t="s">
        <v>490</v>
      </c>
      <c r="AV156" s="138">
        <v>0</v>
      </c>
      <c r="AW156" s="58">
        <v>0</v>
      </c>
      <c r="AX156" s="139">
        <v>5955</v>
      </c>
      <c r="AY156" s="58">
        <v>2449</v>
      </c>
      <c r="AZ156" s="139">
        <v>2888</v>
      </c>
      <c r="BA156" s="58">
        <v>7139</v>
      </c>
      <c r="BB156" s="139">
        <v>8139</v>
      </c>
      <c r="BC156" s="58">
        <v>3997</v>
      </c>
      <c r="BD156" s="139">
        <v>8373</v>
      </c>
      <c r="BE156" s="58">
        <v>3741</v>
      </c>
      <c r="BF156" s="139">
        <v>0</v>
      </c>
      <c r="BG156" s="59">
        <v>0</v>
      </c>
      <c r="BI156" s="140">
        <f t="shared" si="118"/>
        <v>3556.75</v>
      </c>
      <c r="BJ156" s="140">
        <f t="shared" si="119"/>
        <v>42681</v>
      </c>
      <c r="BL156" s="399">
        <f t="shared" si="93"/>
        <v>26</v>
      </c>
      <c r="BM156" s="399">
        <f t="shared" si="94"/>
        <v>26</v>
      </c>
      <c r="BN156" s="399">
        <f t="shared" si="95"/>
        <v>66.69</v>
      </c>
      <c r="BO156" s="399">
        <f t="shared" si="96"/>
        <v>42.14</v>
      </c>
      <c r="BP156" s="399">
        <f t="shared" si="97"/>
        <v>45.22</v>
      </c>
      <c r="BQ156" s="399">
        <f t="shared" si="98"/>
        <v>76.11</v>
      </c>
      <c r="BR156" s="399">
        <f t="shared" si="99"/>
        <v>84.11</v>
      </c>
      <c r="BS156" s="399">
        <f t="shared" si="100"/>
        <v>52.98</v>
      </c>
      <c r="BT156" s="399">
        <f t="shared" si="101"/>
        <v>85.98</v>
      </c>
      <c r="BU156" s="399">
        <f t="shared" si="102"/>
        <v>51.19</v>
      </c>
      <c r="BV156" s="399">
        <f t="shared" si="103"/>
        <v>26</v>
      </c>
      <c r="BW156" s="399">
        <f t="shared" si="104"/>
        <v>26</v>
      </c>
      <c r="BX156" s="385">
        <f t="shared" si="120"/>
        <v>608.42000000000007</v>
      </c>
      <c r="BY156" s="385">
        <f t="shared" si="121"/>
        <v>50.701666666666675</v>
      </c>
      <c r="BZ156" s="385"/>
      <c r="CF156" s="399">
        <f t="shared" si="105"/>
        <v>51</v>
      </c>
      <c r="CG156" s="399">
        <f t="shared" si="106"/>
        <v>51</v>
      </c>
      <c r="CH156" s="399">
        <f t="shared" si="107"/>
        <v>121.42</v>
      </c>
      <c r="CI156" s="399">
        <f t="shared" si="108"/>
        <v>75.709999999999994</v>
      </c>
      <c r="CJ156" s="399">
        <f t="shared" si="109"/>
        <v>80.98</v>
      </c>
      <c r="CK156" s="399">
        <f t="shared" si="110"/>
        <v>145.1</v>
      </c>
      <c r="CL156" s="399">
        <f t="shared" si="111"/>
        <v>165.1</v>
      </c>
      <c r="CM156" s="399">
        <f t="shared" si="112"/>
        <v>94.28</v>
      </c>
      <c r="CN156" s="399">
        <f t="shared" si="113"/>
        <v>169.78</v>
      </c>
      <c r="CO156" s="399">
        <f t="shared" si="114"/>
        <v>91.21</v>
      </c>
      <c r="CP156" s="399">
        <f t="shared" si="115"/>
        <v>51</v>
      </c>
      <c r="CQ156" s="399">
        <f t="shared" si="116"/>
        <v>51</v>
      </c>
      <c r="CR156" s="385">
        <f t="shared" si="122"/>
        <v>1147.58</v>
      </c>
      <c r="CS156" s="385">
        <f t="shared" si="123"/>
        <v>95.631666666666661</v>
      </c>
    </row>
    <row r="157" spans="22:97" ht="14" customHeight="1" x14ac:dyDescent="0.35">
      <c r="V157" s="137"/>
      <c r="W157" s="39"/>
      <c r="X157" s="202"/>
      <c r="Y157" s="42"/>
      <c r="Z157" s="27"/>
      <c r="AA157" s="28"/>
      <c r="AB157" s="29"/>
      <c r="AC157" s="29"/>
      <c r="AD157" s="29"/>
      <c r="AE157" s="30"/>
      <c r="AF157" s="31"/>
      <c r="AG157" s="136"/>
      <c r="AH157" s="137"/>
      <c r="AI157" s="39"/>
      <c r="AJ157" s="41"/>
      <c r="AK157" s="42"/>
      <c r="AL157" s="27"/>
      <c r="AM157" s="28" t="str">
        <f>IFERROR(INDEX(#REF!,MATCH(AH157,#REF!,0)),"")</f>
        <v/>
      </c>
      <c r="AN157" s="29" t="str">
        <f t="shared" si="92"/>
        <v/>
      </c>
      <c r="AO157" s="29">
        <f t="shared" si="124"/>
        <v>0</v>
      </c>
      <c r="AP157" s="29">
        <f t="shared" si="117"/>
        <v>0</v>
      </c>
      <c r="AQ157" s="30">
        <f t="shared" si="125"/>
        <v>0</v>
      </c>
      <c r="AR157" s="31">
        <f t="shared" si="126"/>
        <v>0</v>
      </c>
      <c r="AT157" s="44" t="s">
        <v>969</v>
      </c>
      <c r="AU157" s="45" t="s">
        <v>491</v>
      </c>
      <c r="AV157" s="138">
        <v>0</v>
      </c>
      <c r="AW157" s="58">
        <v>0</v>
      </c>
      <c r="AX157" s="139">
        <v>1842</v>
      </c>
      <c r="AY157" s="58">
        <v>7131</v>
      </c>
      <c r="AZ157" s="139">
        <v>7196</v>
      </c>
      <c r="BA157" s="58">
        <v>8567</v>
      </c>
      <c r="BB157" s="139">
        <v>10532</v>
      </c>
      <c r="BC157" s="58">
        <v>7145</v>
      </c>
      <c r="BD157" s="139">
        <v>11691</v>
      </c>
      <c r="BE157" s="58">
        <v>7973</v>
      </c>
      <c r="BF157" s="139">
        <v>0</v>
      </c>
      <c r="BG157" s="59">
        <v>0</v>
      </c>
      <c r="BI157" s="140">
        <f t="shared" si="118"/>
        <v>5173.083333333333</v>
      </c>
      <c r="BJ157" s="140">
        <f t="shared" si="119"/>
        <v>62077</v>
      </c>
      <c r="BL157" s="399">
        <f t="shared" si="93"/>
        <v>26</v>
      </c>
      <c r="BM157" s="399">
        <f t="shared" si="94"/>
        <v>26</v>
      </c>
      <c r="BN157" s="399">
        <f t="shared" si="95"/>
        <v>37.89</v>
      </c>
      <c r="BO157" s="399">
        <f t="shared" si="96"/>
        <v>76.05</v>
      </c>
      <c r="BP157" s="399">
        <f t="shared" si="97"/>
        <v>76.569999999999993</v>
      </c>
      <c r="BQ157" s="399">
        <f t="shared" si="98"/>
        <v>87.54</v>
      </c>
      <c r="BR157" s="399">
        <f t="shared" si="99"/>
        <v>103.26</v>
      </c>
      <c r="BS157" s="399">
        <f t="shared" si="100"/>
        <v>76.16</v>
      </c>
      <c r="BT157" s="399">
        <f t="shared" si="101"/>
        <v>112.53</v>
      </c>
      <c r="BU157" s="399">
        <f t="shared" si="102"/>
        <v>82.78</v>
      </c>
      <c r="BV157" s="399">
        <f t="shared" si="103"/>
        <v>26</v>
      </c>
      <c r="BW157" s="399">
        <f t="shared" si="104"/>
        <v>26</v>
      </c>
      <c r="BX157" s="385">
        <f t="shared" si="120"/>
        <v>756.78</v>
      </c>
      <c r="BY157" s="385">
        <f t="shared" si="121"/>
        <v>63.064999999999998</v>
      </c>
      <c r="BZ157" s="385"/>
      <c r="CF157" s="399">
        <f t="shared" si="105"/>
        <v>51</v>
      </c>
      <c r="CG157" s="399">
        <f t="shared" si="106"/>
        <v>51</v>
      </c>
      <c r="CH157" s="399">
        <f t="shared" si="107"/>
        <v>68.42</v>
      </c>
      <c r="CI157" s="399">
        <f t="shared" si="108"/>
        <v>144.94</v>
      </c>
      <c r="CJ157" s="399">
        <f t="shared" si="109"/>
        <v>146.24</v>
      </c>
      <c r="CK157" s="399">
        <f t="shared" si="110"/>
        <v>173.66</v>
      </c>
      <c r="CL157" s="399">
        <f t="shared" si="111"/>
        <v>212.96</v>
      </c>
      <c r="CM157" s="399">
        <f t="shared" si="112"/>
        <v>145.22</v>
      </c>
      <c r="CN157" s="399">
        <f t="shared" si="113"/>
        <v>236.14</v>
      </c>
      <c r="CO157" s="399">
        <f t="shared" si="114"/>
        <v>161.78</v>
      </c>
      <c r="CP157" s="399">
        <f t="shared" si="115"/>
        <v>51</v>
      </c>
      <c r="CQ157" s="399">
        <f t="shared" si="116"/>
        <v>51</v>
      </c>
      <c r="CR157" s="385">
        <f t="shared" si="122"/>
        <v>1493.36</v>
      </c>
      <c r="CS157" s="385">
        <f t="shared" si="123"/>
        <v>124.44666666666666</v>
      </c>
    </row>
    <row r="158" spans="22:97" ht="14" customHeight="1" x14ac:dyDescent="0.35">
      <c r="V158" s="137"/>
      <c r="W158" s="39"/>
      <c r="X158" s="202"/>
      <c r="Y158" s="42"/>
      <c r="Z158" s="27"/>
      <c r="AA158" s="28"/>
      <c r="AB158" s="29"/>
      <c r="AC158" s="29"/>
      <c r="AD158" s="29"/>
      <c r="AE158" s="30"/>
      <c r="AF158" s="31"/>
      <c r="AG158" s="136"/>
      <c r="AH158" s="137"/>
      <c r="AI158" s="39"/>
      <c r="AJ158" s="41"/>
      <c r="AK158" s="42"/>
      <c r="AL158" s="27"/>
      <c r="AM158" s="28" t="str">
        <f>IFERROR(INDEX(#REF!,MATCH(AH158,#REF!,0)),"")</f>
        <v/>
      </c>
      <c r="AN158" s="29" t="str">
        <f t="shared" si="92"/>
        <v/>
      </c>
      <c r="AO158" s="29">
        <f t="shared" si="124"/>
        <v>0</v>
      </c>
      <c r="AP158" s="29">
        <f t="shared" si="117"/>
        <v>0</v>
      </c>
      <c r="AQ158" s="30">
        <f t="shared" si="125"/>
        <v>0</v>
      </c>
      <c r="AR158" s="31">
        <f t="shared" si="126"/>
        <v>0</v>
      </c>
      <c r="AT158" s="44" t="s">
        <v>969</v>
      </c>
      <c r="AU158" s="45" t="s">
        <v>492</v>
      </c>
      <c r="AV158" s="138">
        <v>0</v>
      </c>
      <c r="AW158" s="58">
        <v>0</v>
      </c>
      <c r="AX158" s="139">
        <v>1273</v>
      </c>
      <c r="AY158" s="58">
        <v>636</v>
      </c>
      <c r="AZ158" s="139">
        <v>2515</v>
      </c>
      <c r="BA158" s="58">
        <v>4876</v>
      </c>
      <c r="BB158" s="139">
        <v>5224</v>
      </c>
      <c r="BC158" s="58">
        <v>4056</v>
      </c>
      <c r="BD158" s="139">
        <v>3123</v>
      </c>
      <c r="BE158" s="58">
        <v>730</v>
      </c>
      <c r="BF158" s="139">
        <v>0</v>
      </c>
      <c r="BG158" s="59">
        <v>0</v>
      </c>
      <c r="BI158" s="140">
        <f t="shared" si="118"/>
        <v>1869.4166666666667</v>
      </c>
      <c r="BJ158" s="140">
        <f t="shared" si="119"/>
        <v>22433</v>
      </c>
      <c r="BL158" s="399">
        <f t="shared" si="93"/>
        <v>26</v>
      </c>
      <c r="BM158" s="399">
        <f t="shared" si="94"/>
        <v>26</v>
      </c>
      <c r="BN158" s="399">
        <f t="shared" si="95"/>
        <v>33.909999999999997</v>
      </c>
      <c r="BO158" s="399">
        <f t="shared" si="96"/>
        <v>29.82</v>
      </c>
      <c r="BP158" s="399">
        <f t="shared" si="97"/>
        <v>42.61</v>
      </c>
      <c r="BQ158" s="399">
        <f t="shared" si="98"/>
        <v>59.13</v>
      </c>
      <c r="BR158" s="399">
        <f t="shared" si="99"/>
        <v>61.57</v>
      </c>
      <c r="BS158" s="399">
        <f t="shared" si="100"/>
        <v>53.39</v>
      </c>
      <c r="BT158" s="399">
        <f t="shared" si="101"/>
        <v>46.86</v>
      </c>
      <c r="BU158" s="399">
        <f t="shared" si="102"/>
        <v>30.38</v>
      </c>
      <c r="BV158" s="399">
        <f t="shared" si="103"/>
        <v>26</v>
      </c>
      <c r="BW158" s="399">
        <f t="shared" si="104"/>
        <v>26</v>
      </c>
      <c r="BX158" s="385">
        <f t="shared" si="120"/>
        <v>461.66999999999996</v>
      </c>
      <c r="BY158" s="385">
        <f t="shared" si="121"/>
        <v>38.472499999999997</v>
      </c>
      <c r="BZ158" s="385"/>
      <c r="CF158" s="399">
        <f t="shared" si="105"/>
        <v>51</v>
      </c>
      <c r="CG158" s="399">
        <f t="shared" si="106"/>
        <v>51</v>
      </c>
      <c r="CH158" s="399">
        <f t="shared" si="107"/>
        <v>61.6</v>
      </c>
      <c r="CI158" s="399">
        <f t="shared" si="108"/>
        <v>55.32</v>
      </c>
      <c r="CJ158" s="399">
        <f t="shared" si="109"/>
        <v>76.5</v>
      </c>
      <c r="CK158" s="399">
        <f t="shared" si="110"/>
        <v>104.83</v>
      </c>
      <c r="CL158" s="399">
        <f t="shared" si="111"/>
        <v>109.01</v>
      </c>
      <c r="CM158" s="399">
        <f t="shared" si="112"/>
        <v>94.99</v>
      </c>
      <c r="CN158" s="399">
        <f t="shared" si="113"/>
        <v>83.8</v>
      </c>
      <c r="CO158" s="399">
        <f t="shared" si="114"/>
        <v>55.96</v>
      </c>
      <c r="CP158" s="399">
        <f t="shared" si="115"/>
        <v>51</v>
      </c>
      <c r="CQ158" s="399">
        <f t="shared" si="116"/>
        <v>51</v>
      </c>
      <c r="CR158" s="385">
        <f t="shared" si="122"/>
        <v>846.00999999999988</v>
      </c>
      <c r="CS158" s="385">
        <f t="shared" si="123"/>
        <v>70.500833333333318</v>
      </c>
    </row>
    <row r="159" spans="22:97" ht="14" customHeight="1" x14ac:dyDescent="0.35">
      <c r="V159" s="137"/>
      <c r="W159" s="39"/>
      <c r="X159" s="202"/>
      <c r="Y159" s="42"/>
      <c r="Z159" s="27"/>
      <c r="AA159" s="28"/>
      <c r="AB159" s="29"/>
      <c r="AC159" s="29"/>
      <c r="AD159" s="29"/>
      <c r="AE159" s="30"/>
      <c r="AF159" s="31"/>
      <c r="AG159" s="136"/>
      <c r="AH159" s="137"/>
      <c r="AI159" s="39"/>
      <c r="AJ159" s="41"/>
      <c r="AK159" s="42"/>
      <c r="AL159" s="27"/>
      <c r="AM159" s="28" t="str">
        <f>IFERROR(INDEX(#REF!,MATCH(AH159,#REF!,0)),"")</f>
        <v/>
      </c>
      <c r="AN159" s="29" t="str">
        <f t="shared" si="92"/>
        <v/>
      </c>
      <c r="AO159" s="29">
        <f t="shared" si="124"/>
        <v>0</v>
      </c>
      <c r="AP159" s="29">
        <f t="shared" si="117"/>
        <v>0</v>
      </c>
      <c r="AQ159" s="30">
        <f t="shared" si="125"/>
        <v>0</v>
      </c>
      <c r="AR159" s="31">
        <f t="shared" si="126"/>
        <v>0</v>
      </c>
      <c r="AT159" s="44" t="s">
        <v>969</v>
      </c>
      <c r="AU159" s="45" t="s">
        <v>493</v>
      </c>
      <c r="AV159" s="138"/>
      <c r="AW159" s="58"/>
      <c r="AX159" s="139"/>
      <c r="AY159" s="58"/>
      <c r="AZ159" s="139"/>
      <c r="BA159" s="58"/>
      <c r="BB159" s="139"/>
      <c r="BC159" s="58"/>
      <c r="BD159" s="139">
        <v>5493</v>
      </c>
      <c r="BE159" s="58">
        <v>3071</v>
      </c>
      <c r="BF159" s="139">
        <v>167</v>
      </c>
      <c r="BG159" s="59"/>
      <c r="BI159" s="140">
        <f t="shared" si="118"/>
        <v>2910.3333333333335</v>
      </c>
      <c r="BJ159" s="140">
        <f t="shared" si="119"/>
        <v>8731</v>
      </c>
      <c r="BL159" s="399">
        <f t="shared" si="93"/>
        <v>26</v>
      </c>
      <c r="BM159" s="399">
        <f t="shared" si="94"/>
        <v>26</v>
      </c>
      <c r="BN159" s="399">
        <f t="shared" si="95"/>
        <v>26</v>
      </c>
      <c r="BO159" s="399">
        <f t="shared" si="96"/>
        <v>26</v>
      </c>
      <c r="BP159" s="399">
        <f t="shared" si="97"/>
        <v>26</v>
      </c>
      <c r="BQ159" s="399">
        <f t="shared" si="98"/>
        <v>26</v>
      </c>
      <c r="BR159" s="399">
        <f t="shared" si="99"/>
        <v>26</v>
      </c>
      <c r="BS159" s="399">
        <f t="shared" si="100"/>
        <v>26</v>
      </c>
      <c r="BT159" s="399">
        <f t="shared" si="101"/>
        <v>63.45</v>
      </c>
      <c r="BU159" s="399">
        <f t="shared" si="102"/>
        <v>46.5</v>
      </c>
      <c r="BV159" s="399">
        <f t="shared" si="103"/>
        <v>27</v>
      </c>
      <c r="BW159" s="399">
        <f t="shared" si="104"/>
        <v>26</v>
      </c>
      <c r="BX159" s="385">
        <f t="shared" si="120"/>
        <v>370.95</v>
      </c>
      <c r="BY159" s="385">
        <f t="shared" si="121"/>
        <v>30.912499999999998</v>
      </c>
      <c r="BZ159" s="385"/>
      <c r="CF159" s="399">
        <f t="shared" si="105"/>
        <v>51</v>
      </c>
      <c r="CG159" s="399">
        <f t="shared" si="106"/>
        <v>51</v>
      </c>
      <c r="CH159" s="399">
        <f t="shared" si="107"/>
        <v>51</v>
      </c>
      <c r="CI159" s="399">
        <f t="shared" si="108"/>
        <v>51</v>
      </c>
      <c r="CJ159" s="399">
        <f t="shared" si="109"/>
        <v>51</v>
      </c>
      <c r="CK159" s="399">
        <f t="shared" si="110"/>
        <v>51</v>
      </c>
      <c r="CL159" s="399">
        <f t="shared" si="111"/>
        <v>51</v>
      </c>
      <c r="CM159" s="399">
        <f t="shared" si="112"/>
        <v>51</v>
      </c>
      <c r="CN159" s="399">
        <f t="shared" si="113"/>
        <v>112.24</v>
      </c>
      <c r="CO159" s="399">
        <f t="shared" si="114"/>
        <v>83.17</v>
      </c>
      <c r="CP159" s="399">
        <f t="shared" si="115"/>
        <v>52.14</v>
      </c>
      <c r="CQ159" s="399">
        <f t="shared" si="116"/>
        <v>51</v>
      </c>
      <c r="CR159" s="385">
        <f t="shared" si="122"/>
        <v>706.55</v>
      </c>
      <c r="CS159" s="385">
        <f t="shared" si="123"/>
        <v>58.879166666666663</v>
      </c>
    </row>
    <row r="160" spans="22:97" ht="14" customHeight="1" x14ac:dyDescent="0.35">
      <c r="V160" s="137"/>
      <c r="W160" s="39"/>
      <c r="X160" s="202"/>
      <c r="Y160" s="42"/>
      <c r="Z160" s="27"/>
      <c r="AA160" s="28"/>
      <c r="AB160" s="29"/>
      <c r="AC160" s="29"/>
      <c r="AD160" s="29"/>
      <c r="AE160" s="30"/>
      <c r="AF160" s="31"/>
      <c r="AG160" s="136"/>
      <c r="AH160" s="137"/>
      <c r="AI160" s="39"/>
      <c r="AJ160" s="41"/>
      <c r="AK160" s="42"/>
      <c r="AL160" s="27"/>
      <c r="AM160" s="28" t="str">
        <f>IFERROR(INDEX(#REF!,MATCH(AH160,#REF!,0)),"")</f>
        <v/>
      </c>
      <c r="AN160" s="29" t="str">
        <f t="shared" si="92"/>
        <v/>
      </c>
      <c r="AO160" s="29">
        <f t="shared" si="124"/>
        <v>0</v>
      </c>
      <c r="AP160" s="29">
        <f t="shared" si="117"/>
        <v>0</v>
      </c>
      <c r="AQ160" s="30">
        <f t="shared" si="125"/>
        <v>0</v>
      </c>
      <c r="AR160" s="31">
        <f t="shared" si="126"/>
        <v>0</v>
      </c>
      <c r="AT160" s="44" t="s">
        <v>969</v>
      </c>
      <c r="AU160" s="45" t="s">
        <v>494</v>
      </c>
      <c r="AV160" s="138">
        <v>0</v>
      </c>
      <c r="AW160" s="58">
        <v>0</v>
      </c>
      <c r="AX160" s="139">
        <v>6373</v>
      </c>
      <c r="AY160" s="58">
        <v>1114</v>
      </c>
      <c r="AZ160" s="139">
        <v>1776</v>
      </c>
      <c r="BA160" s="58">
        <v>7784</v>
      </c>
      <c r="BB160" s="139">
        <v>7790</v>
      </c>
      <c r="BC160" s="58">
        <v>9349</v>
      </c>
      <c r="BD160" s="139">
        <v>7317</v>
      </c>
      <c r="BE160" s="58">
        <v>921</v>
      </c>
      <c r="BF160" s="139">
        <v>0</v>
      </c>
      <c r="BG160" s="59">
        <v>0</v>
      </c>
      <c r="BI160" s="140">
        <f t="shared" si="118"/>
        <v>3535.3333333333335</v>
      </c>
      <c r="BJ160" s="140">
        <f t="shared" si="119"/>
        <v>42424</v>
      </c>
      <c r="BL160" s="399">
        <f t="shared" si="93"/>
        <v>26</v>
      </c>
      <c r="BM160" s="399">
        <f t="shared" si="94"/>
        <v>26</v>
      </c>
      <c r="BN160" s="399">
        <f t="shared" si="95"/>
        <v>69.98</v>
      </c>
      <c r="BO160" s="399">
        <f t="shared" si="96"/>
        <v>32.799999999999997</v>
      </c>
      <c r="BP160" s="399">
        <f t="shared" si="97"/>
        <v>37.43</v>
      </c>
      <c r="BQ160" s="399">
        <f t="shared" si="98"/>
        <v>81.27</v>
      </c>
      <c r="BR160" s="399">
        <f t="shared" si="99"/>
        <v>81.319999999999993</v>
      </c>
      <c r="BS160" s="399">
        <f t="shared" si="100"/>
        <v>93.79</v>
      </c>
      <c r="BT160" s="399">
        <f t="shared" si="101"/>
        <v>77.540000000000006</v>
      </c>
      <c r="BU160" s="399">
        <f t="shared" si="102"/>
        <v>31.53</v>
      </c>
      <c r="BV160" s="399">
        <f t="shared" si="103"/>
        <v>26</v>
      </c>
      <c r="BW160" s="399">
        <f t="shared" si="104"/>
        <v>26</v>
      </c>
      <c r="BX160" s="385">
        <f t="shared" si="120"/>
        <v>609.66</v>
      </c>
      <c r="BY160" s="385">
        <f t="shared" si="121"/>
        <v>50.805</v>
      </c>
      <c r="BZ160" s="385"/>
      <c r="CF160" s="399">
        <f t="shared" si="105"/>
        <v>51</v>
      </c>
      <c r="CG160" s="399">
        <f t="shared" si="106"/>
        <v>51</v>
      </c>
      <c r="CH160" s="399">
        <f t="shared" si="107"/>
        <v>129.78</v>
      </c>
      <c r="CI160" s="399">
        <f t="shared" si="108"/>
        <v>59.69</v>
      </c>
      <c r="CJ160" s="399">
        <f t="shared" si="109"/>
        <v>67.63</v>
      </c>
      <c r="CK160" s="399">
        <f t="shared" si="110"/>
        <v>158</v>
      </c>
      <c r="CL160" s="399">
        <f t="shared" si="111"/>
        <v>158.12</v>
      </c>
      <c r="CM160" s="399">
        <f t="shared" si="112"/>
        <v>189.3</v>
      </c>
      <c r="CN160" s="399">
        <f t="shared" si="113"/>
        <v>148.66</v>
      </c>
      <c r="CO160" s="399">
        <f t="shared" si="114"/>
        <v>57.37</v>
      </c>
      <c r="CP160" s="399">
        <f t="shared" si="115"/>
        <v>51</v>
      </c>
      <c r="CQ160" s="399">
        <f t="shared" si="116"/>
        <v>51</v>
      </c>
      <c r="CR160" s="385">
        <f t="shared" si="122"/>
        <v>1172.55</v>
      </c>
      <c r="CS160" s="385">
        <f t="shared" si="123"/>
        <v>97.712499999999991</v>
      </c>
    </row>
    <row r="161" spans="22:97" ht="14" customHeight="1" x14ac:dyDescent="0.35">
      <c r="V161" s="137"/>
      <c r="W161" s="39"/>
      <c r="X161" s="202"/>
      <c r="Y161" s="42"/>
      <c r="Z161" s="27"/>
      <c r="AA161" s="28"/>
      <c r="AB161" s="29"/>
      <c r="AC161" s="29"/>
      <c r="AD161" s="29"/>
      <c r="AE161" s="30"/>
      <c r="AF161" s="31"/>
      <c r="AG161" s="136"/>
      <c r="AH161" s="137"/>
      <c r="AI161" s="39"/>
      <c r="AJ161" s="41"/>
      <c r="AK161" s="42"/>
      <c r="AL161" s="27"/>
      <c r="AM161" s="28" t="str">
        <f>IFERROR(INDEX(#REF!,MATCH(AH161,#REF!,0)),"")</f>
        <v/>
      </c>
      <c r="AN161" s="29" t="str">
        <f t="shared" si="92"/>
        <v/>
      </c>
      <c r="AO161" s="29">
        <f t="shared" si="124"/>
        <v>0</v>
      </c>
      <c r="AP161" s="29">
        <f t="shared" si="117"/>
        <v>0</v>
      </c>
      <c r="AQ161" s="30">
        <f t="shared" si="125"/>
        <v>0</v>
      </c>
      <c r="AR161" s="31">
        <f t="shared" si="126"/>
        <v>0</v>
      </c>
      <c r="AT161" s="44" t="s">
        <v>969</v>
      </c>
      <c r="AU161" s="45" t="s">
        <v>495</v>
      </c>
      <c r="AV161" s="138">
        <v>0</v>
      </c>
      <c r="AW161" s="58">
        <v>0</v>
      </c>
      <c r="AX161" s="139">
        <v>1909</v>
      </c>
      <c r="AY161" s="58">
        <v>575</v>
      </c>
      <c r="AZ161" s="139">
        <v>3216</v>
      </c>
      <c r="BA161" s="58">
        <v>4220</v>
      </c>
      <c r="BB161" s="139">
        <v>5496</v>
      </c>
      <c r="BC161" s="58">
        <v>7762</v>
      </c>
      <c r="BD161" s="139">
        <v>6273</v>
      </c>
      <c r="BE161" s="58">
        <v>3522</v>
      </c>
      <c r="BF161" s="139">
        <v>0</v>
      </c>
      <c r="BG161" s="59">
        <v>0</v>
      </c>
      <c r="BI161" s="140">
        <f t="shared" si="118"/>
        <v>2747.75</v>
      </c>
      <c r="BJ161" s="140">
        <f t="shared" si="119"/>
        <v>32973</v>
      </c>
      <c r="BL161" s="399">
        <f t="shared" si="93"/>
        <v>26</v>
      </c>
      <c r="BM161" s="399">
        <f t="shared" si="94"/>
        <v>26</v>
      </c>
      <c r="BN161" s="399">
        <f t="shared" si="95"/>
        <v>38.36</v>
      </c>
      <c r="BO161" s="399">
        <f t="shared" si="96"/>
        <v>29.45</v>
      </c>
      <c r="BP161" s="399">
        <f t="shared" si="97"/>
        <v>47.51</v>
      </c>
      <c r="BQ161" s="399">
        <f t="shared" si="98"/>
        <v>54.54</v>
      </c>
      <c r="BR161" s="399">
        <f t="shared" si="99"/>
        <v>63.47</v>
      </c>
      <c r="BS161" s="399">
        <f t="shared" si="100"/>
        <v>81.099999999999994</v>
      </c>
      <c r="BT161" s="399">
        <f t="shared" si="101"/>
        <v>69.180000000000007</v>
      </c>
      <c r="BU161" s="399">
        <f t="shared" si="102"/>
        <v>49.65</v>
      </c>
      <c r="BV161" s="399">
        <f t="shared" si="103"/>
        <v>26</v>
      </c>
      <c r="BW161" s="399">
        <f t="shared" si="104"/>
        <v>26</v>
      </c>
      <c r="BX161" s="385">
        <f t="shared" si="120"/>
        <v>537.26</v>
      </c>
      <c r="BY161" s="385">
        <f t="shared" si="121"/>
        <v>44.771666666666668</v>
      </c>
      <c r="BZ161" s="385"/>
      <c r="CF161" s="399">
        <f t="shared" si="105"/>
        <v>51</v>
      </c>
      <c r="CG161" s="399">
        <f t="shared" si="106"/>
        <v>51</v>
      </c>
      <c r="CH161" s="399">
        <f t="shared" si="107"/>
        <v>69.23</v>
      </c>
      <c r="CI161" s="399">
        <f t="shared" si="108"/>
        <v>54.91</v>
      </c>
      <c r="CJ161" s="399">
        <f t="shared" si="109"/>
        <v>84.91</v>
      </c>
      <c r="CK161" s="399">
        <f t="shared" si="110"/>
        <v>96.96</v>
      </c>
      <c r="CL161" s="399">
        <f t="shared" si="111"/>
        <v>112.27</v>
      </c>
      <c r="CM161" s="399">
        <f t="shared" si="112"/>
        <v>157.56</v>
      </c>
      <c r="CN161" s="399">
        <f t="shared" si="113"/>
        <v>127.78</v>
      </c>
      <c r="CO161" s="399">
        <f t="shared" si="114"/>
        <v>88.58</v>
      </c>
      <c r="CP161" s="399">
        <f t="shared" si="115"/>
        <v>51</v>
      </c>
      <c r="CQ161" s="399">
        <f t="shared" si="116"/>
        <v>51</v>
      </c>
      <c r="CR161" s="385">
        <f t="shared" si="122"/>
        <v>996.19999999999993</v>
      </c>
      <c r="CS161" s="385">
        <f t="shared" si="123"/>
        <v>83.016666666666666</v>
      </c>
    </row>
    <row r="162" spans="22:97" ht="14" customHeight="1" x14ac:dyDescent="0.35">
      <c r="V162" s="137"/>
      <c r="W162" s="39"/>
      <c r="X162" s="202"/>
      <c r="Y162" s="42"/>
      <c r="Z162" s="27"/>
      <c r="AA162" s="28"/>
      <c r="AB162" s="29"/>
      <c r="AC162" s="29"/>
      <c r="AD162" s="29"/>
      <c r="AE162" s="30"/>
      <c r="AF162" s="31"/>
      <c r="AG162" s="136"/>
      <c r="AH162" s="137"/>
      <c r="AI162" s="39"/>
      <c r="AJ162" s="41"/>
      <c r="AK162" s="42"/>
      <c r="AL162" s="27"/>
      <c r="AM162" s="28" t="str">
        <f>IFERROR(INDEX(#REF!,MATCH(AH162,#REF!,0)),"")</f>
        <v/>
      </c>
      <c r="AN162" s="29" t="str">
        <f t="shared" si="92"/>
        <v/>
      </c>
      <c r="AO162" s="29">
        <f t="shared" si="124"/>
        <v>0</v>
      </c>
      <c r="AP162" s="29">
        <f t="shared" si="117"/>
        <v>0</v>
      </c>
      <c r="AQ162" s="30">
        <f t="shared" si="125"/>
        <v>0</v>
      </c>
      <c r="AR162" s="31">
        <f t="shared" si="126"/>
        <v>0</v>
      </c>
      <c r="AT162" s="44" t="s">
        <v>969</v>
      </c>
      <c r="AU162" s="45" t="s">
        <v>496</v>
      </c>
      <c r="AV162" s="138">
        <v>0</v>
      </c>
      <c r="AW162" s="58">
        <v>0</v>
      </c>
      <c r="AX162" s="139">
        <v>1693</v>
      </c>
      <c r="AY162" s="58">
        <v>532</v>
      </c>
      <c r="AZ162" s="139">
        <v>2039</v>
      </c>
      <c r="BA162" s="58">
        <v>5991</v>
      </c>
      <c r="BB162" s="139">
        <v>5081</v>
      </c>
      <c r="BC162" s="58">
        <v>9246</v>
      </c>
      <c r="BD162" s="139">
        <v>6290</v>
      </c>
      <c r="BE162" s="58">
        <v>2920</v>
      </c>
      <c r="BF162" s="139">
        <v>0</v>
      </c>
      <c r="BG162" s="59">
        <v>0</v>
      </c>
      <c r="BI162" s="140">
        <f t="shared" si="118"/>
        <v>2816</v>
      </c>
      <c r="BJ162" s="140">
        <f t="shared" si="119"/>
        <v>33792</v>
      </c>
      <c r="BL162" s="399">
        <f t="shared" si="93"/>
        <v>26</v>
      </c>
      <c r="BM162" s="399">
        <f t="shared" si="94"/>
        <v>26</v>
      </c>
      <c r="BN162" s="399">
        <f t="shared" si="95"/>
        <v>36.85</v>
      </c>
      <c r="BO162" s="399">
        <f t="shared" si="96"/>
        <v>29.19</v>
      </c>
      <c r="BP162" s="399">
        <f t="shared" si="97"/>
        <v>39.270000000000003</v>
      </c>
      <c r="BQ162" s="399">
        <f t="shared" si="98"/>
        <v>66.94</v>
      </c>
      <c r="BR162" s="399">
        <f t="shared" si="99"/>
        <v>60.57</v>
      </c>
      <c r="BS162" s="399">
        <f t="shared" si="100"/>
        <v>92.97</v>
      </c>
      <c r="BT162" s="399">
        <f t="shared" si="101"/>
        <v>69.319999999999993</v>
      </c>
      <c r="BU162" s="399">
        <f t="shared" si="102"/>
        <v>45.44</v>
      </c>
      <c r="BV162" s="399">
        <f t="shared" si="103"/>
        <v>26</v>
      </c>
      <c r="BW162" s="399">
        <f t="shared" si="104"/>
        <v>26</v>
      </c>
      <c r="BX162" s="385">
        <f t="shared" si="120"/>
        <v>544.54999999999995</v>
      </c>
      <c r="BY162" s="385">
        <f t="shared" si="121"/>
        <v>45.379166666666663</v>
      </c>
      <c r="BZ162" s="385"/>
      <c r="CF162" s="399">
        <f t="shared" si="105"/>
        <v>51</v>
      </c>
      <c r="CG162" s="399">
        <f t="shared" si="106"/>
        <v>51</v>
      </c>
      <c r="CH162" s="399">
        <f t="shared" si="107"/>
        <v>66.64</v>
      </c>
      <c r="CI162" s="399">
        <f t="shared" si="108"/>
        <v>54.62</v>
      </c>
      <c r="CJ162" s="399">
        <f t="shared" si="109"/>
        <v>70.790000000000006</v>
      </c>
      <c r="CK162" s="399">
        <f t="shared" si="110"/>
        <v>122.14</v>
      </c>
      <c r="CL162" s="399">
        <f t="shared" si="111"/>
        <v>107.29</v>
      </c>
      <c r="CM162" s="399">
        <f t="shared" si="112"/>
        <v>187.24</v>
      </c>
      <c r="CN162" s="399">
        <f t="shared" si="113"/>
        <v>128.12</v>
      </c>
      <c r="CO162" s="399">
        <f t="shared" si="114"/>
        <v>81.36</v>
      </c>
      <c r="CP162" s="399">
        <f t="shared" si="115"/>
        <v>51</v>
      </c>
      <c r="CQ162" s="399">
        <f t="shared" si="116"/>
        <v>51</v>
      </c>
      <c r="CR162" s="385">
        <f t="shared" si="122"/>
        <v>1022.2</v>
      </c>
      <c r="CS162" s="385">
        <f t="shared" si="123"/>
        <v>85.183333333333337</v>
      </c>
    </row>
    <row r="163" spans="22:97" ht="14" customHeight="1" x14ac:dyDescent="0.35">
      <c r="V163" s="137"/>
      <c r="W163" s="39"/>
      <c r="X163" s="202"/>
      <c r="Y163" s="42"/>
      <c r="Z163" s="27"/>
      <c r="AA163" s="28"/>
      <c r="AB163" s="29"/>
      <c r="AC163" s="29"/>
      <c r="AD163" s="29"/>
      <c r="AE163" s="30"/>
      <c r="AF163" s="31"/>
      <c r="AG163" s="136"/>
      <c r="AH163" s="137"/>
      <c r="AI163" s="39"/>
      <c r="AJ163" s="41"/>
      <c r="AK163" s="42"/>
      <c r="AL163" s="27"/>
      <c r="AM163" s="28" t="str">
        <f>IFERROR(INDEX(#REF!,MATCH(AH163,#REF!,0)),"")</f>
        <v/>
      </c>
      <c r="AN163" s="29" t="str">
        <f t="shared" si="92"/>
        <v/>
      </c>
      <c r="AO163" s="29">
        <f t="shared" si="124"/>
        <v>0</v>
      </c>
      <c r="AP163" s="29">
        <f t="shared" si="117"/>
        <v>0</v>
      </c>
      <c r="AQ163" s="30">
        <f t="shared" si="125"/>
        <v>0</v>
      </c>
      <c r="AR163" s="31">
        <f t="shared" si="126"/>
        <v>0</v>
      </c>
      <c r="AT163" s="44" t="s">
        <v>969</v>
      </c>
      <c r="AU163" s="45" t="s">
        <v>497</v>
      </c>
      <c r="AV163" s="138">
        <v>0</v>
      </c>
      <c r="AW163" s="58">
        <v>0</v>
      </c>
      <c r="AX163" s="139">
        <v>3115</v>
      </c>
      <c r="AY163" s="58">
        <v>1093</v>
      </c>
      <c r="AZ163" s="139">
        <v>2780</v>
      </c>
      <c r="BA163" s="58">
        <v>5565</v>
      </c>
      <c r="BB163" s="139">
        <v>6746</v>
      </c>
      <c r="BC163" s="58">
        <v>6275</v>
      </c>
      <c r="BD163" s="139">
        <v>3849</v>
      </c>
      <c r="BE163" s="58">
        <v>1990</v>
      </c>
      <c r="BF163" s="139">
        <v>0</v>
      </c>
      <c r="BG163" s="59">
        <v>0</v>
      </c>
      <c r="BI163" s="140">
        <f t="shared" si="118"/>
        <v>2617.75</v>
      </c>
      <c r="BJ163" s="140">
        <f t="shared" si="119"/>
        <v>31413</v>
      </c>
      <c r="BL163" s="399">
        <f t="shared" si="93"/>
        <v>26</v>
      </c>
      <c r="BM163" s="399">
        <f t="shared" si="94"/>
        <v>26</v>
      </c>
      <c r="BN163" s="399">
        <f t="shared" si="95"/>
        <v>46.81</v>
      </c>
      <c r="BO163" s="399">
        <f t="shared" si="96"/>
        <v>32.65</v>
      </c>
      <c r="BP163" s="399">
        <f t="shared" si="97"/>
        <v>44.46</v>
      </c>
      <c r="BQ163" s="399">
        <f t="shared" si="98"/>
        <v>63.96</v>
      </c>
      <c r="BR163" s="399">
        <f t="shared" si="99"/>
        <v>72.97</v>
      </c>
      <c r="BS163" s="399">
        <f t="shared" si="100"/>
        <v>69.2</v>
      </c>
      <c r="BT163" s="399">
        <f t="shared" si="101"/>
        <v>51.94</v>
      </c>
      <c r="BU163" s="399">
        <f t="shared" si="102"/>
        <v>38.93</v>
      </c>
      <c r="BV163" s="399">
        <f t="shared" si="103"/>
        <v>26</v>
      </c>
      <c r="BW163" s="399">
        <f t="shared" si="104"/>
        <v>26</v>
      </c>
      <c r="BX163" s="385">
        <f t="shared" si="120"/>
        <v>524.92000000000007</v>
      </c>
      <c r="BY163" s="385">
        <f t="shared" si="121"/>
        <v>43.743333333333339</v>
      </c>
      <c r="BZ163" s="385"/>
      <c r="CF163" s="399">
        <f t="shared" si="105"/>
        <v>51</v>
      </c>
      <c r="CG163" s="399">
        <f t="shared" si="106"/>
        <v>51</v>
      </c>
      <c r="CH163" s="399">
        <f t="shared" si="107"/>
        <v>83.7</v>
      </c>
      <c r="CI163" s="399">
        <f t="shared" si="108"/>
        <v>59.44</v>
      </c>
      <c r="CJ163" s="399">
        <f t="shared" si="109"/>
        <v>79.680000000000007</v>
      </c>
      <c r="CK163" s="399">
        <f t="shared" si="110"/>
        <v>113.62</v>
      </c>
      <c r="CL163" s="399">
        <f t="shared" si="111"/>
        <v>137.24</v>
      </c>
      <c r="CM163" s="399">
        <f t="shared" si="112"/>
        <v>127.82</v>
      </c>
      <c r="CN163" s="399">
        <f t="shared" si="113"/>
        <v>92.51</v>
      </c>
      <c r="CO163" s="399">
        <f t="shared" si="114"/>
        <v>70.2</v>
      </c>
      <c r="CP163" s="399">
        <f t="shared" si="115"/>
        <v>51</v>
      </c>
      <c r="CQ163" s="399">
        <f t="shared" si="116"/>
        <v>51</v>
      </c>
      <c r="CR163" s="385">
        <f t="shared" si="122"/>
        <v>968.21</v>
      </c>
      <c r="CS163" s="385">
        <f t="shared" si="123"/>
        <v>80.68416666666667</v>
      </c>
    </row>
    <row r="164" spans="22:97" ht="14" customHeight="1" x14ac:dyDescent="0.35">
      <c r="V164" s="137"/>
      <c r="W164" s="39"/>
      <c r="X164" s="202"/>
      <c r="Y164" s="42"/>
      <c r="Z164" s="27"/>
      <c r="AA164" s="28"/>
      <c r="AB164" s="29"/>
      <c r="AC164" s="29"/>
      <c r="AD164" s="29"/>
      <c r="AE164" s="30"/>
      <c r="AF164" s="31"/>
      <c r="AG164" s="136"/>
      <c r="AH164" s="137"/>
      <c r="AI164" s="39"/>
      <c r="AJ164" s="41"/>
      <c r="AK164" s="42"/>
      <c r="AL164" s="27"/>
      <c r="AM164" s="28" t="str">
        <f>IFERROR(INDEX(#REF!,MATCH(AH164,#REF!,0)),"")</f>
        <v/>
      </c>
      <c r="AN164" s="29" t="str">
        <f t="shared" si="92"/>
        <v/>
      </c>
      <c r="AO164" s="29">
        <f t="shared" si="124"/>
        <v>0</v>
      </c>
      <c r="AP164" s="29">
        <f t="shared" si="117"/>
        <v>0</v>
      </c>
      <c r="AQ164" s="30">
        <f t="shared" si="125"/>
        <v>0</v>
      </c>
      <c r="AR164" s="31">
        <f t="shared" si="126"/>
        <v>0</v>
      </c>
      <c r="AT164" s="44" t="s">
        <v>969</v>
      </c>
      <c r="AU164" s="45" t="s">
        <v>498</v>
      </c>
      <c r="AV164" s="138">
        <v>0</v>
      </c>
      <c r="AW164" s="58">
        <v>0</v>
      </c>
      <c r="AX164" s="139">
        <v>3012</v>
      </c>
      <c r="AY164" s="58">
        <v>1794</v>
      </c>
      <c r="AZ164" s="139">
        <v>2293</v>
      </c>
      <c r="BA164" s="58">
        <v>5412</v>
      </c>
      <c r="BB164" s="139">
        <v>5937</v>
      </c>
      <c r="BC164" s="58">
        <v>8574</v>
      </c>
      <c r="BD164" s="139">
        <v>4806</v>
      </c>
      <c r="BE164" s="58">
        <v>4555</v>
      </c>
      <c r="BF164" s="139">
        <v>0</v>
      </c>
      <c r="BG164" s="59">
        <v>0</v>
      </c>
      <c r="BI164" s="140">
        <f t="shared" si="118"/>
        <v>3031.9166666666665</v>
      </c>
      <c r="BJ164" s="140">
        <f t="shared" si="119"/>
        <v>36383</v>
      </c>
      <c r="BL164" s="399">
        <f t="shared" si="93"/>
        <v>26</v>
      </c>
      <c r="BM164" s="399">
        <f t="shared" si="94"/>
        <v>26</v>
      </c>
      <c r="BN164" s="399">
        <f t="shared" si="95"/>
        <v>46.08</v>
      </c>
      <c r="BO164" s="399">
        <f t="shared" si="96"/>
        <v>37.56</v>
      </c>
      <c r="BP164" s="399">
        <f t="shared" si="97"/>
        <v>41.05</v>
      </c>
      <c r="BQ164" s="399">
        <f t="shared" si="98"/>
        <v>62.88</v>
      </c>
      <c r="BR164" s="399">
        <f t="shared" si="99"/>
        <v>66.56</v>
      </c>
      <c r="BS164" s="399">
        <f t="shared" si="100"/>
        <v>87.59</v>
      </c>
      <c r="BT164" s="399">
        <f t="shared" si="101"/>
        <v>58.64</v>
      </c>
      <c r="BU164" s="399">
        <f t="shared" si="102"/>
        <v>56.89</v>
      </c>
      <c r="BV164" s="399">
        <f t="shared" si="103"/>
        <v>26</v>
      </c>
      <c r="BW164" s="399">
        <f t="shared" si="104"/>
        <v>26</v>
      </c>
      <c r="BX164" s="385">
        <f t="shared" si="120"/>
        <v>561.25</v>
      </c>
      <c r="BY164" s="385">
        <f t="shared" si="121"/>
        <v>46.770833333333336</v>
      </c>
      <c r="BZ164" s="385"/>
      <c r="CF164" s="399">
        <f t="shared" si="105"/>
        <v>51</v>
      </c>
      <c r="CG164" s="399">
        <f t="shared" si="106"/>
        <v>51</v>
      </c>
      <c r="CH164" s="399">
        <f t="shared" si="107"/>
        <v>82.46</v>
      </c>
      <c r="CI164" s="399">
        <f t="shared" si="108"/>
        <v>67.849999999999994</v>
      </c>
      <c r="CJ164" s="399">
        <f t="shared" si="109"/>
        <v>73.84</v>
      </c>
      <c r="CK164" s="399">
        <f t="shared" si="110"/>
        <v>111.26</v>
      </c>
      <c r="CL164" s="399">
        <f t="shared" si="111"/>
        <v>121.06</v>
      </c>
      <c r="CM164" s="399">
        <f t="shared" si="112"/>
        <v>173.8</v>
      </c>
      <c r="CN164" s="399">
        <f t="shared" si="113"/>
        <v>103.99</v>
      </c>
      <c r="CO164" s="399">
        <f t="shared" si="114"/>
        <v>100.98</v>
      </c>
      <c r="CP164" s="399">
        <f t="shared" si="115"/>
        <v>51</v>
      </c>
      <c r="CQ164" s="399">
        <f t="shared" si="116"/>
        <v>51</v>
      </c>
      <c r="CR164" s="385">
        <f t="shared" si="122"/>
        <v>1039.24</v>
      </c>
      <c r="CS164" s="385">
        <f t="shared" si="123"/>
        <v>86.603333333333339</v>
      </c>
    </row>
    <row r="165" spans="22:97" ht="14" customHeight="1" x14ac:dyDescent="0.35">
      <c r="V165" s="137"/>
      <c r="W165" s="39"/>
      <c r="X165" s="202"/>
      <c r="Y165" s="42"/>
      <c r="Z165" s="27"/>
      <c r="AA165" s="28"/>
      <c r="AB165" s="29"/>
      <c r="AC165" s="29"/>
      <c r="AD165" s="29"/>
      <c r="AE165" s="30"/>
      <c r="AF165" s="31"/>
      <c r="AG165" s="136"/>
      <c r="AH165" s="137"/>
      <c r="AI165" s="39"/>
      <c r="AJ165" s="41"/>
      <c r="AK165" s="42"/>
      <c r="AL165" s="27"/>
      <c r="AM165" s="28" t="str">
        <f>IFERROR(INDEX(#REF!,MATCH(AH165,#REF!,0)),"")</f>
        <v/>
      </c>
      <c r="AN165" s="29" t="str">
        <f t="shared" si="92"/>
        <v/>
      </c>
      <c r="AO165" s="29">
        <f t="shared" si="124"/>
        <v>0</v>
      </c>
      <c r="AP165" s="29">
        <f t="shared" si="117"/>
        <v>0</v>
      </c>
      <c r="AQ165" s="30">
        <f t="shared" si="125"/>
        <v>0</v>
      </c>
      <c r="AR165" s="31">
        <f t="shared" si="126"/>
        <v>0</v>
      </c>
      <c r="AT165" s="44" t="s">
        <v>969</v>
      </c>
      <c r="AU165" s="45" t="s">
        <v>499</v>
      </c>
      <c r="AV165" s="138">
        <v>0</v>
      </c>
      <c r="AW165" s="58">
        <v>0</v>
      </c>
      <c r="AX165" s="139">
        <v>1844</v>
      </c>
      <c r="AY165" s="58">
        <v>1187</v>
      </c>
      <c r="AZ165" s="139">
        <v>2499</v>
      </c>
      <c r="BA165" s="58">
        <v>6746</v>
      </c>
      <c r="BB165" s="139">
        <v>7530</v>
      </c>
      <c r="BC165" s="58">
        <v>8996</v>
      </c>
      <c r="BD165" s="139">
        <v>5583</v>
      </c>
      <c r="BE165" s="58">
        <v>2176</v>
      </c>
      <c r="BF165" s="139">
        <v>0</v>
      </c>
      <c r="BG165" s="59">
        <v>0</v>
      </c>
      <c r="BI165" s="140">
        <f t="shared" si="118"/>
        <v>3046.75</v>
      </c>
      <c r="BJ165" s="140">
        <f t="shared" si="119"/>
        <v>36561</v>
      </c>
      <c r="BL165" s="399">
        <f t="shared" si="93"/>
        <v>26</v>
      </c>
      <c r="BM165" s="399">
        <f t="shared" si="94"/>
        <v>26</v>
      </c>
      <c r="BN165" s="399">
        <f t="shared" si="95"/>
        <v>37.909999999999997</v>
      </c>
      <c r="BO165" s="399">
        <f t="shared" si="96"/>
        <v>33.31</v>
      </c>
      <c r="BP165" s="399">
        <f t="shared" si="97"/>
        <v>42.49</v>
      </c>
      <c r="BQ165" s="399">
        <f t="shared" si="98"/>
        <v>72.97</v>
      </c>
      <c r="BR165" s="399">
        <f t="shared" si="99"/>
        <v>79.239999999999995</v>
      </c>
      <c r="BS165" s="399">
        <f t="shared" si="100"/>
        <v>90.97</v>
      </c>
      <c r="BT165" s="399">
        <f t="shared" si="101"/>
        <v>64.08</v>
      </c>
      <c r="BU165" s="399">
        <f t="shared" si="102"/>
        <v>40.229999999999997</v>
      </c>
      <c r="BV165" s="399">
        <f t="shared" si="103"/>
        <v>26</v>
      </c>
      <c r="BW165" s="399">
        <f t="shared" si="104"/>
        <v>26</v>
      </c>
      <c r="BX165" s="385">
        <f t="shared" si="120"/>
        <v>565.19999999999993</v>
      </c>
      <c r="BY165" s="385">
        <f t="shared" si="121"/>
        <v>47.099999999999994</v>
      </c>
      <c r="BZ165" s="385"/>
      <c r="CF165" s="399">
        <f t="shared" si="105"/>
        <v>51</v>
      </c>
      <c r="CG165" s="399">
        <f t="shared" si="106"/>
        <v>51</v>
      </c>
      <c r="CH165" s="399">
        <f t="shared" si="107"/>
        <v>68.45</v>
      </c>
      <c r="CI165" s="399">
        <f t="shared" si="108"/>
        <v>60.56</v>
      </c>
      <c r="CJ165" s="399">
        <f t="shared" si="109"/>
        <v>76.31</v>
      </c>
      <c r="CK165" s="399">
        <f t="shared" si="110"/>
        <v>137.24</v>
      </c>
      <c r="CL165" s="399">
        <f t="shared" si="111"/>
        <v>152.91999999999999</v>
      </c>
      <c r="CM165" s="399">
        <f t="shared" si="112"/>
        <v>182.24</v>
      </c>
      <c r="CN165" s="399">
        <f t="shared" si="113"/>
        <v>113.98</v>
      </c>
      <c r="CO165" s="399">
        <f t="shared" si="114"/>
        <v>72.430000000000007</v>
      </c>
      <c r="CP165" s="399">
        <f t="shared" si="115"/>
        <v>51</v>
      </c>
      <c r="CQ165" s="399">
        <f t="shared" si="116"/>
        <v>51</v>
      </c>
      <c r="CR165" s="385">
        <f t="shared" si="122"/>
        <v>1068.1300000000001</v>
      </c>
      <c r="CS165" s="385">
        <f t="shared" si="123"/>
        <v>89.010833333333338</v>
      </c>
    </row>
    <row r="166" spans="22:97" ht="14" customHeight="1" x14ac:dyDescent="0.35">
      <c r="V166" s="137"/>
      <c r="W166" s="39"/>
      <c r="X166" s="202"/>
      <c r="Y166" s="42"/>
      <c r="Z166" s="27"/>
      <c r="AA166" s="28"/>
      <c r="AB166" s="29"/>
      <c r="AC166" s="29"/>
      <c r="AD166" s="29"/>
      <c r="AE166" s="30"/>
      <c r="AF166" s="31"/>
      <c r="AG166" s="136"/>
      <c r="AH166" s="137"/>
      <c r="AI166" s="39"/>
      <c r="AJ166" s="41"/>
      <c r="AK166" s="42"/>
      <c r="AL166" s="27"/>
      <c r="AM166" s="28" t="str">
        <f>IFERROR(INDEX(#REF!,MATCH(AH166,#REF!,0)),"")</f>
        <v/>
      </c>
      <c r="AN166" s="29" t="str">
        <f t="shared" si="92"/>
        <v/>
      </c>
      <c r="AO166" s="29">
        <f t="shared" si="124"/>
        <v>0</v>
      </c>
      <c r="AP166" s="29">
        <f t="shared" si="117"/>
        <v>0</v>
      </c>
      <c r="AQ166" s="30">
        <f t="shared" si="125"/>
        <v>0</v>
      </c>
      <c r="AR166" s="31">
        <f t="shared" si="126"/>
        <v>0</v>
      </c>
      <c r="AT166" s="44" t="s">
        <v>969</v>
      </c>
      <c r="AU166" s="45" t="s">
        <v>500</v>
      </c>
      <c r="AV166" s="138">
        <v>0</v>
      </c>
      <c r="AW166" s="58">
        <v>0</v>
      </c>
      <c r="AX166" s="139">
        <v>1143</v>
      </c>
      <c r="AY166" s="58">
        <v>1537</v>
      </c>
      <c r="AZ166" s="139">
        <v>2598</v>
      </c>
      <c r="BA166" s="58">
        <v>7439</v>
      </c>
      <c r="BB166" s="139">
        <v>8405</v>
      </c>
      <c r="BC166" s="58">
        <v>7642</v>
      </c>
      <c r="BD166" s="139">
        <v>3943</v>
      </c>
      <c r="BE166" s="58">
        <v>4599</v>
      </c>
      <c r="BF166" s="139">
        <v>0</v>
      </c>
      <c r="BG166" s="59">
        <v>0</v>
      </c>
      <c r="BI166" s="140">
        <f t="shared" si="118"/>
        <v>3108.8333333333335</v>
      </c>
      <c r="BJ166" s="140">
        <f t="shared" si="119"/>
        <v>37306</v>
      </c>
      <c r="BL166" s="399">
        <f t="shared" si="93"/>
        <v>26</v>
      </c>
      <c r="BM166" s="399">
        <f t="shared" si="94"/>
        <v>26</v>
      </c>
      <c r="BN166" s="399">
        <f t="shared" si="95"/>
        <v>33</v>
      </c>
      <c r="BO166" s="399">
        <f t="shared" si="96"/>
        <v>35.76</v>
      </c>
      <c r="BP166" s="399">
        <f t="shared" si="97"/>
        <v>43.19</v>
      </c>
      <c r="BQ166" s="399">
        <f t="shared" si="98"/>
        <v>78.510000000000005</v>
      </c>
      <c r="BR166" s="399">
        <f t="shared" si="99"/>
        <v>86.24</v>
      </c>
      <c r="BS166" s="399">
        <f t="shared" si="100"/>
        <v>80.14</v>
      </c>
      <c r="BT166" s="399">
        <f t="shared" si="101"/>
        <v>52.6</v>
      </c>
      <c r="BU166" s="399">
        <f t="shared" si="102"/>
        <v>57.19</v>
      </c>
      <c r="BV166" s="399">
        <f t="shared" si="103"/>
        <v>26</v>
      </c>
      <c r="BW166" s="399">
        <f t="shared" si="104"/>
        <v>26</v>
      </c>
      <c r="BX166" s="385">
        <f t="shared" si="120"/>
        <v>570.63</v>
      </c>
      <c r="BY166" s="385">
        <f t="shared" si="121"/>
        <v>47.552500000000002</v>
      </c>
      <c r="BZ166" s="385"/>
      <c r="CF166" s="399">
        <f t="shared" si="105"/>
        <v>51</v>
      </c>
      <c r="CG166" s="399">
        <f t="shared" si="106"/>
        <v>51</v>
      </c>
      <c r="CH166" s="399">
        <f t="shared" si="107"/>
        <v>60.04</v>
      </c>
      <c r="CI166" s="399">
        <f t="shared" si="108"/>
        <v>64.760000000000005</v>
      </c>
      <c r="CJ166" s="399">
        <f t="shared" si="109"/>
        <v>77.5</v>
      </c>
      <c r="CK166" s="399">
        <f t="shared" si="110"/>
        <v>151.1</v>
      </c>
      <c r="CL166" s="399">
        <f t="shared" si="111"/>
        <v>170.42</v>
      </c>
      <c r="CM166" s="399">
        <f t="shared" si="112"/>
        <v>155.16</v>
      </c>
      <c r="CN166" s="399">
        <f t="shared" si="113"/>
        <v>93.64</v>
      </c>
      <c r="CO166" s="399">
        <f t="shared" si="114"/>
        <v>101.51</v>
      </c>
      <c r="CP166" s="399">
        <f t="shared" si="115"/>
        <v>51</v>
      </c>
      <c r="CQ166" s="399">
        <f t="shared" si="116"/>
        <v>51</v>
      </c>
      <c r="CR166" s="385">
        <f t="shared" si="122"/>
        <v>1078.1299999999999</v>
      </c>
      <c r="CS166" s="385">
        <f t="shared" si="123"/>
        <v>89.844166666666652</v>
      </c>
    </row>
    <row r="167" spans="22:97" ht="14" customHeight="1" x14ac:dyDescent="0.35">
      <c r="V167" s="137"/>
      <c r="W167" s="39"/>
      <c r="X167" s="202"/>
      <c r="Y167" s="42"/>
      <c r="Z167" s="27"/>
      <c r="AA167" s="28"/>
      <c r="AB167" s="29"/>
      <c r="AC167" s="29"/>
      <c r="AD167" s="29"/>
      <c r="AE167" s="30"/>
      <c r="AF167" s="31"/>
      <c r="AG167" s="136"/>
      <c r="AH167" s="137"/>
      <c r="AI167" s="39"/>
      <c r="AJ167" s="41"/>
      <c r="AK167" s="42"/>
      <c r="AL167" s="27"/>
      <c r="AM167" s="28" t="str">
        <f>IFERROR(INDEX(#REF!,MATCH(AH167,#REF!,0)),"")</f>
        <v/>
      </c>
      <c r="AN167" s="29" t="str">
        <f t="shared" si="92"/>
        <v/>
      </c>
      <c r="AO167" s="29">
        <f t="shared" si="124"/>
        <v>0</v>
      </c>
      <c r="AP167" s="29">
        <f t="shared" si="117"/>
        <v>0</v>
      </c>
      <c r="AQ167" s="30">
        <f t="shared" si="125"/>
        <v>0</v>
      </c>
      <c r="AR167" s="31">
        <f t="shared" si="126"/>
        <v>0</v>
      </c>
      <c r="AT167" s="44" t="s">
        <v>969</v>
      </c>
      <c r="AU167" s="45" t="s">
        <v>501</v>
      </c>
      <c r="AV167" s="138">
        <v>0</v>
      </c>
      <c r="AW167" s="58">
        <v>0</v>
      </c>
      <c r="AX167" s="139">
        <v>5423</v>
      </c>
      <c r="AY167" s="58">
        <v>2606</v>
      </c>
      <c r="AZ167" s="139">
        <v>4196</v>
      </c>
      <c r="BA167" s="58">
        <v>11061</v>
      </c>
      <c r="BB167" s="139">
        <v>13484</v>
      </c>
      <c r="BC167" s="58">
        <v>9593</v>
      </c>
      <c r="BD167" s="139">
        <v>6161</v>
      </c>
      <c r="BE167" s="58">
        <v>3086</v>
      </c>
      <c r="BF167" s="139">
        <v>0</v>
      </c>
      <c r="BG167" s="59">
        <v>0</v>
      </c>
      <c r="BI167" s="140">
        <f t="shared" si="118"/>
        <v>4634.166666666667</v>
      </c>
      <c r="BJ167" s="140">
        <f t="shared" si="119"/>
        <v>55610</v>
      </c>
      <c r="BL167" s="399">
        <f t="shared" si="93"/>
        <v>26</v>
      </c>
      <c r="BM167" s="399">
        <f t="shared" si="94"/>
        <v>26</v>
      </c>
      <c r="BN167" s="399">
        <f t="shared" si="95"/>
        <v>62.96</v>
      </c>
      <c r="BO167" s="399">
        <f t="shared" si="96"/>
        <v>43.24</v>
      </c>
      <c r="BP167" s="399">
        <f t="shared" si="97"/>
        <v>54.37</v>
      </c>
      <c r="BQ167" s="399">
        <f t="shared" si="98"/>
        <v>107.49</v>
      </c>
      <c r="BR167" s="399">
        <f t="shared" si="99"/>
        <v>126.87</v>
      </c>
      <c r="BS167" s="399">
        <f t="shared" si="100"/>
        <v>95.74</v>
      </c>
      <c r="BT167" s="399">
        <f t="shared" si="101"/>
        <v>68.290000000000006</v>
      </c>
      <c r="BU167" s="399">
        <f t="shared" si="102"/>
        <v>46.6</v>
      </c>
      <c r="BV167" s="399">
        <f t="shared" si="103"/>
        <v>26</v>
      </c>
      <c r="BW167" s="399">
        <f t="shared" si="104"/>
        <v>26</v>
      </c>
      <c r="BX167" s="385">
        <f t="shared" si="120"/>
        <v>709.56</v>
      </c>
      <c r="BY167" s="385">
        <f t="shared" si="121"/>
        <v>59.129999999999995</v>
      </c>
      <c r="BZ167" s="385"/>
      <c r="CF167" s="399">
        <f t="shared" si="105"/>
        <v>51</v>
      </c>
      <c r="CG167" s="399">
        <f t="shared" si="106"/>
        <v>51</v>
      </c>
      <c r="CH167" s="399">
        <f t="shared" si="107"/>
        <v>111.4</v>
      </c>
      <c r="CI167" s="399">
        <f t="shared" si="108"/>
        <v>77.59</v>
      </c>
      <c r="CJ167" s="399">
        <f t="shared" si="109"/>
        <v>96.67</v>
      </c>
      <c r="CK167" s="399">
        <f t="shared" si="110"/>
        <v>223.54</v>
      </c>
      <c r="CL167" s="399">
        <f t="shared" si="111"/>
        <v>272</v>
      </c>
      <c r="CM167" s="399">
        <f t="shared" si="112"/>
        <v>194.18</v>
      </c>
      <c r="CN167" s="399">
        <f t="shared" si="113"/>
        <v>125.54</v>
      </c>
      <c r="CO167" s="399">
        <f t="shared" si="114"/>
        <v>83.35</v>
      </c>
      <c r="CP167" s="399">
        <f t="shared" si="115"/>
        <v>51</v>
      </c>
      <c r="CQ167" s="399">
        <f t="shared" si="116"/>
        <v>51</v>
      </c>
      <c r="CR167" s="385">
        <f t="shared" si="122"/>
        <v>1388.27</v>
      </c>
      <c r="CS167" s="385">
        <f t="shared" si="123"/>
        <v>115.68916666666667</v>
      </c>
    </row>
    <row r="168" spans="22:97" ht="14" customHeight="1" x14ac:dyDescent="0.35">
      <c r="V168" s="137"/>
      <c r="W168" s="39"/>
      <c r="X168" s="202"/>
      <c r="Y168" s="42"/>
      <c r="Z168" s="27"/>
      <c r="AA168" s="28"/>
      <c r="AB168" s="29"/>
      <c r="AC168" s="29"/>
      <c r="AD168" s="29"/>
      <c r="AE168" s="30"/>
      <c r="AF168" s="31"/>
      <c r="AG168" s="136"/>
      <c r="AH168" s="137"/>
      <c r="AI168" s="39"/>
      <c r="AJ168" s="41"/>
      <c r="AK168" s="42"/>
      <c r="AL168" s="27"/>
      <c r="AM168" s="28" t="str">
        <f>IFERROR(INDEX(#REF!,MATCH(AH168,#REF!,0)),"")</f>
        <v/>
      </c>
      <c r="AN168" s="29" t="str">
        <f t="shared" si="92"/>
        <v/>
      </c>
      <c r="AO168" s="29">
        <f t="shared" si="124"/>
        <v>0</v>
      </c>
      <c r="AP168" s="29">
        <f t="shared" si="117"/>
        <v>0</v>
      </c>
      <c r="AQ168" s="30">
        <f t="shared" si="125"/>
        <v>0</v>
      </c>
      <c r="AR168" s="31">
        <f t="shared" si="126"/>
        <v>0</v>
      </c>
      <c r="AT168" s="44" t="s">
        <v>969</v>
      </c>
      <c r="AU168" s="45" t="s">
        <v>502</v>
      </c>
      <c r="AV168" s="138">
        <v>0</v>
      </c>
      <c r="AW168" s="58">
        <v>0</v>
      </c>
      <c r="AX168" s="139">
        <v>2067</v>
      </c>
      <c r="AY168" s="58">
        <v>2233</v>
      </c>
      <c r="AZ168" s="139">
        <v>4263</v>
      </c>
      <c r="BA168" s="58">
        <v>6607</v>
      </c>
      <c r="BB168" s="139">
        <v>7683</v>
      </c>
      <c r="BC168" s="58">
        <v>8564</v>
      </c>
      <c r="BD168" s="139">
        <v>4090</v>
      </c>
      <c r="BE168" s="58">
        <v>1659</v>
      </c>
      <c r="BF168" s="139">
        <v>0</v>
      </c>
      <c r="BG168" s="59">
        <v>0</v>
      </c>
      <c r="BI168" s="140">
        <f t="shared" si="118"/>
        <v>3097.1666666666665</v>
      </c>
      <c r="BJ168" s="140">
        <f t="shared" si="119"/>
        <v>37166</v>
      </c>
      <c r="BL168" s="399">
        <f t="shared" si="93"/>
        <v>26</v>
      </c>
      <c r="BM168" s="399">
        <f t="shared" si="94"/>
        <v>26</v>
      </c>
      <c r="BN168" s="399">
        <f t="shared" si="95"/>
        <v>39.47</v>
      </c>
      <c r="BO168" s="399">
        <f t="shared" si="96"/>
        <v>40.630000000000003</v>
      </c>
      <c r="BP168" s="399">
        <f t="shared" si="97"/>
        <v>54.84</v>
      </c>
      <c r="BQ168" s="399">
        <f t="shared" si="98"/>
        <v>71.86</v>
      </c>
      <c r="BR168" s="399">
        <f t="shared" si="99"/>
        <v>80.459999999999994</v>
      </c>
      <c r="BS168" s="399">
        <f t="shared" si="100"/>
        <v>87.51</v>
      </c>
      <c r="BT168" s="399">
        <f t="shared" si="101"/>
        <v>53.63</v>
      </c>
      <c r="BU168" s="399">
        <f t="shared" si="102"/>
        <v>36.61</v>
      </c>
      <c r="BV168" s="399">
        <f t="shared" si="103"/>
        <v>26</v>
      </c>
      <c r="BW168" s="399">
        <f t="shared" si="104"/>
        <v>26</v>
      </c>
      <c r="BX168" s="385">
        <f t="shared" si="120"/>
        <v>569.01</v>
      </c>
      <c r="BY168" s="385">
        <f t="shared" si="121"/>
        <v>47.417499999999997</v>
      </c>
      <c r="BZ168" s="385"/>
      <c r="CF168" s="399">
        <f t="shared" si="105"/>
        <v>51</v>
      </c>
      <c r="CG168" s="399">
        <f t="shared" si="106"/>
        <v>51</v>
      </c>
      <c r="CH168" s="399">
        <f t="shared" si="107"/>
        <v>71.12</v>
      </c>
      <c r="CI168" s="399">
        <f t="shared" si="108"/>
        <v>73.12</v>
      </c>
      <c r="CJ168" s="399">
        <f t="shared" si="109"/>
        <v>97.48</v>
      </c>
      <c r="CK168" s="399">
        <f t="shared" si="110"/>
        <v>134.46</v>
      </c>
      <c r="CL168" s="399">
        <f t="shared" si="111"/>
        <v>155.97999999999999</v>
      </c>
      <c r="CM168" s="399">
        <f t="shared" si="112"/>
        <v>173.6</v>
      </c>
      <c r="CN168" s="399">
        <f t="shared" si="113"/>
        <v>95.4</v>
      </c>
      <c r="CO168" s="399">
        <f t="shared" si="114"/>
        <v>66.23</v>
      </c>
      <c r="CP168" s="399">
        <f t="shared" si="115"/>
        <v>51</v>
      </c>
      <c r="CQ168" s="399">
        <f t="shared" si="116"/>
        <v>51</v>
      </c>
      <c r="CR168" s="385">
        <f t="shared" si="122"/>
        <v>1071.3900000000001</v>
      </c>
      <c r="CS168" s="385">
        <f t="shared" si="123"/>
        <v>89.282500000000013</v>
      </c>
    </row>
    <row r="169" spans="22:97" ht="14" customHeight="1" x14ac:dyDescent="0.35">
      <c r="V169" s="137"/>
      <c r="W169" s="39"/>
      <c r="X169" s="202"/>
      <c r="Y169" s="42"/>
      <c r="Z169" s="27"/>
      <c r="AA169" s="28"/>
      <c r="AB169" s="29"/>
      <c r="AC169" s="29"/>
      <c r="AD169" s="29"/>
      <c r="AE169" s="30"/>
      <c r="AF169" s="31"/>
      <c r="AG169" s="136"/>
      <c r="AH169" s="137"/>
      <c r="AI169" s="39"/>
      <c r="AJ169" s="41"/>
      <c r="AK169" s="42"/>
      <c r="AL169" s="27"/>
      <c r="AM169" s="28" t="str">
        <f>IFERROR(INDEX(#REF!,MATCH(AH169,#REF!,0)),"")</f>
        <v/>
      </c>
      <c r="AN169" s="29" t="str">
        <f t="shared" si="92"/>
        <v/>
      </c>
      <c r="AO169" s="29">
        <f t="shared" si="124"/>
        <v>0</v>
      </c>
      <c r="AP169" s="29">
        <f t="shared" si="117"/>
        <v>0</v>
      </c>
      <c r="AQ169" s="30">
        <f t="shared" si="125"/>
        <v>0</v>
      </c>
      <c r="AR169" s="31">
        <f t="shared" si="126"/>
        <v>0</v>
      </c>
      <c r="AT169" s="44" t="s">
        <v>969</v>
      </c>
      <c r="AU169" s="45" t="s">
        <v>503</v>
      </c>
      <c r="AV169" s="138">
        <v>0</v>
      </c>
      <c r="AW169" s="58">
        <v>0</v>
      </c>
      <c r="AX169" s="139">
        <v>1651</v>
      </c>
      <c r="AY169" s="58">
        <v>763</v>
      </c>
      <c r="AZ169" s="139">
        <v>2141</v>
      </c>
      <c r="BA169" s="58">
        <v>6220</v>
      </c>
      <c r="BB169" s="139">
        <v>7282</v>
      </c>
      <c r="BC169" s="58">
        <v>3224</v>
      </c>
      <c r="BD169" s="139">
        <v>5063</v>
      </c>
      <c r="BE169" s="58">
        <v>2243</v>
      </c>
      <c r="BF169" s="139">
        <v>0</v>
      </c>
      <c r="BG169" s="59">
        <v>0</v>
      </c>
      <c r="BI169" s="140">
        <f t="shared" si="118"/>
        <v>2382.25</v>
      </c>
      <c r="BJ169" s="140">
        <f t="shared" si="119"/>
        <v>28587</v>
      </c>
      <c r="BL169" s="399">
        <f t="shared" si="93"/>
        <v>26</v>
      </c>
      <c r="BM169" s="399">
        <f t="shared" si="94"/>
        <v>26</v>
      </c>
      <c r="BN169" s="399">
        <f t="shared" si="95"/>
        <v>36.56</v>
      </c>
      <c r="BO169" s="399">
        <f t="shared" si="96"/>
        <v>30.58</v>
      </c>
      <c r="BP169" s="399">
        <f t="shared" si="97"/>
        <v>39.99</v>
      </c>
      <c r="BQ169" s="399">
        <f t="shared" si="98"/>
        <v>68.760000000000005</v>
      </c>
      <c r="BR169" s="399">
        <f t="shared" si="99"/>
        <v>77.260000000000005</v>
      </c>
      <c r="BS169" s="399">
        <f t="shared" si="100"/>
        <v>47.57</v>
      </c>
      <c r="BT169" s="399">
        <f t="shared" si="101"/>
        <v>60.44</v>
      </c>
      <c r="BU169" s="399">
        <f t="shared" si="102"/>
        <v>40.700000000000003</v>
      </c>
      <c r="BV169" s="399">
        <f t="shared" si="103"/>
        <v>26</v>
      </c>
      <c r="BW169" s="399">
        <f t="shared" si="104"/>
        <v>26</v>
      </c>
      <c r="BX169" s="385">
        <f t="shared" si="120"/>
        <v>505.85999999999996</v>
      </c>
      <c r="BY169" s="385">
        <f t="shared" si="121"/>
        <v>42.154999999999994</v>
      </c>
      <c r="BZ169" s="385"/>
      <c r="CF169" s="399">
        <f t="shared" si="105"/>
        <v>51</v>
      </c>
      <c r="CG169" s="399">
        <f t="shared" si="106"/>
        <v>51</v>
      </c>
      <c r="CH169" s="399">
        <f t="shared" si="107"/>
        <v>66.13</v>
      </c>
      <c r="CI169" s="399">
        <f t="shared" si="108"/>
        <v>56.19</v>
      </c>
      <c r="CJ169" s="399">
        <f t="shared" si="109"/>
        <v>72.010000000000005</v>
      </c>
      <c r="CK169" s="399">
        <f t="shared" si="110"/>
        <v>126.72</v>
      </c>
      <c r="CL169" s="399">
        <f t="shared" si="111"/>
        <v>147.96</v>
      </c>
      <c r="CM169" s="399">
        <f t="shared" si="112"/>
        <v>85.01</v>
      </c>
      <c r="CN169" s="399">
        <f t="shared" si="113"/>
        <v>107.08</v>
      </c>
      <c r="CO169" s="399">
        <f t="shared" si="114"/>
        <v>73.239999999999995</v>
      </c>
      <c r="CP169" s="399">
        <f t="shared" si="115"/>
        <v>51</v>
      </c>
      <c r="CQ169" s="399">
        <f t="shared" si="116"/>
        <v>51</v>
      </c>
      <c r="CR169" s="385">
        <f t="shared" si="122"/>
        <v>938.34</v>
      </c>
      <c r="CS169" s="385">
        <f t="shared" si="123"/>
        <v>78.195000000000007</v>
      </c>
    </row>
    <row r="170" spans="22:97" ht="14" customHeight="1" x14ac:dyDescent="0.35">
      <c r="V170" s="137"/>
      <c r="W170" s="39"/>
      <c r="X170" s="202"/>
      <c r="Y170" s="42"/>
      <c r="Z170" s="27"/>
      <c r="AA170" s="28"/>
      <c r="AB170" s="29"/>
      <c r="AC170" s="29"/>
      <c r="AD170" s="29"/>
      <c r="AE170" s="30"/>
      <c r="AF170" s="31"/>
      <c r="AG170" s="136"/>
      <c r="AH170" s="137"/>
      <c r="AI170" s="39"/>
      <c r="AJ170" s="41"/>
      <c r="AK170" s="42"/>
      <c r="AL170" s="27"/>
      <c r="AM170" s="28" t="str">
        <f>IFERROR(INDEX(#REF!,MATCH(AH170,#REF!,0)),"")</f>
        <v/>
      </c>
      <c r="AN170" s="29" t="str">
        <f t="shared" si="92"/>
        <v/>
      </c>
      <c r="AO170" s="29">
        <f t="shared" si="124"/>
        <v>0</v>
      </c>
      <c r="AP170" s="29">
        <f t="shared" si="117"/>
        <v>0</v>
      </c>
      <c r="AQ170" s="30">
        <f t="shared" si="125"/>
        <v>0</v>
      </c>
      <c r="AR170" s="31">
        <f t="shared" si="126"/>
        <v>0</v>
      </c>
      <c r="AT170" s="44" t="s">
        <v>969</v>
      </c>
      <c r="AU170" s="45" t="s">
        <v>504</v>
      </c>
      <c r="AV170" s="138">
        <v>0</v>
      </c>
      <c r="AW170" s="58">
        <v>0</v>
      </c>
      <c r="AX170" s="139">
        <v>2508</v>
      </c>
      <c r="AY170" s="58">
        <v>1058</v>
      </c>
      <c r="AZ170" s="139">
        <v>2125</v>
      </c>
      <c r="BA170" s="58">
        <v>4144</v>
      </c>
      <c r="BB170" s="139">
        <v>6424</v>
      </c>
      <c r="BC170" s="58">
        <v>3270</v>
      </c>
      <c r="BD170" s="139">
        <v>3443</v>
      </c>
      <c r="BE170" s="58">
        <v>1241</v>
      </c>
      <c r="BF170" s="139">
        <v>0</v>
      </c>
      <c r="BG170" s="59">
        <v>0</v>
      </c>
      <c r="BI170" s="140">
        <f t="shared" si="118"/>
        <v>2017.75</v>
      </c>
      <c r="BJ170" s="140">
        <f t="shared" si="119"/>
        <v>24213</v>
      </c>
      <c r="BL170" s="399">
        <f t="shared" si="93"/>
        <v>26</v>
      </c>
      <c r="BM170" s="399">
        <f t="shared" si="94"/>
        <v>26</v>
      </c>
      <c r="BN170" s="399">
        <f t="shared" si="95"/>
        <v>42.56</v>
      </c>
      <c r="BO170" s="399">
        <f t="shared" si="96"/>
        <v>32.409999999999997</v>
      </c>
      <c r="BP170" s="399">
        <f t="shared" si="97"/>
        <v>39.880000000000003</v>
      </c>
      <c r="BQ170" s="399">
        <f t="shared" si="98"/>
        <v>54.01</v>
      </c>
      <c r="BR170" s="399">
        <f t="shared" si="99"/>
        <v>70.39</v>
      </c>
      <c r="BS170" s="399">
        <f t="shared" si="100"/>
        <v>47.89</v>
      </c>
      <c r="BT170" s="399">
        <f t="shared" si="101"/>
        <v>49.1</v>
      </c>
      <c r="BU170" s="399">
        <f t="shared" si="102"/>
        <v>33.69</v>
      </c>
      <c r="BV170" s="399">
        <f t="shared" si="103"/>
        <v>26</v>
      </c>
      <c r="BW170" s="399">
        <f t="shared" si="104"/>
        <v>26</v>
      </c>
      <c r="BX170" s="385">
        <f t="shared" si="120"/>
        <v>473.93</v>
      </c>
      <c r="BY170" s="385">
        <f t="shared" si="121"/>
        <v>39.494166666666665</v>
      </c>
      <c r="BZ170" s="385"/>
      <c r="CF170" s="399">
        <f t="shared" si="105"/>
        <v>51</v>
      </c>
      <c r="CG170" s="399">
        <f t="shared" si="106"/>
        <v>51</v>
      </c>
      <c r="CH170" s="399">
        <f t="shared" si="107"/>
        <v>76.42</v>
      </c>
      <c r="CI170" s="399">
        <f t="shared" si="108"/>
        <v>59.02</v>
      </c>
      <c r="CJ170" s="399">
        <f t="shared" si="109"/>
        <v>71.819999999999993</v>
      </c>
      <c r="CK170" s="399">
        <f t="shared" si="110"/>
        <v>96.05</v>
      </c>
      <c r="CL170" s="399">
        <f t="shared" si="111"/>
        <v>130.80000000000001</v>
      </c>
      <c r="CM170" s="399">
        <f t="shared" si="112"/>
        <v>85.56</v>
      </c>
      <c r="CN170" s="399">
        <f t="shared" si="113"/>
        <v>87.64</v>
      </c>
      <c r="CO170" s="399">
        <f t="shared" si="114"/>
        <v>61.21</v>
      </c>
      <c r="CP170" s="399">
        <f t="shared" si="115"/>
        <v>51</v>
      </c>
      <c r="CQ170" s="399">
        <f t="shared" si="116"/>
        <v>51</v>
      </c>
      <c r="CR170" s="385">
        <f t="shared" si="122"/>
        <v>872.5200000000001</v>
      </c>
      <c r="CS170" s="385">
        <f t="shared" si="123"/>
        <v>72.710000000000008</v>
      </c>
    </row>
    <row r="171" spans="22:97" ht="14" customHeight="1" x14ac:dyDescent="0.35">
      <c r="V171" s="137"/>
      <c r="W171" s="39"/>
      <c r="X171" s="202"/>
      <c r="Y171" s="42"/>
      <c r="Z171" s="27"/>
      <c r="AA171" s="28"/>
      <c r="AB171" s="29"/>
      <c r="AC171" s="29"/>
      <c r="AD171" s="29"/>
      <c r="AE171" s="30"/>
      <c r="AF171" s="31"/>
      <c r="AG171" s="136"/>
      <c r="AH171" s="137"/>
      <c r="AI171" s="39"/>
      <c r="AJ171" s="41"/>
      <c r="AK171" s="42"/>
      <c r="AL171" s="27"/>
      <c r="AM171" s="28" t="str">
        <f>IFERROR(INDEX(#REF!,MATCH(AH171,#REF!,0)),"")</f>
        <v/>
      </c>
      <c r="AN171" s="29" t="str">
        <f t="shared" si="92"/>
        <v/>
      </c>
      <c r="AO171" s="29">
        <f t="shared" si="124"/>
        <v>0</v>
      </c>
      <c r="AP171" s="29">
        <f t="shared" si="117"/>
        <v>0</v>
      </c>
      <c r="AQ171" s="30">
        <f t="shared" si="125"/>
        <v>0</v>
      </c>
      <c r="AR171" s="31">
        <f t="shared" si="126"/>
        <v>0</v>
      </c>
      <c r="AT171" s="44" t="s">
        <v>969</v>
      </c>
      <c r="AU171" s="45" t="s">
        <v>505</v>
      </c>
      <c r="AV171" s="138">
        <v>0</v>
      </c>
      <c r="AW171" s="58">
        <v>0</v>
      </c>
      <c r="AX171" s="139">
        <v>6130</v>
      </c>
      <c r="AY171" s="58">
        <v>2457</v>
      </c>
      <c r="AZ171" s="139">
        <v>3337</v>
      </c>
      <c r="BA171" s="58">
        <v>5718</v>
      </c>
      <c r="BB171" s="139">
        <v>7376</v>
      </c>
      <c r="BC171" s="58">
        <v>6557</v>
      </c>
      <c r="BD171" s="139">
        <v>7677</v>
      </c>
      <c r="BE171" s="58">
        <v>4321</v>
      </c>
      <c r="BF171" s="139">
        <v>0</v>
      </c>
      <c r="BG171" s="59">
        <v>0</v>
      </c>
      <c r="BI171" s="140">
        <f t="shared" si="118"/>
        <v>3631.0833333333335</v>
      </c>
      <c r="BJ171" s="140">
        <f t="shared" si="119"/>
        <v>43573</v>
      </c>
      <c r="BL171" s="399">
        <f t="shared" si="93"/>
        <v>26</v>
      </c>
      <c r="BM171" s="399">
        <f t="shared" si="94"/>
        <v>26</v>
      </c>
      <c r="BN171" s="399">
        <f t="shared" si="95"/>
        <v>68.040000000000006</v>
      </c>
      <c r="BO171" s="399">
        <f t="shared" si="96"/>
        <v>42.2</v>
      </c>
      <c r="BP171" s="399">
        <f t="shared" si="97"/>
        <v>48.36</v>
      </c>
      <c r="BQ171" s="399">
        <f t="shared" si="98"/>
        <v>65.03</v>
      </c>
      <c r="BR171" s="399">
        <f t="shared" si="99"/>
        <v>78.010000000000005</v>
      </c>
      <c r="BS171" s="399">
        <f t="shared" si="100"/>
        <v>71.459999999999994</v>
      </c>
      <c r="BT171" s="399">
        <f t="shared" si="101"/>
        <v>80.42</v>
      </c>
      <c r="BU171" s="399">
        <f t="shared" si="102"/>
        <v>55.25</v>
      </c>
      <c r="BV171" s="399">
        <f t="shared" si="103"/>
        <v>26</v>
      </c>
      <c r="BW171" s="399">
        <f t="shared" si="104"/>
        <v>26</v>
      </c>
      <c r="BX171" s="385">
        <f t="shared" si="120"/>
        <v>612.77</v>
      </c>
      <c r="BY171" s="385">
        <f t="shared" si="121"/>
        <v>51.064166666666665</v>
      </c>
      <c r="BZ171" s="385"/>
      <c r="CF171" s="399">
        <f t="shared" si="105"/>
        <v>51</v>
      </c>
      <c r="CG171" s="399">
        <f t="shared" si="106"/>
        <v>51</v>
      </c>
      <c r="CH171" s="399">
        <f t="shared" si="107"/>
        <v>124.92</v>
      </c>
      <c r="CI171" s="399">
        <f t="shared" si="108"/>
        <v>75.8</v>
      </c>
      <c r="CJ171" s="399">
        <f t="shared" si="109"/>
        <v>86.36</v>
      </c>
      <c r="CK171" s="399">
        <f t="shared" si="110"/>
        <v>116.68</v>
      </c>
      <c r="CL171" s="399">
        <f t="shared" si="111"/>
        <v>149.84</v>
      </c>
      <c r="CM171" s="399">
        <f t="shared" si="112"/>
        <v>133.46</v>
      </c>
      <c r="CN171" s="399">
        <f t="shared" si="113"/>
        <v>155.86000000000001</v>
      </c>
      <c r="CO171" s="399">
        <f t="shared" si="114"/>
        <v>98.17</v>
      </c>
      <c r="CP171" s="399">
        <f t="shared" si="115"/>
        <v>51</v>
      </c>
      <c r="CQ171" s="399">
        <f t="shared" si="116"/>
        <v>51</v>
      </c>
      <c r="CR171" s="385">
        <f t="shared" si="122"/>
        <v>1145.0900000000001</v>
      </c>
      <c r="CS171" s="385">
        <f t="shared" si="123"/>
        <v>95.424166666666679</v>
      </c>
    </row>
    <row r="172" spans="22:97" ht="14" customHeight="1" x14ac:dyDescent="0.35">
      <c r="V172" s="137"/>
      <c r="W172" s="39"/>
      <c r="X172" s="202"/>
      <c r="Y172" s="42"/>
      <c r="Z172" s="27"/>
      <c r="AA172" s="28"/>
      <c r="AB172" s="29"/>
      <c r="AC172" s="29"/>
      <c r="AD172" s="29"/>
      <c r="AE172" s="30"/>
      <c r="AF172" s="31"/>
      <c r="AG172" s="136"/>
      <c r="AH172" s="137"/>
      <c r="AI172" s="39"/>
      <c r="AJ172" s="41"/>
      <c r="AK172" s="42"/>
      <c r="AL172" s="27"/>
      <c r="AM172" s="28" t="str">
        <f>IFERROR(INDEX(#REF!,MATCH(AH172,#REF!,0)),"")</f>
        <v/>
      </c>
      <c r="AN172" s="29" t="str">
        <f t="shared" si="92"/>
        <v/>
      </c>
      <c r="AO172" s="29">
        <f t="shared" si="124"/>
        <v>0</v>
      </c>
      <c r="AP172" s="29">
        <f t="shared" si="117"/>
        <v>0</v>
      </c>
      <c r="AQ172" s="30">
        <f t="shared" si="125"/>
        <v>0</v>
      </c>
      <c r="AR172" s="31">
        <f t="shared" si="126"/>
        <v>0</v>
      </c>
      <c r="AT172" s="44" t="s">
        <v>969</v>
      </c>
      <c r="AU172" s="45" t="s">
        <v>506</v>
      </c>
      <c r="AV172" s="138">
        <v>0</v>
      </c>
      <c r="AW172" s="58">
        <v>0</v>
      </c>
      <c r="AX172" s="139">
        <v>4368</v>
      </c>
      <c r="AY172" s="58">
        <v>1304</v>
      </c>
      <c r="AZ172" s="139">
        <v>2963</v>
      </c>
      <c r="BA172" s="58">
        <v>7659</v>
      </c>
      <c r="BB172" s="139">
        <v>8691</v>
      </c>
      <c r="BC172" s="58">
        <v>12268</v>
      </c>
      <c r="BD172" s="139">
        <v>7841</v>
      </c>
      <c r="BE172" s="58">
        <v>2211</v>
      </c>
      <c r="BF172" s="139">
        <v>0</v>
      </c>
      <c r="BG172" s="59">
        <v>0</v>
      </c>
      <c r="BI172" s="140">
        <f t="shared" si="118"/>
        <v>3942.0833333333335</v>
      </c>
      <c r="BJ172" s="140">
        <f t="shared" si="119"/>
        <v>47305</v>
      </c>
      <c r="BL172" s="399">
        <f t="shared" si="93"/>
        <v>26</v>
      </c>
      <c r="BM172" s="399">
        <f t="shared" si="94"/>
        <v>26</v>
      </c>
      <c r="BN172" s="399">
        <f t="shared" si="95"/>
        <v>55.58</v>
      </c>
      <c r="BO172" s="399">
        <f t="shared" si="96"/>
        <v>34.130000000000003</v>
      </c>
      <c r="BP172" s="399">
        <f t="shared" si="97"/>
        <v>45.74</v>
      </c>
      <c r="BQ172" s="399">
        <f t="shared" si="98"/>
        <v>80.27</v>
      </c>
      <c r="BR172" s="399">
        <f t="shared" si="99"/>
        <v>88.53</v>
      </c>
      <c r="BS172" s="399">
        <f t="shared" si="100"/>
        <v>117.14</v>
      </c>
      <c r="BT172" s="399">
        <f t="shared" si="101"/>
        <v>81.73</v>
      </c>
      <c r="BU172" s="399">
        <f t="shared" si="102"/>
        <v>40.479999999999997</v>
      </c>
      <c r="BV172" s="399">
        <f t="shared" si="103"/>
        <v>26</v>
      </c>
      <c r="BW172" s="399">
        <f t="shared" si="104"/>
        <v>26</v>
      </c>
      <c r="BX172" s="385">
        <f t="shared" si="120"/>
        <v>647.6</v>
      </c>
      <c r="BY172" s="385">
        <f t="shared" si="121"/>
        <v>53.966666666666669</v>
      </c>
      <c r="BZ172" s="385"/>
      <c r="CF172" s="399">
        <f t="shared" si="105"/>
        <v>51</v>
      </c>
      <c r="CG172" s="399">
        <f t="shared" si="106"/>
        <v>51</v>
      </c>
      <c r="CH172" s="399">
        <f t="shared" si="107"/>
        <v>98.74</v>
      </c>
      <c r="CI172" s="399">
        <f t="shared" si="108"/>
        <v>61.97</v>
      </c>
      <c r="CJ172" s="399">
        <f t="shared" si="109"/>
        <v>81.88</v>
      </c>
      <c r="CK172" s="399">
        <f t="shared" si="110"/>
        <v>155.5</v>
      </c>
      <c r="CL172" s="399">
        <f t="shared" si="111"/>
        <v>176.14</v>
      </c>
      <c r="CM172" s="399">
        <f t="shared" si="112"/>
        <v>247.68</v>
      </c>
      <c r="CN172" s="399">
        <f t="shared" si="113"/>
        <v>159.13999999999999</v>
      </c>
      <c r="CO172" s="399">
        <f t="shared" si="114"/>
        <v>72.849999999999994</v>
      </c>
      <c r="CP172" s="399">
        <f t="shared" si="115"/>
        <v>51</v>
      </c>
      <c r="CQ172" s="399">
        <f t="shared" si="116"/>
        <v>51</v>
      </c>
      <c r="CR172" s="385">
        <f t="shared" si="122"/>
        <v>1257.9000000000001</v>
      </c>
      <c r="CS172" s="385">
        <f t="shared" si="123"/>
        <v>104.825</v>
      </c>
    </row>
    <row r="173" spans="22:97" ht="14" customHeight="1" x14ac:dyDescent="0.35">
      <c r="V173" s="137"/>
      <c r="W173" s="39"/>
      <c r="X173" s="202"/>
      <c r="Y173" s="42"/>
      <c r="Z173" s="27"/>
      <c r="AA173" s="28"/>
      <c r="AB173" s="29"/>
      <c r="AC173" s="29"/>
      <c r="AD173" s="29"/>
      <c r="AE173" s="30"/>
      <c r="AF173" s="31"/>
      <c r="AG173" s="136"/>
      <c r="AH173" s="137"/>
      <c r="AI173" s="39"/>
      <c r="AJ173" s="41"/>
      <c r="AK173" s="42"/>
      <c r="AL173" s="27"/>
      <c r="AM173" s="28" t="str">
        <f>IFERROR(INDEX(#REF!,MATCH(AH173,#REF!,0)),"")</f>
        <v/>
      </c>
      <c r="AN173" s="29" t="str">
        <f t="shared" si="92"/>
        <v/>
      </c>
      <c r="AO173" s="29">
        <f t="shared" si="124"/>
        <v>0</v>
      </c>
      <c r="AP173" s="29">
        <f t="shared" si="117"/>
        <v>0</v>
      </c>
      <c r="AQ173" s="30">
        <f t="shared" si="125"/>
        <v>0</v>
      </c>
      <c r="AR173" s="31">
        <f t="shared" si="126"/>
        <v>0</v>
      </c>
      <c r="AT173" s="44" t="s">
        <v>969</v>
      </c>
      <c r="AU173" s="45" t="s">
        <v>507</v>
      </c>
      <c r="AV173" s="138">
        <v>0</v>
      </c>
      <c r="AW173" s="58">
        <v>0</v>
      </c>
      <c r="AX173" s="139">
        <v>2485</v>
      </c>
      <c r="AY173" s="58">
        <v>2022</v>
      </c>
      <c r="AZ173" s="139">
        <v>7988</v>
      </c>
      <c r="BA173" s="58">
        <v>9059</v>
      </c>
      <c r="BB173" s="139">
        <v>9923</v>
      </c>
      <c r="BC173" s="58">
        <v>10724</v>
      </c>
      <c r="BD173" s="139">
        <v>10776</v>
      </c>
      <c r="BE173" s="58">
        <v>8385</v>
      </c>
      <c r="BF173" s="139">
        <v>0</v>
      </c>
      <c r="BG173" s="59">
        <v>0</v>
      </c>
      <c r="BI173" s="140">
        <f t="shared" si="118"/>
        <v>5113.5</v>
      </c>
      <c r="BJ173" s="140">
        <f t="shared" si="119"/>
        <v>61362</v>
      </c>
      <c r="BL173" s="399">
        <f t="shared" si="93"/>
        <v>26</v>
      </c>
      <c r="BM173" s="399">
        <f t="shared" si="94"/>
        <v>26</v>
      </c>
      <c r="BN173" s="399">
        <f t="shared" si="95"/>
        <v>42.4</v>
      </c>
      <c r="BO173" s="399">
        <f t="shared" si="96"/>
        <v>39.15</v>
      </c>
      <c r="BP173" s="399">
        <f t="shared" si="97"/>
        <v>82.9</v>
      </c>
      <c r="BQ173" s="399">
        <f t="shared" si="98"/>
        <v>91.47</v>
      </c>
      <c r="BR173" s="399">
        <f t="shared" si="99"/>
        <v>98.38</v>
      </c>
      <c r="BS173" s="399">
        <f t="shared" si="100"/>
        <v>104.79</v>
      </c>
      <c r="BT173" s="399">
        <f t="shared" si="101"/>
        <v>105.21</v>
      </c>
      <c r="BU173" s="399">
        <f t="shared" si="102"/>
        <v>86.08</v>
      </c>
      <c r="BV173" s="399">
        <f t="shared" si="103"/>
        <v>26</v>
      </c>
      <c r="BW173" s="399">
        <f t="shared" si="104"/>
        <v>26</v>
      </c>
      <c r="BX173" s="385">
        <f t="shared" si="120"/>
        <v>754.38000000000011</v>
      </c>
      <c r="BY173" s="385">
        <f t="shared" si="121"/>
        <v>62.865000000000009</v>
      </c>
      <c r="BZ173" s="385"/>
      <c r="CF173" s="399">
        <f t="shared" si="105"/>
        <v>51</v>
      </c>
      <c r="CG173" s="399">
        <f t="shared" si="106"/>
        <v>51</v>
      </c>
      <c r="CH173" s="399">
        <f t="shared" si="107"/>
        <v>76.14</v>
      </c>
      <c r="CI173" s="399">
        <f t="shared" si="108"/>
        <v>70.58</v>
      </c>
      <c r="CJ173" s="399">
        <f t="shared" si="109"/>
        <v>162.08000000000001</v>
      </c>
      <c r="CK173" s="399">
        <f t="shared" si="110"/>
        <v>183.5</v>
      </c>
      <c r="CL173" s="399">
        <f t="shared" si="111"/>
        <v>200.78</v>
      </c>
      <c r="CM173" s="399">
        <f t="shared" si="112"/>
        <v>216.8</v>
      </c>
      <c r="CN173" s="399">
        <f t="shared" si="113"/>
        <v>217.84</v>
      </c>
      <c r="CO173" s="399">
        <f t="shared" si="114"/>
        <v>170.02</v>
      </c>
      <c r="CP173" s="399">
        <f t="shared" si="115"/>
        <v>51</v>
      </c>
      <c r="CQ173" s="399">
        <f t="shared" si="116"/>
        <v>51</v>
      </c>
      <c r="CR173" s="385">
        <f t="shared" si="122"/>
        <v>1501.7399999999998</v>
      </c>
      <c r="CS173" s="385">
        <f t="shared" si="123"/>
        <v>125.14499999999998</v>
      </c>
    </row>
    <row r="174" spans="22:97" ht="14" customHeight="1" x14ac:dyDescent="0.35">
      <c r="V174" s="137"/>
      <c r="W174" s="39"/>
      <c r="X174" s="202"/>
      <c r="Y174" s="42"/>
      <c r="Z174" s="27"/>
      <c r="AA174" s="28"/>
      <c r="AB174" s="29"/>
      <c r="AC174" s="29"/>
      <c r="AD174" s="29"/>
      <c r="AE174" s="30"/>
      <c r="AF174" s="31"/>
      <c r="AG174" s="136"/>
      <c r="AH174" s="137"/>
      <c r="AI174" s="39"/>
      <c r="AJ174" s="41"/>
      <c r="AK174" s="42"/>
      <c r="AL174" s="27"/>
      <c r="AM174" s="28" t="str">
        <f>IFERROR(INDEX(#REF!,MATCH(AH174,#REF!,0)),"")</f>
        <v/>
      </c>
      <c r="AN174" s="29" t="str">
        <f t="shared" si="92"/>
        <v/>
      </c>
      <c r="AO174" s="29">
        <f t="shared" si="124"/>
        <v>0</v>
      </c>
      <c r="AP174" s="29">
        <f t="shared" si="117"/>
        <v>0</v>
      </c>
      <c r="AQ174" s="30">
        <f t="shared" si="125"/>
        <v>0</v>
      </c>
      <c r="AR174" s="31">
        <f t="shared" si="126"/>
        <v>0</v>
      </c>
      <c r="AT174" s="44" t="s">
        <v>969</v>
      </c>
      <c r="AU174" s="45" t="s">
        <v>508</v>
      </c>
      <c r="AV174" s="138">
        <v>0</v>
      </c>
      <c r="AW174" s="58">
        <v>0</v>
      </c>
      <c r="AX174" s="139">
        <v>721</v>
      </c>
      <c r="AY174" s="58">
        <v>776</v>
      </c>
      <c r="AZ174" s="139">
        <v>3708</v>
      </c>
      <c r="BA174" s="58">
        <v>10807</v>
      </c>
      <c r="BB174" s="139">
        <v>12961</v>
      </c>
      <c r="BC174" s="58">
        <v>10442</v>
      </c>
      <c r="BD174" s="139">
        <v>7906</v>
      </c>
      <c r="BE174" s="58">
        <v>3477</v>
      </c>
      <c r="BF174" s="139">
        <v>0</v>
      </c>
      <c r="BG174" s="59">
        <v>0</v>
      </c>
      <c r="BI174" s="140">
        <f t="shared" si="118"/>
        <v>4233.166666666667</v>
      </c>
      <c r="BJ174" s="140">
        <f t="shared" si="119"/>
        <v>50798</v>
      </c>
      <c r="BL174" s="399">
        <f t="shared" si="93"/>
        <v>26</v>
      </c>
      <c r="BM174" s="399">
        <f t="shared" si="94"/>
        <v>26</v>
      </c>
      <c r="BN174" s="399">
        <f t="shared" si="95"/>
        <v>30.33</v>
      </c>
      <c r="BO174" s="399">
        <f t="shared" si="96"/>
        <v>30.66</v>
      </c>
      <c r="BP174" s="399">
        <f t="shared" si="97"/>
        <v>50.96</v>
      </c>
      <c r="BQ174" s="399">
        <f t="shared" si="98"/>
        <v>105.46</v>
      </c>
      <c r="BR174" s="399">
        <f t="shared" si="99"/>
        <v>122.69</v>
      </c>
      <c r="BS174" s="399">
        <f t="shared" si="100"/>
        <v>102.54</v>
      </c>
      <c r="BT174" s="399">
        <f t="shared" si="101"/>
        <v>82.25</v>
      </c>
      <c r="BU174" s="399">
        <f t="shared" si="102"/>
        <v>49.34</v>
      </c>
      <c r="BV174" s="399">
        <f t="shared" si="103"/>
        <v>26</v>
      </c>
      <c r="BW174" s="399">
        <f t="shared" si="104"/>
        <v>26</v>
      </c>
      <c r="BX174" s="385">
        <f t="shared" si="120"/>
        <v>678.23</v>
      </c>
      <c r="BY174" s="385">
        <f t="shared" si="121"/>
        <v>56.519166666666671</v>
      </c>
      <c r="BZ174" s="385"/>
      <c r="CF174" s="399">
        <f t="shared" si="105"/>
        <v>51</v>
      </c>
      <c r="CG174" s="399">
        <f t="shared" si="106"/>
        <v>51</v>
      </c>
      <c r="CH174" s="399">
        <f t="shared" si="107"/>
        <v>55.9</v>
      </c>
      <c r="CI174" s="399">
        <f t="shared" si="108"/>
        <v>56.28</v>
      </c>
      <c r="CJ174" s="399">
        <f t="shared" si="109"/>
        <v>90.82</v>
      </c>
      <c r="CK174" s="399">
        <f t="shared" si="110"/>
        <v>218.46</v>
      </c>
      <c r="CL174" s="399">
        <f t="shared" si="111"/>
        <v>261.54000000000002</v>
      </c>
      <c r="CM174" s="399">
        <f t="shared" si="112"/>
        <v>211.16</v>
      </c>
      <c r="CN174" s="399">
        <f t="shared" si="113"/>
        <v>160.44</v>
      </c>
      <c r="CO174" s="399">
        <f t="shared" si="114"/>
        <v>88.04</v>
      </c>
      <c r="CP174" s="399">
        <f t="shared" si="115"/>
        <v>51</v>
      </c>
      <c r="CQ174" s="399">
        <f t="shared" si="116"/>
        <v>51</v>
      </c>
      <c r="CR174" s="385">
        <f t="shared" si="122"/>
        <v>1346.6399999999999</v>
      </c>
      <c r="CS174" s="385">
        <f t="shared" si="123"/>
        <v>112.21999999999998</v>
      </c>
    </row>
    <row r="175" spans="22:97" ht="14" customHeight="1" x14ac:dyDescent="0.35">
      <c r="V175" s="137"/>
      <c r="W175" s="39"/>
      <c r="X175" s="202"/>
      <c r="Y175" s="42"/>
      <c r="Z175" s="27"/>
      <c r="AA175" s="28"/>
      <c r="AB175" s="29"/>
      <c r="AC175" s="29"/>
      <c r="AD175" s="29"/>
      <c r="AE175" s="30"/>
      <c r="AF175" s="31"/>
      <c r="AG175" s="136"/>
      <c r="AH175" s="137"/>
      <c r="AI175" s="39"/>
      <c r="AJ175" s="41"/>
      <c r="AK175" s="42"/>
      <c r="AL175" s="27"/>
      <c r="AM175" s="28" t="str">
        <f>IFERROR(INDEX(#REF!,MATCH(AH175,#REF!,0)),"")</f>
        <v/>
      </c>
      <c r="AN175" s="29" t="str">
        <f t="shared" si="92"/>
        <v/>
      </c>
      <c r="AO175" s="29">
        <f t="shared" si="124"/>
        <v>0</v>
      </c>
      <c r="AP175" s="29">
        <f t="shared" si="117"/>
        <v>0</v>
      </c>
      <c r="AQ175" s="30">
        <f t="shared" si="125"/>
        <v>0</v>
      </c>
      <c r="AR175" s="31">
        <f t="shared" si="126"/>
        <v>0</v>
      </c>
      <c r="AT175" s="44" t="s">
        <v>969</v>
      </c>
      <c r="AU175" s="45" t="s">
        <v>509</v>
      </c>
      <c r="AV175" s="138">
        <v>0</v>
      </c>
      <c r="AW175" s="58">
        <v>0</v>
      </c>
      <c r="AX175" s="139">
        <v>1986</v>
      </c>
      <c r="AY175" s="58">
        <v>979</v>
      </c>
      <c r="AZ175" s="139">
        <v>2451</v>
      </c>
      <c r="BA175" s="58">
        <v>6477</v>
      </c>
      <c r="BB175" s="139">
        <v>8373</v>
      </c>
      <c r="BC175" s="58">
        <v>7553</v>
      </c>
      <c r="BD175" s="139">
        <v>4087</v>
      </c>
      <c r="BE175" s="58">
        <v>1528</v>
      </c>
      <c r="BF175" s="139">
        <v>0</v>
      </c>
      <c r="BG175" s="59">
        <v>0</v>
      </c>
      <c r="BI175" s="140">
        <f t="shared" si="118"/>
        <v>2786.1666666666665</v>
      </c>
      <c r="BJ175" s="140">
        <f t="shared" si="119"/>
        <v>33434</v>
      </c>
      <c r="BL175" s="399">
        <f t="shared" si="93"/>
        <v>26</v>
      </c>
      <c r="BM175" s="399">
        <f t="shared" si="94"/>
        <v>26</v>
      </c>
      <c r="BN175" s="399">
        <f t="shared" si="95"/>
        <v>38.9</v>
      </c>
      <c r="BO175" s="399">
        <f t="shared" si="96"/>
        <v>31.87</v>
      </c>
      <c r="BP175" s="399">
        <f t="shared" si="97"/>
        <v>42.16</v>
      </c>
      <c r="BQ175" s="399">
        <f t="shared" si="98"/>
        <v>70.819999999999993</v>
      </c>
      <c r="BR175" s="399">
        <f t="shared" si="99"/>
        <v>85.98</v>
      </c>
      <c r="BS175" s="399">
        <f t="shared" si="100"/>
        <v>79.42</v>
      </c>
      <c r="BT175" s="399">
        <f t="shared" si="101"/>
        <v>53.61</v>
      </c>
      <c r="BU175" s="399">
        <f t="shared" si="102"/>
        <v>35.700000000000003</v>
      </c>
      <c r="BV175" s="399">
        <f t="shared" si="103"/>
        <v>26</v>
      </c>
      <c r="BW175" s="399">
        <f t="shared" si="104"/>
        <v>26</v>
      </c>
      <c r="BX175" s="385">
        <f t="shared" si="120"/>
        <v>542.46</v>
      </c>
      <c r="BY175" s="385">
        <f t="shared" si="121"/>
        <v>45.205000000000005</v>
      </c>
      <c r="BZ175" s="385"/>
      <c r="CF175" s="399">
        <f t="shared" si="105"/>
        <v>51</v>
      </c>
      <c r="CG175" s="399">
        <f t="shared" si="106"/>
        <v>51</v>
      </c>
      <c r="CH175" s="399">
        <f t="shared" si="107"/>
        <v>70.150000000000006</v>
      </c>
      <c r="CI175" s="399">
        <f t="shared" si="108"/>
        <v>58.07</v>
      </c>
      <c r="CJ175" s="399">
        <f t="shared" si="109"/>
        <v>75.73</v>
      </c>
      <c r="CK175" s="399">
        <f t="shared" si="110"/>
        <v>131.86000000000001</v>
      </c>
      <c r="CL175" s="399">
        <f t="shared" si="111"/>
        <v>169.78</v>
      </c>
      <c r="CM175" s="399">
        <f t="shared" si="112"/>
        <v>153.38</v>
      </c>
      <c r="CN175" s="399">
        <f t="shared" si="113"/>
        <v>95.36</v>
      </c>
      <c r="CO175" s="399">
        <f t="shared" si="114"/>
        <v>64.66</v>
      </c>
      <c r="CP175" s="399">
        <f t="shared" si="115"/>
        <v>51</v>
      </c>
      <c r="CQ175" s="399">
        <f t="shared" si="116"/>
        <v>51</v>
      </c>
      <c r="CR175" s="385">
        <f t="shared" si="122"/>
        <v>1022.99</v>
      </c>
      <c r="CS175" s="385">
        <f t="shared" si="123"/>
        <v>85.249166666666667</v>
      </c>
    </row>
    <row r="176" spans="22:97" ht="14" customHeight="1" x14ac:dyDescent="0.35">
      <c r="V176" s="137"/>
      <c r="W176" s="39"/>
      <c r="X176" s="202"/>
      <c r="Y176" s="42"/>
      <c r="Z176" s="27"/>
      <c r="AA176" s="28"/>
      <c r="AB176" s="29"/>
      <c r="AC176" s="29"/>
      <c r="AD176" s="29"/>
      <c r="AE176" s="30"/>
      <c r="AF176" s="31"/>
      <c r="AG176" s="136"/>
      <c r="AH176" s="137"/>
      <c r="AI176" s="39"/>
      <c r="AJ176" s="41"/>
      <c r="AK176" s="42"/>
      <c r="AL176" s="27"/>
      <c r="AM176" s="28" t="str">
        <f>IFERROR(INDEX(#REF!,MATCH(AH176,#REF!,0)),"")</f>
        <v/>
      </c>
      <c r="AN176" s="29" t="str">
        <f t="shared" si="92"/>
        <v/>
      </c>
      <c r="AO176" s="29">
        <f t="shared" si="124"/>
        <v>0</v>
      </c>
      <c r="AP176" s="29">
        <f t="shared" si="117"/>
        <v>0</v>
      </c>
      <c r="AQ176" s="30">
        <f t="shared" si="125"/>
        <v>0</v>
      </c>
      <c r="AR176" s="31">
        <f t="shared" si="126"/>
        <v>0</v>
      </c>
      <c r="AT176" s="44" t="s">
        <v>969</v>
      </c>
      <c r="AU176" s="45" t="s">
        <v>510</v>
      </c>
      <c r="AV176" s="138">
        <v>0</v>
      </c>
      <c r="AW176" s="58">
        <v>0</v>
      </c>
      <c r="AX176" s="139">
        <v>3344</v>
      </c>
      <c r="AY176" s="58">
        <v>1314</v>
      </c>
      <c r="AZ176" s="139">
        <v>4370</v>
      </c>
      <c r="BA176" s="58">
        <v>5907</v>
      </c>
      <c r="BB176" s="139">
        <v>8653</v>
      </c>
      <c r="BC176" s="58">
        <v>1701</v>
      </c>
      <c r="BD176" s="139">
        <v>9197</v>
      </c>
      <c r="BE176" s="58">
        <v>8438</v>
      </c>
      <c r="BF176" s="139">
        <v>0</v>
      </c>
      <c r="BG176" s="59">
        <v>0</v>
      </c>
      <c r="BI176" s="140">
        <f t="shared" si="118"/>
        <v>3577</v>
      </c>
      <c r="BJ176" s="140">
        <f t="shared" si="119"/>
        <v>42924</v>
      </c>
      <c r="BL176" s="399">
        <f t="shared" si="93"/>
        <v>26</v>
      </c>
      <c r="BM176" s="399">
        <f t="shared" si="94"/>
        <v>26</v>
      </c>
      <c r="BN176" s="399">
        <f t="shared" si="95"/>
        <v>48.41</v>
      </c>
      <c r="BO176" s="399">
        <f t="shared" si="96"/>
        <v>34.200000000000003</v>
      </c>
      <c r="BP176" s="399">
        <f t="shared" si="97"/>
        <v>55.59</v>
      </c>
      <c r="BQ176" s="399">
        <f t="shared" si="98"/>
        <v>66.349999999999994</v>
      </c>
      <c r="BR176" s="399">
        <f t="shared" si="99"/>
        <v>88.22</v>
      </c>
      <c r="BS176" s="399">
        <f t="shared" si="100"/>
        <v>36.909999999999997</v>
      </c>
      <c r="BT176" s="399">
        <f t="shared" si="101"/>
        <v>92.58</v>
      </c>
      <c r="BU176" s="399">
        <f t="shared" si="102"/>
        <v>86.5</v>
      </c>
      <c r="BV176" s="399">
        <f t="shared" si="103"/>
        <v>26</v>
      </c>
      <c r="BW176" s="399">
        <f t="shared" si="104"/>
        <v>26</v>
      </c>
      <c r="BX176" s="385">
        <f t="shared" si="120"/>
        <v>612.76</v>
      </c>
      <c r="BY176" s="385">
        <f t="shared" si="121"/>
        <v>51.063333333333333</v>
      </c>
      <c r="BZ176" s="385"/>
      <c r="CF176" s="399">
        <f t="shared" si="105"/>
        <v>51</v>
      </c>
      <c r="CG176" s="399">
        <f t="shared" si="106"/>
        <v>51</v>
      </c>
      <c r="CH176" s="399">
        <f t="shared" si="107"/>
        <v>86.45</v>
      </c>
      <c r="CI176" s="399">
        <f t="shared" si="108"/>
        <v>62.09</v>
      </c>
      <c r="CJ176" s="399">
        <f t="shared" si="109"/>
        <v>98.76</v>
      </c>
      <c r="CK176" s="399">
        <f t="shared" si="110"/>
        <v>120.46</v>
      </c>
      <c r="CL176" s="399">
        <f t="shared" si="111"/>
        <v>175.38</v>
      </c>
      <c r="CM176" s="399">
        <f t="shared" si="112"/>
        <v>66.73</v>
      </c>
      <c r="CN176" s="399">
        <f t="shared" si="113"/>
        <v>186.26</v>
      </c>
      <c r="CO176" s="399">
        <f t="shared" si="114"/>
        <v>171.08</v>
      </c>
      <c r="CP176" s="399">
        <f t="shared" si="115"/>
        <v>51</v>
      </c>
      <c r="CQ176" s="399">
        <f t="shared" si="116"/>
        <v>51</v>
      </c>
      <c r="CR176" s="385">
        <f t="shared" si="122"/>
        <v>1171.21</v>
      </c>
      <c r="CS176" s="385">
        <f t="shared" si="123"/>
        <v>97.600833333333341</v>
      </c>
    </row>
    <row r="177" spans="22:97" ht="14" customHeight="1" x14ac:dyDescent="0.35">
      <c r="V177" s="137"/>
      <c r="W177" s="39"/>
      <c r="X177" s="202"/>
      <c r="Y177" s="42"/>
      <c r="Z177" s="27"/>
      <c r="AA177" s="28"/>
      <c r="AB177" s="29"/>
      <c r="AC177" s="29"/>
      <c r="AD177" s="29"/>
      <c r="AE177" s="30"/>
      <c r="AF177" s="31"/>
      <c r="AG177" s="136"/>
      <c r="AH177" s="137"/>
      <c r="AI177" s="39"/>
      <c r="AJ177" s="41"/>
      <c r="AK177" s="42"/>
      <c r="AL177" s="27"/>
      <c r="AM177" s="28" t="str">
        <f>IFERROR(INDEX(#REF!,MATCH(AH177,#REF!,0)),"")</f>
        <v/>
      </c>
      <c r="AN177" s="29" t="str">
        <f t="shared" si="92"/>
        <v/>
      </c>
      <c r="AO177" s="29">
        <f t="shared" si="124"/>
        <v>0</v>
      </c>
      <c r="AP177" s="29">
        <f t="shared" si="117"/>
        <v>0</v>
      </c>
      <c r="AQ177" s="30">
        <f t="shared" si="125"/>
        <v>0</v>
      </c>
      <c r="AR177" s="31">
        <f t="shared" si="126"/>
        <v>0</v>
      </c>
      <c r="AT177" s="44" t="s">
        <v>969</v>
      </c>
      <c r="AU177" s="45" t="s">
        <v>511</v>
      </c>
      <c r="AV177" s="138">
        <v>0</v>
      </c>
      <c r="AW177" s="58">
        <v>0</v>
      </c>
      <c r="AX177" s="139">
        <v>2867</v>
      </c>
      <c r="AY177" s="58">
        <v>2715</v>
      </c>
      <c r="AZ177" s="139">
        <v>4967</v>
      </c>
      <c r="BA177" s="58">
        <v>22421</v>
      </c>
      <c r="BB177" s="139">
        <v>2364</v>
      </c>
      <c r="BC177" s="58">
        <v>456</v>
      </c>
      <c r="BD177" s="139">
        <v>5461</v>
      </c>
      <c r="BE177" s="58">
        <v>5146</v>
      </c>
      <c r="BF177" s="139">
        <v>0</v>
      </c>
      <c r="BG177" s="59">
        <v>0</v>
      </c>
      <c r="BI177" s="140">
        <f t="shared" si="118"/>
        <v>3866.4166666666665</v>
      </c>
      <c r="BJ177" s="140">
        <f t="shared" si="119"/>
        <v>46397</v>
      </c>
      <c r="BL177" s="399">
        <f t="shared" si="93"/>
        <v>26</v>
      </c>
      <c r="BM177" s="399">
        <f t="shared" si="94"/>
        <v>26</v>
      </c>
      <c r="BN177" s="399">
        <f t="shared" si="95"/>
        <v>45.07</v>
      </c>
      <c r="BO177" s="399">
        <f t="shared" si="96"/>
        <v>44.01</v>
      </c>
      <c r="BP177" s="399">
        <f t="shared" si="97"/>
        <v>59.77</v>
      </c>
      <c r="BQ177" s="399">
        <f t="shared" si="98"/>
        <v>198.37</v>
      </c>
      <c r="BR177" s="399">
        <f t="shared" si="99"/>
        <v>41.55</v>
      </c>
      <c r="BS177" s="399">
        <f t="shared" si="100"/>
        <v>28.74</v>
      </c>
      <c r="BT177" s="399">
        <f t="shared" si="101"/>
        <v>63.23</v>
      </c>
      <c r="BU177" s="399">
        <f t="shared" si="102"/>
        <v>61.02</v>
      </c>
      <c r="BV177" s="399">
        <f t="shared" si="103"/>
        <v>26</v>
      </c>
      <c r="BW177" s="399">
        <f t="shared" si="104"/>
        <v>26</v>
      </c>
      <c r="BX177" s="385">
        <f t="shared" si="120"/>
        <v>645.76</v>
      </c>
      <c r="BY177" s="385">
        <f t="shared" si="121"/>
        <v>53.813333333333333</v>
      </c>
      <c r="BZ177" s="385"/>
      <c r="CF177" s="399">
        <f t="shared" si="105"/>
        <v>51</v>
      </c>
      <c r="CG177" s="399">
        <f t="shared" si="106"/>
        <v>51</v>
      </c>
      <c r="CH177" s="399">
        <f t="shared" si="107"/>
        <v>80.72</v>
      </c>
      <c r="CI177" s="399">
        <f t="shared" si="108"/>
        <v>78.900000000000006</v>
      </c>
      <c r="CJ177" s="399">
        <f t="shared" si="109"/>
        <v>105.92</v>
      </c>
      <c r="CK177" s="399">
        <f t="shared" si="110"/>
        <v>450.74</v>
      </c>
      <c r="CL177" s="399">
        <f t="shared" si="111"/>
        <v>74.69</v>
      </c>
      <c r="CM177" s="399">
        <f t="shared" si="112"/>
        <v>54.1</v>
      </c>
      <c r="CN177" s="399">
        <f t="shared" si="113"/>
        <v>111.85</v>
      </c>
      <c r="CO177" s="399">
        <f t="shared" si="114"/>
        <v>108.07</v>
      </c>
      <c r="CP177" s="399">
        <f t="shared" si="115"/>
        <v>51</v>
      </c>
      <c r="CQ177" s="399">
        <f t="shared" si="116"/>
        <v>51</v>
      </c>
      <c r="CR177" s="385">
        <f t="shared" si="122"/>
        <v>1268.99</v>
      </c>
      <c r="CS177" s="385">
        <f t="shared" si="123"/>
        <v>105.74916666666667</v>
      </c>
    </row>
    <row r="178" spans="22:97" ht="14" customHeight="1" x14ac:dyDescent="0.35">
      <c r="V178" s="137"/>
      <c r="W178" s="39"/>
      <c r="X178" s="202"/>
      <c r="Y178" s="42"/>
      <c r="Z178" s="27"/>
      <c r="AA178" s="28"/>
      <c r="AB178" s="29"/>
      <c r="AC178" s="29"/>
      <c r="AD178" s="29"/>
      <c r="AE178" s="30"/>
      <c r="AF178" s="31"/>
      <c r="AG178" s="136"/>
      <c r="AH178" s="137"/>
      <c r="AI178" s="39"/>
      <c r="AJ178" s="41"/>
      <c r="AK178" s="42"/>
      <c r="AL178" s="27"/>
      <c r="AM178" s="28" t="str">
        <f>IFERROR(INDEX(#REF!,MATCH(AH178,#REF!,0)),"")</f>
        <v/>
      </c>
      <c r="AN178" s="29" t="str">
        <f t="shared" si="92"/>
        <v/>
      </c>
      <c r="AO178" s="29">
        <f t="shared" si="124"/>
        <v>0</v>
      </c>
      <c r="AP178" s="29">
        <f t="shared" si="117"/>
        <v>0</v>
      </c>
      <c r="AQ178" s="30">
        <f t="shared" si="125"/>
        <v>0</v>
      </c>
      <c r="AR178" s="31">
        <f t="shared" si="126"/>
        <v>0</v>
      </c>
      <c r="AT178" s="44" t="s">
        <v>969</v>
      </c>
      <c r="AU178" s="45" t="s">
        <v>512</v>
      </c>
      <c r="AV178" s="138">
        <v>0</v>
      </c>
      <c r="AW178" s="58">
        <v>0</v>
      </c>
      <c r="AX178" s="139">
        <v>5687</v>
      </c>
      <c r="AY178" s="58">
        <v>2251</v>
      </c>
      <c r="AZ178" s="139">
        <v>3247</v>
      </c>
      <c r="BA178" s="58">
        <v>5580</v>
      </c>
      <c r="BB178" s="139">
        <v>8245</v>
      </c>
      <c r="BC178" s="58">
        <v>5761</v>
      </c>
      <c r="BD178" s="139">
        <v>5118</v>
      </c>
      <c r="BE178" s="58">
        <v>2084</v>
      </c>
      <c r="BF178" s="139">
        <v>0</v>
      </c>
      <c r="BG178" s="59">
        <v>0</v>
      </c>
      <c r="BI178" s="140">
        <f t="shared" si="118"/>
        <v>3164.4166666666665</v>
      </c>
      <c r="BJ178" s="140">
        <f t="shared" si="119"/>
        <v>37973</v>
      </c>
      <c r="BL178" s="399">
        <f t="shared" si="93"/>
        <v>26</v>
      </c>
      <c r="BM178" s="399">
        <f t="shared" si="94"/>
        <v>26</v>
      </c>
      <c r="BN178" s="399">
        <f t="shared" si="95"/>
        <v>64.81</v>
      </c>
      <c r="BO178" s="399">
        <f t="shared" si="96"/>
        <v>40.76</v>
      </c>
      <c r="BP178" s="399">
        <f t="shared" si="97"/>
        <v>47.73</v>
      </c>
      <c r="BQ178" s="399">
        <f t="shared" si="98"/>
        <v>64.06</v>
      </c>
      <c r="BR178" s="399">
        <f t="shared" si="99"/>
        <v>84.96</v>
      </c>
      <c r="BS178" s="399">
        <f t="shared" si="100"/>
        <v>65.33</v>
      </c>
      <c r="BT178" s="399">
        <f t="shared" si="101"/>
        <v>60.83</v>
      </c>
      <c r="BU178" s="399">
        <f t="shared" si="102"/>
        <v>39.590000000000003</v>
      </c>
      <c r="BV178" s="399">
        <f t="shared" si="103"/>
        <v>26</v>
      </c>
      <c r="BW178" s="399">
        <f t="shared" si="104"/>
        <v>26</v>
      </c>
      <c r="BX178" s="385">
        <f t="shared" si="120"/>
        <v>572.06999999999994</v>
      </c>
      <c r="BY178" s="385">
        <f t="shared" si="121"/>
        <v>47.672499999999992</v>
      </c>
      <c r="BZ178" s="385"/>
      <c r="CF178" s="399">
        <f t="shared" si="105"/>
        <v>51</v>
      </c>
      <c r="CG178" s="399">
        <f t="shared" si="106"/>
        <v>51</v>
      </c>
      <c r="CH178" s="399">
        <f t="shared" si="107"/>
        <v>116.06</v>
      </c>
      <c r="CI178" s="399">
        <f t="shared" si="108"/>
        <v>73.33</v>
      </c>
      <c r="CJ178" s="399">
        <f t="shared" si="109"/>
        <v>85.28</v>
      </c>
      <c r="CK178" s="399">
        <f t="shared" si="110"/>
        <v>113.92</v>
      </c>
      <c r="CL178" s="399">
        <f t="shared" si="111"/>
        <v>167.22</v>
      </c>
      <c r="CM178" s="399">
        <f t="shared" si="112"/>
        <v>117.54</v>
      </c>
      <c r="CN178" s="399">
        <f t="shared" si="113"/>
        <v>107.74</v>
      </c>
      <c r="CO178" s="399">
        <f t="shared" si="114"/>
        <v>71.33</v>
      </c>
      <c r="CP178" s="399">
        <f t="shared" si="115"/>
        <v>51</v>
      </c>
      <c r="CQ178" s="399">
        <f t="shared" si="116"/>
        <v>51</v>
      </c>
      <c r="CR178" s="385">
        <f t="shared" si="122"/>
        <v>1056.42</v>
      </c>
      <c r="CS178" s="385">
        <f t="shared" si="123"/>
        <v>88.035000000000011</v>
      </c>
    </row>
    <row r="179" spans="22:97" ht="14" customHeight="1" x14ac:dyDescent="0.35">
      <c r="V179" s="137"/>
      <c r="W179" s="39"/>
      <c r="X179" s="202"/>
      <c r="Y179" s="42"/>
      <c r="Z179" s="27"/>
      <c r="AA179" s="28"/>
      <c r="AB179" s="29"/>
      <c r="AC179" s="29"/>
      <c r="AD179" s="29"/>
      <c r="AE179" s="30"/>
      <c r="AF179" s="31"/>
      <c r="AG179" s="136"/>
      <c r="AH179" s="137"/>
      <c r="AI179" s="39"/>
      <c r="AJ179" s="41"/>
      <c r="AK179" s="42"/>
      <c r="AL179" s="27"/>
      <c r="AM179" s="28" t="str">
        <f>IFERROR(INDEX(#REF!,MATCH(AH179,#REF!,0)),"")</f>
        <v/>
      </c>
      <c r="AN179" s="29" t="str">
        <f t="shared" si="92"/>
        <v/>
      </c>
      <c r="AO179" s="29">
        <f t="shared" si="124"/>
        <v>0</v>
      </c>
      <c r="AP179" s="29">
        <f t="shared" si="117"/>
        <v>0</v>
      </c>
      <c r="AQ179" s="30">
        <f t="shared" si="125"/>
        <v>0</v>
      </c>
      <c r="AR179" s="31">
        <f t="shared" si="126"/>
        <v>0</v>
      </c>
      <c r="AT179" s="44" t="s">
        <v>969</v>
      </c>
      <c r="AU179" s="45" t="s">
        <v>513</v>
      </c>
      <c r="AV179" s="138">
        <v>0</v>
      </c>
      <c r="AW179" s="58">
        <v>0</v>
      </c>
      <c r="AX179" s="139">
        <v>5403</v>
      </c>
      <c r="AY179" s="58">
        <v>2225</v>
      </c>
      <c r="AZ179" s="139">
        <v>11084</v>
      </c>
      <c r="BA179" s="58">
        <v>29082</v>
      </c>
      <c r="BB179" s="139">
        <v>29315</v>
      </c>
      <c r="BC179" s="58">
        <v>20122</v>
      </c>
      <c r="BD179" s="139">
        <v>13724</v>
      </c>
      <c r="BE179" s="58">
        <v>5539</v>
      </c>
      <c r="BF179" s="139">
        <v>0</v>
      </c>
      <c r="BG179" s="59">
        <v>0</v>
      </c>
      <c r="BI179" s="140">
        <f t="shared" si="118"/>
        <v>9707.8333333333339</v>
      </c>
      <c r="BJ179" s="140">
        <f t="shared" si="119"/>
        <v>116494</v>
      </c>
      <c r="BL179" s="399">
        <f t="shared" si="93"/>
        <v>26</v>
      </c>
      <c r="BM179" s="399">
        <f t="shared" si="94"/>
        <v>26</v>
      </c>
      <c r="BN179" s="399">
        <f t="shared" si="95"/>
        <v>62.82</v>
      </c>
      <c r="BO179" s="399">
        <f t="shared" si="96"/>
        <v>40.58</v>
      </c>
      <c r="BP179" s="399">
        <f t="shared" si="97"/>
        <v>107.67</v>
      </c>
      <c r="BQ179" s="399">
        <f t="shared" si="98"/>
        <v>251.66</v>
      </c>
      <c r="BR179" s="399">
        <f t="shared" si="99"/>
        <v>253.52</v>
      </c>
      <c r="BS179" s="399">
        <f t="shared" si="100"/>
        <v>179.98</v>
      </c>
      <c r="BT179" s="399">
        <f t="shared" si="101"/>
        <v>128.79</v>
      </c>
      <c r="BU179" s="399">
        <f t="shared" si="102"/>
        <v>63.77</v>
      </c>
      <c r="BV179" s="399">
        <f t="shared" si="103"/>
        <v>26</v>
      </c>
      <c r="BW179" s="399">
        <f t="shared" si="104"/>
        <v>26</v>
      </c>
      <c r="BX179" s="385">
        <f t="shared" si="120"/>
        <v>1192.79</v>
      </c>
      <c r="BY179" s="385">
        <f t="shared" si="121"/>
        <v>99.399166666666659</v>
      </c>
      <c r="BZ179" s="385"/>
      <c r="CF179" s="399">
        <f t="shared" si="105"/>
        <v>51</v>
      </c>
      <c r="CG179" s="399">
        <f t="shared" si="106"/>
        <v>51</v>
      </c>
      <c r="CH179" s="399">
        <f t="shared" si="107"/>
        <v>111.16</v>
      </c>
      <c r="CI179" s="399">
        <f t="shared" si="108"/>
        <v>73.02</v>
      </c>
      <c r="CJ179" s="399">
        <f t="shared" si="109"/>
        <v>224</v>
      </c>
      <c r="CK179" s="399">
        <f t="shared" si="110"/>
        <v>583.96</v>
      </c>
      <c r="CL179" s="399">
        <f t="shared" si="111"/>
        <v>588.62</v>
      </c>
      <c r="CM179" s="399">
        <f t="shared" si="112"/>
        <v>404.76</v>
      </c>
      <c r="CN179" s="399">
        <f t="shared" si="113"/>
        <v>276.8</v>
      </c>
      <c r="CO179" s="399">
        <f t="shared" si="114"/>
        <v>113.1</v>
      </c>
      <c r="CP179" s="399">
        <f t="shared" si="115"/>
        <v>51</v>
      </c>
      <c r="CQ179" s="399">
        <f t="shared" si="116"/>
        <v>51</v>
      </c>
      <c r="CR179" s="385">
        <f t="shared" si="122"/>
        <v>2579.4200000000005</v>
      </c>
      <c r="CS179" s="385">
        <f t="shared" si="123"/>
        <v>214.95166666666671</v>
      </c>
    </row>
    <row r="180" spans="22:97" ht="14" customHeight="1" x14ac:dyDescent="0.35">
      <c r="V180" s="137"/>
      <c r="W180" s="39"/>
      <c r="X180" s="202"/>
      <c r="Y180" s="42"/>
      <c r="Z180" s="27"/>
      <c r="AA180" s="28"/>
      <c r="AB180" s="29"/>
      <c r="AC180" s="29"/>
      <c r="AD180" s="29"/>
      <c r="AE180" s="30"/>
      <c r="AF180" s="31"/>
      <c r="AG180" s="136"/>
      <c r="AH180" s="137"/>
      <c r="AI180" s="39"/>
      <c r="AJ180" s="41"/>
      <c r="AK180" s="42"/>
      <c r="AL180" s="27"/>
      <c r="AM180" s="28" t="str">
        <f>IFERROR(INDEX(#REF!,MATCH(AH180,#REF!,0)),"")</f>
        <v/>
      </c>
      <c r="AN180" s="29" t="str">
        <f t="shared" si="92"/>
        <v/>
      </c>
      <c r="AO180" s="29">
        <f t="shared" si="124"/>
        <v>0</v>
      </c>
      <c r="AP180" s="29">
        <f t="shared" si="117"/>
        <v>0</v>
      </c>
      <c r="AQ180" s="30">
        <f t="shared" si="125"/>
        <v>0</v>
      </c>
      <c r="AR180" s="31">
        <f t="shared" si="126"/>
        <v>0</v>
      </c>
      <c r="AT180" s="44" t="s">
        <v>969</v>
      </c>
      <c r="AU180" s="45" t="s">
        <v>514</v>
      </c>
      <c r="AV180" s="138">
        <v>0</v>
      </c>
      <c r="AW180" s="58">
        <v>0</v>
      </c>
      <c r="AX180" s="139">
        <v>11435</v>
      </c>
      <c r="AY180" s="58">
        <v>2249</v>
      </c>
      <c r="AZ180" s="139">
        <v>4307</v>
      </c>
      <c r="BA180" s="58">
        <v>6282</v>
      </c>
      <c r="BB180" s="139">
        <v>15868</v>
      </c>
      <c r="BC180" s="58">
        <v>8701</v>
      </c>
      <c r="BD180" s="139">
        <v>8702</v>
      </c>
      <c r="BE180" s="58">
        <v>2359</v>
      </c>
      <c r="BF180" s="139">
        <v>0</v>
      </c>
      <c r="BG180" s="59">
        <v>0</v>
      </c>
      <c r="BI180" s="140">
        <f t="shared" si="118"/>
        <v>4991.916666666667</v>
      </c>
      <c r="BJ180" s="140">
        <f t="shared" si="119"/>
        <v>59903</v>
      </c>
      <c r="BL180" s="399">
        <f t="shared" si="93"/>
        <v>26</v>
      </c>
      <c r="BM180" s="399">
        <f t="shared" si="94"/>
        <v>26</v>
      </c>
      <c r="BN180" s="399">
        <f t="shared" si="95"/>
        <v>110.48</v>
      </c>
      <c r="BO180" s="399">
        <f t="shared" si="96"/>
        <v>40.74</v>
      </c>
      <c r="BP180" s="399">
        <f t="shared" si="97"/>
        <v>55.15</v>
      </c>
      <c r="BQ180" s="399">
        <f t="shared" si="98"/>
        <v>69.260000000000005</v>
      </c>
      <c r="BR180" s="399">
        <f t="shared" si="99"/>
        <v>145.94</v>
      </c>
      <c r="BS180" s="399">
        <f t="shared" si="100"/>
        <v>88.61</v>
      </c>
      <c r="BT180" s="399">
        <f t="shared" si="101"/>
        <v>88.62</v>
      </c>
      <c r="BU180" s="399">
        <f t="shared" si="102"/>
        <v>41.51</v>
      </c>
      <c r="BV180" s="399">
        <f t="shared" si="103"/>
        <v>26</v>
      </c>
      <c r="BW180" s="399">
        <f t="shared" si="104"/>
        <v>26</v>
      </c>
      <c r="BX180" s="385">
        <f t="shared" si="120"/>
        <v>744.31</v>
      </c>
      <c r="BY180" s="385">
        <f t="shared" si="121"/>
        <v>62.025833333333331</v>
      </c>
      <c r="BZ180" s="385"/>
      <c r="CF180" s="399">
        <f t="shared" si="105"/>
        <v>51</v>
      </c>
      <c r="CG180" s="399">
        <f t="shared" si="106"/>
        <v>51</v>
      </c>
      <c r="CH180" s="399">
        <f t="shared" si="107"/>
        <v>231.02</v>
      </c>
      <c r="CI180" s="399">
        <f t="shared" si="108"/>
        <v>73.31</v>
      </c>
      <c r="CJ180" s="399">
        <f t="shared" si="109"/>
        <v>98</v>
      </c>
      <c r="CK180" s="399">
        <f t="shared" si="110"/>
        <v>127.96</v>
      </c>
      <c r="CL180" s="399">
        <f t="shared" si="111"/>
        <v>319.68</v>
      </c>
      <c r="CM180" s="399">
        <f t="shared" si="112"/>
        <v>176.34</v>
      </c>
      <c r="CN180" s="399">
        <f t="shared" si="113"/>
        <v>176.36</v>
      </c>
      <c r="CO180" s="399">
        <f t="shared" si="114"/>
        <v>74.63</v>
      </c>
      <c r="CP180" s="399">
        <f t="shared" si="115"/>
        <v>51</v>
      </c>
      <c r="CQ180" s="399">
        <f t="shared" si="116"/>
        <v>51</v>
      </c>
      <c r="CR180" s="385">
        <f t="shared" si="122"/>
        <v>1481.3000000000002</v>
      </c>
      <c r="CS180" s="385">
        <f t="shared" si="123"/>
        <v>123.44166666666668</v>
      </c>
    </row>
    <row r="181" spans="22:97" ht="14" customHeight="1" x14ac:dyDescent="0.35">
      <c r="V181" s="137"/>
      <c r="W181" s="39"/>
      <c r="X181" s="202"/>
      <c r="Y181" s="42"/>
      <c r="Z181" s="27"/>
      <c r="AA181" s="28"/>
      <c r="AB181" s="29"/>
      <c r="AC181" s="29"/>
      <c r="AD181" s="29"/>
      <c r="AE181" s="30"/>
      <c r="AF181" s="31"/>
      <c r="AG181" s="136"/>
      <c r="AH181" s="137"/>
      <c r="AI181" s="39"/>
      <c r="AJ181" s="41"/>
      <c r="AK181" s="42"/>
      <c r="AL181" s="27"/>
      <c r="AM181" s="28" t="str">
        <f>IFERROR(INDEX(#REF!,MATCH(AH181,#REF!,0)),"")</f>
        <v/>
      </c>
      <c r="AN181" s="29" t="str">
        <f t="shared" si="92"/>
        <v/>
      </c>
      <c r="AO181" s="29">
        <f t="shared" si="124"/>
        <v>0</v>
      </c>
      <c r="AP181" s="29">
        <f t="shared" si="117"/>
        <v>0</v>
      </c>
      <c r="AQ181" s="30">
        <f t="shared" si="125"/>
        <v>0</v>
      </c>
      <c r="AR181" s="31">
        <f t="shared" si="126"/>
        <v>0</v>
      </c>
      <c r="AT181" s="44" t="s">
        <v>969</v>
      </c>
      <c r="AU181" s="45" t="s">
        <v>515</v>
      </c>
      <c r="AV181" s="138">
        <v>0</v>
      </c>
      <c r="AW181" s="58">
        <v>0</v>
      </c>
      <c r="AX181" s="139">
        <v>4917</v>
      </c>
      <c r="AY181" s="58">
        <v>2751</v>
      </c>
      <c r="AZ181" s="139">
        <v>2431</v>
      </c>
      <c r="BA181" s="58">
        <v>5272</v>
      </c>
      <c r="BB181" s="139">
        <v>7039</v>
      </c>
      <c r="BC181" s="58">
        <v>5928</v>
      </c>
      <c r="BD181" s="139">
        <v>3958</v>
      </c>
      <c r="BE181" s="58">
        <v>2278</v>
      </c>
      <c r="BF181" s="139">
        <v>0</v>
      </c>
      <c r="BG181" s="59">
        <v>0</v>
      </c>
      <c r="BI181" s="140">
        <f t="shared" si="118"/>
        <v>2881.1666666666665</v>
      </c>
      <c r="BJ181" s="140">
        <f t="shared" si="119"/>
        <v>34574</v>
      </c>
      <c r="BL181" s="399">
        <f t="shared" si="93"/>
        <v>26</v>
      </c>
      <c r="BM181" s="399">
        <f t="shared" si="94"/>
        <v>26</v>
      </c>
      <c r="BN181" s="399">
        <f t="shared" si="95"/>
        <v>59.42</v>
      </c>
      <c r="BO181" s="399">
        <f t="shared" si="96"/>
        <v>44.26</v>
      </c>
      <c r="BP181" s="399">
        <f t="shared" si="97"/>
        <v>42.02</v>
      </c>
      <c r="BQ181" s="399">
        <f t="shared" si="98"/>
        <v>61.9</v>
      </c>
      <c r="BR181" s="399">
        <f t="shared" si="99"/>
        <v>75.31</v>
      </c>
      <c r="BS181" s="399">
        <f t="shared" si="100"/>
        <v>66.5</v>
      </c>
      <c r="BT181" s="399">
        <f t="shared" si="101"/>
        <v>52.71</v>
      </c>
      <c r="BU181" s="399">
        <f t="shared" si="102"/>
        <v>40.950000000000003</v>
      </c>
      <c r="BV181" s="399">
        <f t="shared" si="103"/>
        <v>26</v>
      </c>
      <c r="BW181" s="399">
        <f t="shared" si="104"/>
        <v>26</v>
      </c>
      <c r="BX181" s="385">
        <f t="shared" si="120"/>
        <v>547.06999999999994</v>
      </c>
      <c r="BY181" s="385">
        <f t="shared" si="121"/>
        <v>45.589166666666664</v>
      </c>
      <c r="BZ181" s="385"/>
      <c r="CF181" s="399">
        <f t="shared" si="105"/>
        <v>51</v>
      </c>
      <c r="CG181" s="399">
        <f t="shared" si="106"/>
        <v>51</v>
      </c>
      <c r="CH181" s="399">
        <f t="shared" si="107"/>
        <v>105.32</v>
      </c>
      <c r="CI181" s="399">
        <f t="shared" si="108"/>
        <v>79.33</v>
      </c>
      <c r="CJ181" s="399">
        <f t="shared" si="109"/>
        <v>75.489999999999995</v>
      </c>
      <c r="CK181" s="399">
        <f t="shared" si="110"/>
        <v>109.58</v>
      </c>
      <c r="CL181" s="399">
        <f t="shared" si="111"/>
        <v>143.1</v>
      </c>
      <c r="CM181" s="399">
        <f t="shared" si="112"/>
        <v>120.88</v>
      </c>
      <c r="CN181" s="399">
        <f t="shared" si="113"/>
        <v>93.82</v>
      </c>
      <c r="CO181" s="399">
        <f t="shared" si="114"/>
        <v>73.66</v>
      </c>
      <c r="CP181" s="399">
        <f t="shared" si="115"/>
        <v>51</v>
      </c>
      <c r="CQ181" s="399">
        <f t="shared" si="116"/>
        <v>51</v>
      </c>
      <c r="CR181" s="385">
        <f t="shared" si="122"/>
        <v>1005.18</v>
      </c>
      <c r="CS181" s="385">
        <f t="shared" si="123"/>
        <v>83.765000000000001</v>
      </c>
    </row>
    <row r="182" spans="22:97" ht="14" customHeight="1" x14ac:dyDescent="0.35">
      <c r="V182" s="137"/>
      <c r="W182" s="39"/>
      <c r="X182" s="202"/>
      <c r="Y182" s="42"/>
      <c r="Z182" s="27"/>
      <c r="AA182" s="28"/>
      <c r="AB182" s="29"/>
      <c r="AC182" s="29"/>
      <c r="AD182" s="29"/>
      <c r="AE182" s="30"/>
      <c r="AF182" s="31"/>
      <c r="AG182" s="136"/>
      <c r="AH182" s="137"/>
      <c r="AI182" s="39"/>
      <c r="AJ182" s="41"/>
      <c r="AK182" s="42"/>
      <c r="AL182" s="27"/>
      <c r="AM182" s="28" t="str">
        <f>IFERROR(INDEX(#REF!,MATCH(AH182,#REF!,0)),"")</f>
        <v/>
      </c>
      <c r="AN182" s="29" t="str">
        <f t="shared" si="92"/>
        <v/>
      </c>
      <c r="AO182" s="29">
        <f t="shared" si="124"/>
        <v>0</v>
      </c>
      <c r="AP182" s="29">
        <f t="shared" si="117"/>
        <v>0</v>
      </c>
      <c r="AQ182" s="30">
        <f t="shared" si="125"/>
        <v>0</v>
      </c>
      <c r="AR182" s="31">
        <f t="shared" si="126"/>
        <v>0</v>
      </c>
      <c r="AT182" s="44" t="s">
        <v>969</v>
      </c>
      <c r="AU182" s="45" t="s">
        <v>516</v>
      </c>
      <c r="AV182" s="138">
        <v>0</v>
      </c>
      <c r="AW182" s="58">
        <v>0</v>
      </c>
      <c r="AX182" s="139">
        <v>2513</v>
      </c>
      <c r="AY182" s="58">
        <v>391</v>
      </c>
      <c r="AZ182" s="139">
        <v>3494</v>
      </c>
      <c r="BA182" s="58">
        <v>6377</v>
      </c>
      <c r="BB182" s="139">
        <v>7385</v>
      </c>
      <c r="BC182" s="58">
        <v>5699</v>
      </c>
      <c r="BD182" s="139">
        <v>4100</v>
      </c>
      <c r="BE182" s="58">
        <v>1974</v>
      </c>
      <c r="BF182" s="139">
        <v>0</v>
      </c>
      <c r="BG182" s="59">
        <v>0</v>
      </c>
      <c r="BI182" s="140">
        <f t="shared" si="118"/>
        <v>2661.0833333333335</v>
      </c>
      <c r="BJ182" s="140">
        <f t="shared" si="119"/>
        <v>31933</v>
      </c>
      <c r="BL182" s="399">
        <f t="shared" si="93"/>
        <v>26</v>
      </c>
      <c r="BM182" s="399">
        <f t="shared" si="94"/>
        <v>26</v>
      </c>
      <c r="BN182" s="399">
        <f t="shared" si="95"/>
        <v>42.59</v>
      </c>
      <c r="BO182" s="399">
        <f t="shared" si="96"/>
        <v>28.35</v>
      </c>
      <c r="BP182" s="399">
        <f t="shared" si="97"/>
        <v>49.46</v>
      </c>
      <c r="BQ182" s="399">
        <f t="shared" si="98"/>
        <v>70.02</v>
      </c>
      <c r="BR182" s="399">
        <f t="shared" si="99"/>
        <v>78.08</v>
      </c>
      <c r="BS182" s="399">
        <f t="shared" si="100"/>
        <v>64.89</v>
      </c>
      <c r="BT182" s="399">
        <f t="shared" si="101"/>
        <v>53.7</v>
      </c>
      <c r="BU182" s="399">
        <f t="shared" si="102"/>
        <v>38.82</v>
      </c>
      <c r="BV182" s="399">
        <f t="shared" si="103"/>
        <v>26</v>
      </c>
      <c r="BW182" s="399">
        <f t="shared" si="104"/>
        <v>26</v>
      </c>
      <c r="BX182" s="385">
        <f t="shared" si="120"/>
        <v>529.91</v>
      </c>
      <c r="BY182" s="385">
        <f t="shared" si="121"/>
        <v>44.159166666666664</v>
      </c>
      <c r="BZ182" s="385"/>
      <c r="CF182" s="399">
        <f t="shared" si="105"/>
        <v>51</v>
      </c>
      <c r="CG182" s="399">
        <f t="shared" si="106"/>
        <v>51</v>
      </c>
      <c r="CH182" s="399">
        <f t="shared" si="107"/>
        <v>76.48</v>
      </c>
      <c r="CI182" s="399">
        <f t="shared" si="108"/>
        <v>53.66</v>
      </c>
      <c r="CJ182" s="399">
        <f t="shared" si="109"/>
        <v>88.25</v>
      </c>
      <c r="CK182" s="399">
        <f t="shared" si="110"/>
        <v>129.86000000000001</v>
      </c>
      <c r="CL182" s="399">
        <f t="shared" si="111"/>
        <v>150.02000000000001</v>
      </c>
      <c r="CM182" s="399">
        <f t="shared" si="112"/>
        <v>116.3</v>
      </c>
      <c r="CN182" s="399">
        <f t="shared" si="113"/>
        <v>95.52</v>
      </c>
      <c r="CO182" s="399">
        <f t="shared" si="114"/>
        <v>70.010000000000005</v>
      </c>
      <c r="CP182" s="399">
        <f t="shared" si="115"/>
        <v>51</v>
      </c>
      <c r="CQ182" s="399">
        <f t="shared" si="116"/>
        <v>51</v>
      </c>
      <c r="CR182" s="385">
        <f t="shared" si="122"/>
        <v>984.09999999999991</v>
      </c>
      <c r="CS182" s="385">
        <f t="shared" si="123"/>
        <v>82.008333333333326</v>
      </c>
    </row>
    <row r="183" spans="22:97" ht="14" customHeight="1" x14ac:dyDescent="0.35">
      <c r="V183" s="137"/>
      <c r="W183" s="39"/>
      <c r="X183" s="202"/>
      <c r="Y183" s="42"/>
      <c r="Z183" s="27"/>
      <c r="AA183" s="28"/>
      <c r="AB183" s="29"/>
      <c r="AC183" s="29"/>
      <c r="AD183" s="29"/>
      <c r="AE183" s="30"/>
      <c r="AF183" s="31"/>
      <c r="AG183" s="136"/>
      <c r="AH183" s="137"/>
      <c r="AI183" s="39"/>
      <c r="AJ183" s="41"/>
      <c r="AK183" s="42"/>
      <c r="AL183" s="27"/>
      <c r="AM183" s="28" t="str">
        <f>IFERROR(INDEX(#REF!,MATCH(AH183,#REF!,0)),"")</f>
        <v/>
      </c>
      <c r="AN183" s="29" t="str">
        <f t="shared" si="92"/>
        <v/>
      </c>
      <c r="AO183" s="29">
        <f t="shared" si="124"/>
        <v>0</v>
      </c>
      <c r="AP183" s="29">
        <f t="shared" si="117"/>
        <v>0</v>
      </c>
      <c r="AQ183" s="30">
        <f t="shared" si="125"/>
        <v>0</v>
      </c>
      <c r="AR183" s="31">
        <f t="shared" si="126"/>
        <v>0</v>
      </c>
      <c r="AT183" s="44" t="s">
        <v>969</v>
      </c>
      <c r="AU183" s="45" t="s">
        <v>517</v>
      </c>
      <c r="AV183" s="138">
        <v>0</v>
      </c>
      <c r="AW183" s="58">
        <v>0</v>
      </c>
      <c r="AX183" s="139">
        <v>4901</v>
      </c>
      <c r="AY183" s="58">
        <v>2650</v>
      </c>
      <c r="AZ183" s="139">
        <v>5728</v>
      </c>
      <c r="BA183" s="58">
        <v>9259</v>
      </c>
      <c r="BB183" s="139">
        <v>12228</v>
      </c>
      <c r="BC183" s="58">
        <v>4637</v>
      </c>
      <c r="BD183" s="139">
        <v>8835</v>
      </c>
      <c r="BE183" s="58">
        <v>4997</v>
      </c>
      <c r="BF183" s="139">
        <v>0</v>
      </c>
      <c r="BG183" s="59">
        <v>0</v>
      </c>
      <c r="BI183" s="140">
        <f t="shared" si="118"/>
        <v>4436.25</v>
      </c>
      <c r="BJ183" s="140">
        <f t="shared" si="119"/>
        <v>53235</v>
      </c>
      <c r="BL183" s="399">
        <f t="shared" si="93"/>
        <v>26</v>
      </c>
      <c r="BM183" s="399">
        <f t="shared" si="94"/>
        <v>26</v>
      </c>
      <c r="BN183" s="399">
        <f t="shared" si="95"/>
        <v>59.31</v>
      </c>
      <c r="BO183" s="399">
        <f t="shared" si="96"/>
        <v>43.55</v>
      </c>
      <c r="BP183" s="399">
        <f t="shared" si="97"/>
        <v>65.099999999999994</v>
      </c>
      <c r="BQ183" s="399">
        <f t="shared" si="98"/>
        <v>93.07</v>
      </c>
      <c r="BR183" s="399">
        <f t="shared" si="99"/>
        <v>116.82</v>
      </c>
      <c r="BS183" s="399">
        <f t="shared" si="100"/>
        <v>57.46</v>
      </c>
      <c r="BT183" s="399">
        <f t="shared" si="101"/>
        <v>89.68</v>
      </c>
      <c r="BU183" s="399">
        <f t="shared" si="102"/>
        <v>59.98</v>
      </c>
      <c r="BV183" s="399">
        <f t="shared" si="103"/>
        <v>26</v>
      </c>
      <c r="BW183" s="399">
        <f t="shared" si="104"/>
        <v>26</v>
      </c>
      <c r="BX183" s="385">
        <f t="shared" si="120"/>
        <v>688.97</v>
      </c>
      <c r="BY183" s="385">
        <f t="shared" si="121"/>
        <v>57.414166666666667</v>
      </c>
      <c r="BZ183" s="385"/>
      <c r="CF183" s="399">
        <f t="shared" si="105"/>
        <v>51</v>
      </c>
      <c r="CG183" s="399">
        <f t="shared" si="106"/>
        <v>51</v>
      </c>
      <c r="CH183" s="399">
        <f t="shared" si="107"/>
        <v>105.13</v>
      </c>
      <c r="CI183" s="399">
        <f t="shared" si="108"/>
        <v>78.12</v>
      </c>
      <c r="CJ183" s="399">
        <f t="shared" si="109"/>
        <v>116.88</v>
      </c>
      <c r="CK183" s="399">
        <f t="shared" si="110"/>
        <v>187.5</v>
      </c>
      <c r="CL183" s="399">
        <f t="shared" si="111"/>
        <v>246.88</v>
      </c>
      <c r="CM183" s="399">
        <f t="shared" si="112"/>
        <v>101.96</v>
      </c>
      <c r="CN183" s="399">
        <f t="shared" si="113"/>
        <v>179.02</v>
      </c>
      <c r="CO183" s="399">
        <f t="shared" si="114"/>
        <v>106.28</v>
      </c>
      <c r="CP183" s="399">
        <f t="shared" si="115"/>
        <v>51</v>
      </c>
      <c r="CQ183" s="399">
        <f t="shared" si="116"/>
        <v>51</v>
      </c>
      <c r="CR183" s="385">
        <f t="shared" si="122"/>
        <v>1325.77</v>
      </c>
      <c r="CS183" s="385">
        <f t="shared" si="123"/>
        <v>110.48083333333334</v>
      </c>
    </row>
    <row r="184" spans="22:97" ht="14" customHeight="1" x14ac:dyDescent="0.35">
      <c r="V184" s="137"/>
      <c r="W184" s="39"/>
      <c r="X184" s="202"/>
      <c r="Y184" s="42"/>
      <c r="Z184" s="27"/>
      <c r="AA184" s="28"/>
      <c r="AB184" s="29"/>
      <c r="AC184" s="29"/>
      <c r="AD184" s="29"/>
      <c r="AE184" s="30"/>
      <c r="AF184" s="31"/>
      <c r="AG184" s="136"/>
      <c r="AH184" s="137"/>
      <c r="AI184" s="39"/>
      <c r="AJ184" s="41"/>
      <c r="AK184" s="42"/>
      <c r="AL184" s="27"/>
      <c r="AM184" s="28" t="str">
        <f>IFERROR(INDEX(#REF!,MATCH(AH184,#REF!,0)),"")</f>
        <v/>
      </c>
      <c r="AN184" s="29" t="str">
        <f t="shared" si="92"/>
        <v/>
      </c>
      <c r="AO184" s="29">
        <f t="shared" si="124"/>
        <v>0</v>
      </c>
      <c r="AP184" s="29">
        <f t="shared" si="117"/>
        <v>0</v>
      </c>
      <c r="AQ184" s="30">
        <f t="shared" si="125"/>
        <v>0</v>
      </c>
      <c r="AR184" s="31">
        <f t="shared" si="126"/>
        <v>0</v>
      </c>
      <c r="AT184" s="44" t="s">
        <v>969</v>
      </c>
      <c r="AU184" s="45" t="s">
        <v>518</v>
      </c>
      <c r="AV184" s="138">
        <v>0</v>
      </c>
      <c r="AW184" s="58">
        <v>0</v>
      </c>
      <c r="AX184" s="139">
        <v>607</v>
      </c>
      <c r="AY184" s="58">
        <v>1089</v>
      </c>
      <c r="AZ184" s="139">
        <v>1803</v>
      </c>
      <c r="BA184" s="58">
        <v>2703</v>
      </c>
      <c r="BB184" s="139">
        <v>2938</v>
      </c>
      <c r="BC184" s="58">
        <v>6868</v>
      </c>
      <c r="BD184" s="139">
        <v>4477</v>
      </c>
      <c r="BE184" s="58">
        <v>2287</v>
      </c>
      <c r="BF184" s="139">
        <v>0</v>
      </c>
      <c r="BG184" s="59">
        <v>0</v>
      </c>
      <c r="BI184" s="140">
        <f t="shared" si="118"/>
        <v>1897.6666666666667</v>
      </c>
      <c r="BJ184" s="140">
        <f t="shared" si="119"/>
        <v>22772</v>
      </c>
      <c r="BL184" s="399">
        <f t="shared" si="93"/>
        <v>26</v>
      </c>
      <c r="BM184" s="399">
        <f t="shared" si="94"/>
        <v>26</v>
      </c>
      <c r="BN184" s="399">
        <f t="shared" si="95"/>
        <v>29.64</v>
      </c>
      <c r="BO184" s="399">
        <f t="shared" si="96"/>
        <v>32.619999999999997</v>
      </c>
      <c r="BP184" s="399">
        <f t="shared" si="97"/>
        <v>37.619999999999997</v>
      </c>
      <c r="BQ184" s="399">
        <f t="shared" si="98"/>
        <v>43.92</v>
      </c>
      <c r="BR184" s="399">
        <f t="shared" si="99"/>
        <v>45.57</v>
      </c>
      <c r="BS184" s="399">
        <f t="shared" si="100"/>
        <v>73.94</v>
      </c>
      <c r="BT184" s="399">
        <f t="shared" si="101"/>
        <v>56.34</v>
      </c>
      <c r="BU184" s="399">
        <f t="shared" si="102"/>
        <v>41.01</v>
      </c>
      <c r="BV184" s="399">
        <f t="shared" si="103"/>
        <v>26</v>
      </c>
      <c r="BW184" s="399">
        <f t="shared" si="104"/>
        <v>26</v>
      </c>
      <c r="BX184" s="385">
        <f t="shared" si="120"/>
        <v>464.65999999999997</v>
      </c>
      <c r="BY184" s="385">
        <f t="shared" si="121"/>
        <v>38.721666666666664</v>
      </c>
      <c r="BZ184" s="385"/>
      <c r="CF184" s="399">
        <f t="shared" si="105"/>
        <v>51</v>
      </c>
      <c r="CG184" s="399">
        <f t="shared" si="106"/>
        <v>51</v>
      </c>
      <c r="CH184" s="399">
        <f t="shared" si="107"/>
        <v>55.13</v>
      </c>
      <c r="CI184" s="399">
        <f t="shared" si="108"/>
        <v>59.39</v>
      </c>
      <c r="CJ184" s="399">
        <f t="shared" si="109"/>
        <v>67.959999999999994</v>
      </c>
      <c r="CK184" s="399">
        <f t="shared" si="110"/>
        <v>78.760000000000005</v>
      </c>
      <c r="CL184" s="399">
        <f t="shared" si="111"/>
        <v>81.58</v>
      </c>
      <c r="CM184" s="399">
        <f t="shared" si="112"/>
        <v>139.68</v>
      </c>
      <c r="CN184" s="399">
        <f t="shared" si="113"/>
        <v>100.04</v>
      </c>
      <c r="CO184" s="399">
        <f t="shared" si="114"/>
        <v>73.760000000000005</v>
      </c>
      <c r="CP184" s="399">
        <f t="shared" si="115"/>
        <v>51</v>
      </c>
      <c r="CQ184" s="399">
        <f t="shared" si="116"/>
        <v>51</v>
      </c>
      <c r="CR184" s="385">
        <f t="shared" si="122"/>
        <v>860.3</v>
      </c>
      <c r="CS184" s="385">
        <f t="shared" si="123"/>
        <v>71.691666666666663</v>
      </c>
    </row>
    <row r="185" spans="22:97" ht="14" customHeight="1" x14ac:dyDescent="0.35">
      <c r="V185" s="137"/>
      <c r="W185" s="39"/>
      <c r="X185" s="202"/>
      <c r="Y185" s="42"/>
      <c r="Z185" s="27"/>
      <c r="AA185" s="28"/>
      <c r="AB185" s="29"/>
      <c r="AC185" s="29"/>
      <c r="AD185" s="29"/>
      <c r="AE185" s="30"/>
      <c r="AF185" s="31"/>
      <c r="AG185" s="136"/>
      <c r="AH185" s="137"/>
      <c r="AI185" s="39"/>
      <c r="AJ185" s="41"/>
      <c r="AK185" s="42"/>
      <c r="AL185" s="27"/>
      <c r="AM185" s="28" t="str">
        <f>IFERROR(INDEX(#REF!,MATCH(AH185,#REF!,0)),"")</f>
        <v/>
      </c>
      <c r="AN185" s="29" t="str">
        <f t="shared" si="92"/>
        <v/>
      </c>
      <c r="AO185" s="29">
        <f t="shared" si="124"/>
        <v>0</v>
      </c>
      <c r="AP185" s="29">
        <f t="shared" si="117"/>
        <v>0</v>
      </c>
      <c r="AQ185" s="30">
        <f t="shared" si="125"/>
        <v>0</v>
      </c>
      <c r="AR185" s="31">
        <f t="shared" si="126"/>
        <v>0</v>
      </c>
      <c r="AT185" s="44" t="s">
        <v>969</v>
      </c>
      <c r="AU185" s="45" t="s">
        <v>519</v>
      </c>
      <c r="AV185" s="138">
        <v>0</v>
      </c>
      <c r="AW185" s="58">
        <v>0</v>
      </c>
      <c r="AX185" s="139">
        <v>1808</v>
      </c>
      <c r="AY185" s="58">
        <v>548</v>
      </c>
      <c r="AZ185" s="139">
        <v>1915</v>
      </c>
      <c r="BA185" s="58">
        <v>3446</v>
      </c>
      <c r="BB185" s="139">
        <v>5217</v>
      </c>
      <c r="BC185" s="58">
        <v>5222</v>
      </c>
      <c r="BD185" s="139">
        <v>5506</v>
      </c>
      <c r="BE185" s="58">
        <v>1990</v>
      </c>
      <c r="BF185" s="139">
        <v>0</v>
      </c>
      <c r="BG185" s="59">
        <v>0</v>
      </c>
      <c r="BI185" s="140">
        <f t="shared" si="118"/>
        <v>2137.6666666666665</v>
      </c>
      <c r="BJ185" s="140">
        <f t="shared" si="119"/>
        <v>25652</v>
      </c>
      <c r="BL185" s="399">
        <f t="shared" si="93"/>
        <v>26</v>
      </c>
      <c r="BM185" s="399">
        <f t="shared" si="94"/>
        <v>26</v>
      </c>
      <c r="BN185" s="399">
        <f t="shared" si="95"/>
        <v>37.659999999999997</v>
      </c>
      <c r="BO185" s="399">
        <f t="shared" si="96"/>
        <v>29.29</v>
      </c>
      <c r="BP185" s="399">
        <f t="shared" si="97"/>
        <v>38.409999999999997</v>
      </c>
      <c r="BQ185" s="399">
        <f t="shared" si="98"/>
        <v>49.12</v>
      </c>
      <c r="BR185" s="399">
        <f t="shared" si="99"/>
        <v>61.52</v>
      </c>
      <c r="BS185" s="399">
        <f t="shared" si="100"/>
        <v>61.55</v>
      </c>
      <c r="BT185" s="399">
        <f t="shared" si="101"/>
        <v>63.54</v>
      </c>
      <c r="BU185" s="399">
        <f t="shared" si="102"/>
        <v>38.93</v>
      </c>
      <c r="BV185" s="399">
        <f t="shared" si="103"/>
        <v>26</v>
      </c>
      <c r="BW185" s="399">
        <f t="shared" si="104"/>
        <v>26</v>
      </c>
      <c r="BX185" s="385">
        <f t="shared" si="120"/>
        <v>484.02000000000004</v>
      </c>
      <c r="BY185" s="385">
        <f t="shared" si="121"/>
        <v>40.335000000000001</v>
      </c>
      <c r="BZ185" s="385"/>
      <c r="CF185" s="399">
        <f t="shared" si="105"/>
        <v>51</v>
      </c>
      <c r="CG185" s="399">
        <f t="shared" si="106"/>
        <v>51</v>
      </c>
      <c r="CH185" s="399">
        <f t="shared" si="107"/>
        <v>68.02</v>
      </c>
      <c r="CI185" s="399">
        <f t="shared" si="108"/>
        <v>54.73</v>
      </c>
      <c r="CJ185" s="399">
        <f t="shared" si="109"/>
        <v>69.3</v>
      </c>
      <c r="CK185" s="399">
        <f t="shared" si="110"/>
        <v>87.67</v>
      </c>
      <c r="CL185" s="399">
        <f t="shared" si="111"/>
        <v>108.92</v>
      </c>
      <c r="CM185" s="399">
        <f t="shared" si="112"/>
        <v>108.98</v>
      </c>
      <c r="CN185" s="399">
        <f t="shared" si="113"/>
        <v>112.44</v>
      </c>
      <c r="CO185" s="399">
        <f t="shared" si="114"/>
        <v>70.2</v>
      </c>
      <c r="CP185" s="399">
        <f t="shared" si="115"/>
        <v>51</v>
      </c>
      <c r="CQ185" s="399">
        <f t="shared" si="116"/>
        <v>51</v>
      </c>
      <c r="CR185" s="385">
        <f t="shared" si="122"/>
        <v>884.26</v>
      </c>
      <c r="CS185" s="385">
        <f t="shared" si="123"/>
        <v>73.688333333333333</v>
      </c>
    </row>
    <row r="186" spans="22:97" ht="14" customHeight="1" x14ac:dyDescent="0.35">
      <c r="V186" s="137"/>
      <c r="W186" s="39"/>
      <c r="X186" s="202"/>
      <c r="Y186" s="42"/>
      <c r="Z186" s="27"/>
      <c r="AA186" s="28"/>
      <c r="AB186" s="29"/>
      <c r="AC186" s="29"/>
      <c r="AD186" s="29"/>
      <c r="AE186" s="30"/>
      <c r="AF186" s="31"/>
      <c r="AG186" s="136"/>
      <c r="AH186" s="137"/>
      <c r="AI186" s="39"/>
      <c r="AJ186" s="41"/>
      <c r="AK186" s="42"/>
      <c r="AL186" s="27"/>
      <c r="AM186" s="28" t="str">
        <f>IFERROR(INDEX(#REF!,MATCH(AH186,#REF!,0)),"")</f>
        <v/>
      </c>
      <c r="AN186" s="29" t="str">
        <f t="shared" si="92"/>
        <v/>
      </c>
      <c r="AO186" s="29">
        <f t="shared" si="124"/>
        <v>0</v>
      </c>
      <c r="AP186" s="29">
        <f t="shared" si="117"/>
        <v>0</v>
      </c>
      <c r="AQ186" s="30">
        <f t="shared" si="125"/>
        <v>0</v>
      </c>
      <c r="AR186" s="31">
        <f t="shared" si="126"/>
        <v>0</v>
      </c>
      <c r="AT186" s="44" t="s">
        <v>969</v>
      </c>
      <c r="AU186" s="45" t="s">
        <v>520</v>
      </c>
      <c r="AV186" s="138">
        <v>0</v>
      </c>
      <c r="AW186" s="58">
        <v>0</v>
      </c>
      <c r="AX186" s="139">
        <v>5074</v>
      </c>
      <c r="AY186" s="58">
        <v>1135</v>
      </c>
      <c r="AZ186" s="139">
        <v>1972</v>
      </c>
      <c r="BA186" s="58">
        <v>3877</v>
      </c>
      <c r="BB186" s="139">
        <v>6250</v>
      </c>
      <c r="BC186" s="58">
        <v>3785</v>
      </c>
      <c r="BD186" s="139">
        <v>4233</v>
      </c>
      <c r="BE186" s="58">
        <v>1712</v>
      </c>
      <c r="BF186" s="139">
        <v>0</v>
      </c>
      <c r="BG186" s="59">
        <v>0</v>
      </c>
      <c r="BI186" s="140">
        <f t="shared" si="118"/>
        <v>2336.5</v>
      </c>
      <c r="BJ186" s="140">
        <f t="shared" si="119"/>
        <v>28038</v>
      </c>
      <c r="BL186" s="399">
        <f t="shared" si="93"/>
        <v>26</v>
      </c>
      <c r="BM186" s="399">
        <f t="shared" si="94"/>
        <v>26</v>
      </c>
      <c r="BN186" s="399">
        <f t="shared" si="95"/>
        <v>60.52</v>
      </c>
      <c r="BO186" s="399">
        <f t="shared" si="96"/>
        <v>32.950000000000003</v>
      </c>
      <c r="BP186" s="399">
        <f t="shared" si="97"/>
        <v>38.799999999999997</v>
      </c>
      <c r="BQ186" s="399">
        <f t="shared" si="98"/>
        <v>52.14</v>
      </c>
      <c r="BR186" s="399">
        <f t="shared" si="99"/>
        <v>69</v>
      </c>
      <c r="BS186" s="399">
        <f t="shared" si="100"/>
        <v>51.5</v>
      </c>
      <c r="BT186" s="399">
        <f t="shared" si="101"/>
        <v>54.63</v>
      </c>
      <c r="BU186" s="399">
        <f t="shared" si="102"/>
        <v>36.979999999999997</v>
      </c>
      <c r="BV186" s="399">
        <f t="shared" si="103"/>
        <v>26</v>
      </c>
      <c r="BW186" s="399">
        <f t="shared" si="104"/>
        <v>26</v>
      </c>
      <c r="BX186" s="385">
        <f t="shared" si="120"/>
        <v>500.52000000000004</v>
      </c>
      <c r="BY186" s="385">
        <f t="shared" si="121"/>
        <v>41.71</v>
      </c>
      <c r="BZ186" s="385"/>
      <c r="CF186" s="399">
        <f t="shared" si="105"/>
        <v>51</v>
      </c>
      <c r="CG186" s="399">
        <f t="shared" si="106"/>
        <v>51</v>
      </c>
      <c r="CH186" s="399">
        <f t="shared" si="107"/>
        <v>107.21</v>
      </c>
      <c r="CI186" s="399">
        <f t="shared" si="108"/>
        <v>59.94</v>
      </c>
      <c r="CJ186" s="399">
        <f t="shared" si="109"/>
        <v>69.98</v>
      </c>
      <c r="CK186" s="399">
        <f t="shared" si="110"/>
        <v>92.84</v>
      </c>
      <c r="CL186" s="399">
        <f t="shared" si="111"/>
        <v>127.32</v>
      </c>
      <c r="CM186" s="399">
        <f t="shared" si="112"/>
        <v>91.74</v>
      </c>
      <c r="CN186" s="399">
        <f t="shared" si="113"/>
        <v>97.12</v>
      </c>
      <c r="CO186" s="399">
        <f t="shared" si="114"/>
        <v>66.86</v>
      </c>
      <c r="CP186" s="399">
        <f t="shared" si="115"/>
        <v>51</v>
      </c>
      <c r="CQ186" s="399">
        <f t="shared" si="116"/>
        <v>51</v>
      </c>
      <c r="CR186" s="385">
        <f t="shared" si="122"/>
        <v>917.01</v>
      </c>
      <c r="CS186" s="385">
        <f t="shared" si="123"/>
        <v>76.417500000000004</v>
      </c>
    </row>
    <row r="187" spans="22:97" ht="14" customHeight="1" x14ac:dyDescent="0.35">
      <c r="V187" s="137"/>
      <c r="W187" s="39"/>
      <c r="X187" s="202"/>
      <c r="Y187" s="42"/>
      <c r="Z187" s="27"/>
      <c r="AA187" s="28"/>
      <c r="AB187" s="29"/>
      <c r="AC187" s="29"/>
      <c r="AD187" s="29"/>
      <c r="AE187" s="30"/>
      <c r="AF187" s="31"/>
      <c r="AG187" s="136"/>
      <c r="AH187" s="137"/>
      <c r="AI187" s="39"/>
      <c r="AJ187" s="41"/>
      <c r="AK187" s="42"/>
      <c r="AL187" s="27"/>
      <c r="AM187" s="28" t="str">
        <f>IFERROR(INDEX(#REF!,MATCH(AH187,#REF!,0)),"")</f>
        <v/>
      </c>
      <c r="AN187" s="29" t="str">
        <f t="shared" si="92"/>
        <v/>
      </c>
      <c r="AO187" s="29">
        <f t="shared" si="124"/>
        <v>0</v>
      </c>
      <c r="AP187" s="29">
        <f t="shared" si="117"/>
        <v>0</v>
      </c>
      <c r="AQ187" s="30">
        <f t="shared" si="125"/>
        <v>0</v>
      </c>
      <c r="AR187" s="31">
        <f t="shared" si="126"/>
        <v>0</v>
      </c>
      <c r="AT187" s="44" t="s">
        <v>969</v>
      </c>
      <c r="AU187" s="45" t="s">
        <v>521</v>
      </c>
      <c r="AV187" s="138">
        <v>0</v>
      </c>
      <c r="AW187" s="58">
        <v>0</v>
      </c>
      <c r="AX187" s="139">
        <v>4750</v>
      </c>
      <c r="AY187" s="58">
        <v>1066</v>
      </c>
      <c r="AZ187" s="139">
        <v>2779</v>
      </c>
      <c r="BA187" s="58">
        <v>4291</v>
      </c>
      <c r="BB187" s="139">
        <v>5943</v>
      </c>
      <c r="BC187" s="58">
        <v>3282</v>
      </c>
      <c r="BD187" s="139">
        <v>3302</v>
      </c>
      <c r="BE187" s="58">
        <v>1115</v>
      </c>
      <c r="BF187" s="139">
        <v>0</v>
      </c>
      <c r="BG187" s="59">
        <v>0</v>
      </c>
      <c r="BI187" s="140">
        <f t="shared" si="118"/>
        <v>2210.6666666666665</v>
      </c>
      <c r="BJ187" s="140">
        <f t="shared" si="119"/>
        <v>26528</v>
      </c>
      <c r="BL187" s="399">
        <f t="shared" si="93"/>
        <v>26</v>
      </c>
      <c r="BM187" s="399">
        <f t="shared" si="94"/>
        <v>26</v>
      </c>
      <c r="BN187" s="399">
        <f t="shared" si="95"/>
        <v>58.25</v>
      </c>
      <c r="BO187" s="399">
        <f t="shared" si="96"/>
        <v>32.46</v>
      </c>
      <c r="BP187" s="399">
        <f t="shared" si="97"/>
        <v>44.45</v>
      </c>
      <c r="BQ187" s="399">
        <f t="shared" si="98"/>
        <v>55.04</v>
      </c>
      <c r="BR187" s="399">
        <f t="shared" si="99"/>
        <v>66.599999999999994</v>
      </c>
      <c r="BS187" s="399">
        <f t="shared" si="100"/>
        <v>47.97</v>
      </c>
      <c r="BT187" s="399">
        <f t="shared" si="101"/>
        <v>48.11</v>
      </c>
      <c r="BU187" s="399">
        <f t="shared" si="102"/>
        <v>32.81</v>
      </c>
      <c r="BV187" s="399">
        <f t="shared" si="103"/>
        <v>26</v>
      </c>
      <c r="BW187" s="399">
        <f t="shared" si="104"/>
        <v>26</v>
      </c>
      <c r="BX187" s="385">
        <f t="shared" si="120"/>
        <v>489.69</v>
      </c>
      <c r="BY187" s="385">
        <f t="shared" si="121"/>
        <v>40.807499999999997</v>
      </c>
      <c r="BZ187" s="385"/>
      <c r="CF187" s="399">
        <f t="shared" si="105"/>
        <v>51</v>
      </c>
      <c r="CG187" s="399">
        <f t="shared" si="106"/>
        <v>51</v>
      </c>
      <c r="CH187" s="399">
        <f t="shared" si="107"/>
        <v>103.32</v>
      </c>
      <c r="CI187" s="399">
        <f t="shared" si="108"/>
        <v>59.11</v>
      </c>
      <c r="CJ187" s="399">
        <f t="shared" si="109"/>
        <v>79.67</v>
      </c>
      <c r="CK187" s="399">
        <f t="shared" si="110"/>
        <v>97.81</v>
      </c>
      <c r="CL187" s="399">
        <f t="shared" si="111"/>
        <v>121.18</v>
      </c>
      <c r="CM187" s="399">
        <f t="shared" si="112"/>
        <v>85.7</v>
      </c>
      <c r="CN187" s="399">
        <f t="shared" si="113"/>
        <v>85.94</v>
      </c>
      <c r="CO187" s="399">
        <f t="shared" si="114"/>
        <v>59.7</v>
      </c>
      <c r="CP187" s="399">
        <f t="shared" si="115"/>
        <v>51</v>
      </c>
      <c r="CQ187" s="399">
        <f t="shared" si="116"/>
        <v>51</v>
      </c>
      <c r="CR187" s="385">
        <f t="shared" si="122"/>
        <v>896.43000000000006</v>
      </c>
      <c r="CS187" s="385">
        <f t="shared" si="123"/>
        <v>74.702500000000001</v>
      </c>
    </row>
    <row r="188" spans="22:97" ht="14" customHeight="1" x14ac:dyDescent="0.35">
      <c r="V188" s="137"/>
      <c r="W188" s="39"/>
      <c r="X188" s="202"/>
      <c r="Y188" s="42"/>
      <c r="Z188" s="27"/>
      <c r="AA188" s="28"/>
      <c r="AB188" s="29"/>
      <c r="AC188" s="29"/>
      <c r="AD188" s="29"/>
      <c r="AE188" s="30"/>
      <c r="AF188" s="31"/>
      <c r="AG188" s="136"/>
      <c r="AH188" s="137"/>
      <c r="AI188" s="39"/>
      <c r="AJ188" s="41"/>
      <c r="AK188" s="42"/>
      <c r="AL188" s="27"/>
      <c r="AM188" s="28" t="str">
        <f>IFERROR(INDEX(#REF!,MATCH(AH188,#REF!,0)),"")</f>
        <v/>
      </c>
      <c r="AN188" s="29" t="str">
        <f t="shared" si="92"/>
        <v/>
      </c>
      <c r="AO188" s="29">
        <f t="shared" si="124"/>
        <v>0</v>
      </c>
      <c r="AP188" s="29">
        <f t="shared" si="117"/>
        <v>0</v>
      </c>
      <c r="AQ188" s="30">
        <f t="shared" si="125"/>
        <v>0</v>
      </c>
      <c r="AR188" s="31">
        <f t="shared" si="126"/>
        <v>0</v>
      </c>
      <c r="AT188" s="44" t="s">
        <v>969</v>
      </c>
      <c r="AU188" s="45" t="s">
        <v>522</v>
      </c>
      <c r="AV188" s="138">
        <v>0</v>
      </c>
      <c r="AW188" s="58">
        <v>0</v>
      </c>
      <c r="AX188" s="139">
        <v>1196</v>
      </c>
      <c r="AY188" s="58">
        <v>1291</v>
      </c>
      <c r="AZ188" s="139">
        <v>4295</v>
      </c>
      <c r="BA188" s="58">
        <v>5248</v>
      </c>
      <c r="BB188" s="139">
        <v>5606</v>
      </c>
      <c r="BC188" s="58">
        <v>12416</v>
      </c>
      <c r="BD188" s="139">
        <v>9842</v>
      </c>
      <c r="BE188" s="58">
        <v>4125</v>
      </c>
      <c r="BF188" s="139">
        <v>0</v>
      </c>
      <c r="BG188" s="59">
        <v>0</v>
      </c>
      <c r="BI188" s="140">
        <f t="shared" si="118"/>
        <v>3668.25</v>
      </c>
      <c r="BJ188" s="140">
        <f t="shared" si="119"/>
        <v>44019</v>
      </c>
      <c r="BL188" s="399">
        <f t="shared" si="93"/>
        <v>26</v>
      </c>
      <c r="BM188" s="399">
        <f t="shared" si="94"/>
        <v>26</v>
      </c>
      <c r="BN188" s="399">
        <f t="shared" si="95"/>
        <v>33.369999999999997</v>
      </c>
      <c r="BO188" s="399">
        <f t="shared" si="96"/>
        <v>34.04</v>
      </c>
      <c r="BP188" s="399">
        <f t="shared" si="97"/>
        <v>55.07</v>
      </c>
      <c r="BQ188" s="399">
        <f t="shared" si="98"/>
        <v>61.74</v>
      </c>
      <c r="BR188" s="399">
        <f t="shared" si="99"/>
        <v>64.239999999999995</v>
      </c>
      <c r="BS188" s="399">
        <f t="shared" si="100"/>
        <v>118.33</v>
      </c>
      <c r="BT188" s="399">
        <f t="shared" si="101"/>
        <v>97.74</v>
      </c>
      <c r="BU188" s="399">
        <f t="shared" si="102"/>
        <v>53.88</v>
      </c>
      <c r="BV188" s="399">
        <f t="shared" si="103"/>
        <v>26</v>
      </c>
      <c r="BW188" s="399">
        <f t="shared" si="104"/>
        <v>26</v>
      </c>
      <c r="BX188" s="385">
        <f t="shared" si="120"/>
        <v>622.41</v>
      </c>
      <c r="BY188" s="385">
        <f t="shared" si="121"/>
        <v>51.8675</v>
      </c>
      <c r="BZ188" s="385"/>
      <c r="CF188" s="399">
        <f t="shared" si="105"/>
        <v>51</v>
      </c>
      <c r="CG188" s="399">
        <f t="shared" si="106"/>
        <v>51</v>
      </c>
      <c r="CH188" s="399">
        <f t="shared" si="107"/>
        <v>60.67</v>
      </c>
      <c r="CI188" s="399">
        <f t="shared" si="108"/>
        <v>61.81</v>
      </c>
      <c r="CJ188" s="399">
        <f t="shared" si="109"/>
        <v>97.86</v>
      </c>
      <c r="CK188" s="399">
        <f t="shared" si="110"/>
        <v>109.3</v>
      </c>
      <c r="CL188" s="399">
        <f t="shared" si="111"/>
        <v>114.44</v>
      </c>
      <c r="CM188" s="399">
        <f t="shared" si="112"/>
        <v>250.64</v>
      </c>
      <c r="CN188" s="399">
        <f t="shared" si="113"/>
        <v>199.16</v>
      </c>
      <c r="CO188" s="399">
        <f t="shared" si="114"/>
        <v>95.82</v>
      </c>
      <c r="CP188" s="399">
        <f t="shared" si="115"/>
        <v>51</v>
      </c>
      <c r="CQ188" s="399">
        <f t="shared" si="116"/>
        <v>51</v>
      </c>
      <c r="CR188" s="385">
        <f t="shared" si="122"/>
        <v>1193.7</v>
      </c>
      <c r="CS188" s="385">
        <f t="shared" si="123"/>
        <v>99.475000000000009</v>
      </c>
    </row>
    <row r="189" spans="22:97" ht="14" customHeight="1" x14ac:dyDescent="0.35">
      <c r="V189" s="137"/>
      <c r="W189" s="39"/>
      <c r="X189" s="202"/>
      <c r="Y189" s="42"/>
      <c r="Z189" s="27"/>
      <c r="AA189" s="28"/>
      <c r="AB189" s="29"/>
      <c r="AC189" s="29"/>
      <c r="AD189" s="29"/>
      <c r="AE189" s="30"/>
      <c r="AF189" s="31"/>
      <c r="AG189" s="136"/>
      <c r="AH189" s="137"/>
      <c r="AI189" s="39"/>
      <c r="AJ189" s="41"/>
      <c r="AK189" s="42"/>
      <c r="AL189" s="27"/>
      <c r="AM189" s="28" t="str">
        <f>IFERROR(INDEX(#REF!,MATCH(AH189,#REF!,0)),"")</f>
        <v/>
      </c>
      <c r="AN189" s="29" t="str">
        <f t="shared" si="92"/>
        <v/>
      </c>
      <c r="AO189" s="29">
        <f t="shared" si="124"/>
        <v>0</v>
      </c>
      <c r="AP189" s="29">
        <f t="shared" si="117"/>
        <v>0</v>
      </c>
      <c r="AQ189" s="30">
        <f t="shared" si="125"/>
        <v>0</v>
      </c>
      <c r="AR189" s="31">
        <f t="shared" si="126"/>
        <v>0</v>
      </c>
      <c r="AT189" s="44" t="s">
        <v>969</v>
      </c>
      <c r="AU189" s="45" t="s">
        <v>523</v>
      </c>
      <c r="AV189" s="138">
        <v>0</v>
      </c>
      <c r="AW189" s="58">
        <v>0</v>
      </c>
      <c r="AX189" s="139">
        <v>5416</v>
      </c>
      <c r="AY189" s="58">
        <v>1635</v>
      </c>
      <c r="AZ189" s="139">
        <v>4372</v>
      </c>
      <c r="BA189" s="58">
        <v>6191</v>
      </c>
      <c r="BB189" s="139">
        <v>7738</v>
      </c>
      <c r="BC189" s="58">
        <v>5046</v>
      </c>
      <c r="BD189" s="139">
        <v>5455</v>
      </c>
      <c r="BE189" s="58">
        <v>4476</v>
      </c>
      <c r="BF189" s="139">
        <v>0</v>
      </c>
      <c r="BG189" s="59">
        <v>0</v>
      </c>
      <c r="BI189" s="140">
        <f t="shared" si="118"/>
        <v>3360.75</v>
      </c>
      <c r="BJ189" s="140">
        <f t="shared" si="119"/>
        <v>40329</v>
      </c>
      <c r="BL189" s="399">
        <f t="shared" si="93"/>
        <v>26</v>
      </c>
      <c r="BM189" s="399">
        <f t="shared" si="94"/>
        <v>26</v>
      </c>
      <c r="BN189" s="399">
        <f t="shared" si="95"/>
        <v>62.91</v>
      </c>
      <c r="BO189" s="399">
        <f t="shared" si="96"/>
        <v>36.450000000000003</v>
      </c>
      <c r="BP189" s="399">
        <f t="shared" si="97"/>
        <v>55.6</v>
      </c>
      <c r="BQ189" s="399">
        <f t="shared" si="98"/>
        <v>68.53</v>
      </c>
      <c r="BR189" s="399">
        <f t="shared" si="99"/>
        <v>80.900000000000006</v>
      </c>
      <c r="BS189" s="399">
        <f t="shared" si="100"/>
        <v>60.32</v>
      </c>
      <c r="BT189" s="399">
        <f t="shared" si="101"/>
        <v>63.19</v>
      </c>
      <c r="BU189" s="399">
        <f t="shared" si="102"/>
        <v>56.33</v>
      </c>
      <c r="BV189" s="399">
        <f t="shared" si="103"/>
        <v>26</v>
      </c>
      <c r="BW189" s="399">
        <f t="shared" si="104"/>
        <v>26</v>
      </c>
      <c r="BX189" s="385">
        <f t="shared" si="120"/>
        <v>588.23</v>
      </c>
      <c r="BY189" s="385">
        <f t="shared" si="121"/>
        <v>49.019166666666671</v>
      </c>
      <c r="BZ189" s="385"/>
      <c r="CF189" s="399">
        <f t="shared" si="105"/>
        <v>51</v>
      </c>
      <c r="CG189" s="399">
        <f t="shared" si="106"/>
        <v>51</v>
      </c>
      <c r="CH189" s="399">
        <f t="shared" si="107"/>
        <v>111.31</v>
      </c>
      <c r="CI189" s="399">
        <f t="shared" si="108"/>
        <v>65.94</v>
      </c>
      <c r="CJ189" s="399">
        <f t="shared" si="109"/>
        <v>98.78</v>
      </c>
      <c r="CK189" s="399">
        <f t="shared" si="110"/>
        <v>126.14</v>
      </c>
      <c r="CL189" s="399">
        <f t="shared" si="111"/>
        <v>157.08000000000001</v>
      </c>
      <c r="CM189" s="399">
        <f t="shared" si="112"/>
        <v>106.87</v>
      </c>
      <c r="CN189" s="399">
        <f t="shared" si="113"/>
        <v>111.78</v>
      </c>
      <c r="CO189" s="399">
        <f t="shared" si="114"/>
        <v>100.03</v>
      </c>
      <c r="CP189" s="399">
        <f t="shared" si="115"/>
        <v>51</v>
      </c>
      <c r="CQ189" s="399">
        <f t="shared" si="116"/>
        <v>51</v>
      </c>
      <c r="CR189" s="385">
        <f t="shared" si="122"/>
        <v>1081.9299999999998</v>
      </c>
      <c r="CS189" s="385">
        <f t="shared" si="123"/>
        <v>90.160833333333315</v>
      </c>
    </row>
    <row r="190" spans="22:97" ht="14" customHeight="1" x14ac:dyDescent="0.35">
      <c r="V190" s="137"/>
      <c r="W190" s="39"/>
      <c r="X190" s="202"/>
      <c r="Y190" s="42"/>
      <c r="Z190" s="27"/>
      <c r="AA190" s="28"/>
      <c r="AB190" s="29"/>
      <c r="AC190" s="29"/>
      <c r="AD190" s="29"/>
      <c r="AE190" s="30"/>
      <c r="AF190" s="31"/>
      <c r="AG190" s="136"/>
      <c r="AH190" s="137"/>
      <c r="AI190" s="39"/>
      <c r="AJ190" s="41"/>
      <c r="AK190" s="42"/>
      <c r="AL190" s="27"/>
      <c r="AM190" s="28" t="str">
        <f>IFERROR(INDEX(#REF!,MATCH(AH190,#REF!,0)),"")</f>
        <v/>
      </c>
      <c r="AN190" s="29" t="str">
        <f t="shared" si="92"/>
        <v/>
      </c>
      <c r="AO190" s="29">
        <f t="shared" si="124"/>
        <v>0</v>
      </c>
      <c r="AP190" s="29">
        <f t="shared" si="117"/>
        <v>0</v>
      </c>
      <c r="AQ190" s="30">
        <f t="shared" si="125"/>
        <v>0</v>
      </c>
      <c r="AR190" s="31">
        <f t="shared" si="126"/>
        <v>0</v>
      </c>
      <c r="AT190" s="44" t="s">
        <v>969</v>
      </c>
      <c r="AU190" s="45" t="s">
        <v>524</v>
      </c>
      <c r="AV190" s="138">
        <v>0</v>
      </c>
      <c r="AW190" s="58">
        <v>0</v>
      </c>
      <c r="AX190" s="139">
        <v>5886</v>
      </c>
      <c r="AY190" s="58">
        <v>1658</v>
      </c>
      <c r="AZ190" s="139">
        <v>2055</v>
      </c>
      <c r="BA190" s="58">
        <v>7212</v>
      </c>
      <c r="BB190" s="139">
        <v>9015</v>
      </c>
      <c r="BC190" s="58">
        <v>2958</v>
      </c>
      <c r="BD190" s="139">
        <v>5489</v>
      </c>
      <c r="BE190" s="58">
        <v>2921</v>
      </c>
      <c r="BF190" s="139">
        <v>0</v>
      </c>
      <c r="BG190" s="59">
        <v>0</v>
      </c>
      <c r="BI190" s="140">
        <f t="shared" si="118"/>
        <v>3099.5</v>
      </c>
      <c r="BJ190" s="140">
        <f t="shared" si="119"/>
        <v>37194</v>
      </c>
      <c r="BL190" s="399">
        <f t="shared" si="93"/>
        <v>26</v>
      </c>
      <c r="BM190" s="399">
        <f t="shared" si="94"/>
        <v>26</v>
      </c>
      <c r="BN190" s="399">
        <f t="shared" si="95"/>
        <v>66.2</v>
      </c>
      <c r="BO190" s="399">
        <f t="shared" si="96"/>
        <v>36.61</v>
      </c>
      <c r="BP190" s="399">
        <f t="shared" si="97"/>
        <v>39.39</v>
      </c>
      <c r="BQ190" s="399">
        <f t="shared" si="98"/>
        <v>76.7</v>
      </c>
      <c r="BR190" s="399">
        <f t="shared" si="99"/>
        <v>91.12</v>
      </c>
      <c r="BS190" s="399">
        <f t="shared" si="100"/>
        <v>45.71</v>
      </c>
      <c r="BT190" s="399">
        <f t="shared" si="101"/>
        <v>63.42</v>
      </c>
      <c r="BU190" s="399">
        <f t="shared" si="102"/>
        <v>45.45</v>
      </c>
      <c r="BV190" s="399">
        <f t="shared" si="103"/>
        <v>26</v>
      </c>
      <c r="BW190" s="399">
        <f t="shared" si="104"/>
        <v>26</v>
      </c>
      <c r="BX190" s="385">
        <f t="shared" si="120"/>
        <v>568.6</v>
      </c>
      <c r="BY190" s="385">
        <f t="shared" si="121"/>
        <v>47.383333333333333</v>
      </c>
      <c r="BZ190" s="385"/>
      <c r="CF190" s="399">
        <f t="shared" si="105"/>
        <v>51</v>
      </c>
      <c r="CG190" s="399">
        <f t="shared" si="106"/>
        <v>51</v>
      </c>
      <c r="CH190" s="399">
        <f t="shared" si="107"/>
        <v>120.04</v>
      </c>
      <c r="CI190" s="399">
        <f t="shared" si="108"/>
        <v>66.22</v>
      </c>
      <c r="CJ190" s="399">
        <f t="shared" si="109"/>
        <v>70.98</v>
      </c>
      <c r="CK190" s="399">
        <f t="shared" si="110"/>
        <v>146.56</v>
      </c>
      <c r="CL190" s="399">
        <f t="shared" si="111"/>
        <v>182.62</v>
      </c>
      <c r="CM190" s="399">
        <f t="shared" si="112"/>
        <v>81.819999999999993</v>
      </c>
      <c r="CN190" s="399">
        <f t="shared" si="113"/>
        <v>112.19</v>
      </c>
      <c r="CO190" s="399">
        <f t="shared" si="114"/>
        <v>81.37</v>
      </c>
      <c r="CP190" s="399">
        <f t="shared" si="115"/>
        <v>51</v>
      </c>
      <c r="CQ190" s="399">
        <f t="shared" si="116"/>
        <v>51</v>
      </c>
      <c r="CR190" s="385">
        <f t="shared" si="122"/>
        <v>1065.8000000000002</v>
      </c>
      <c r="CS190" s="385">
        <f t="shared" si="123"/>
        <v>88.816666666666677</v>
      </c>
    </row>
    <row r="191" spans="22:97" ht="14" customHeight="1" x14ac:dyDescent="0.35">
      <c r="V191" s="137"/>
      <c r="W191" s="39"/>
      <c r="X191" s="202"/>
      <c r="Y191" s="42"/>
      <c r="Z191" s="27"/>
      <c r="AA191" s="28"/>
      <c r="AB191" s="29"/>
      <c r="AC191" s="29"/>
      <c r="AD191" s="29"/>
      <c r="AE191" s="30"/>
      <c r="AF191" s="31"/>
      <c r="AG191" s="136"/>
      <c r="AH191" s="137"/>
      <c r="AI191" s="39"/>
      <c r="AJ191" s="41"/>
      <c r="AK191" s="42"/>
      <c r="AL191" s="27"/>
      <c r="AM191" s="28" t="str">
        <f>IFERROR(INDEX(#REF!,MATCH(AH191,#REF!,0)),"")</f>
        <v/>
      </c>
      <c r="AN191" s="29" t="str">
        <f t="shared" si="92"/>
        <v/>
      </c>
      <c r="AO191" s="29">
        <f t="shared" si="124"/>
        <v>0</v>
      </c>
      <c r="AP191" s="29">
        <f t="shared" si="117"/>
        <v>0</v>
      </c>
      <c r="AQ191" s="30">
        <f t="shared" si="125"/>
        <v>0</v>
      </c>
      <c r="AR191" s="31">
        <f t="shared" si="126"/>
        <v>0</v>
      </c>
      <c r="AT191" s="44" t="s">
        <v>969</v>
      </c>
      <c r="AU191" s="45" t="s">
        <v>525</v>
      </c>
      <c r="AV191" s="138">
        <v>0</v>
      </c>
      <c r="AW191" s="58">
        <v>0</v>
      </c>
      <c r="AX191" s="139">
        <v>2438</v>
      </c>
      <c r="AY191" s="58">
        <v>1061</v>
      </c>
      <c r="AZ191" s="139">
        <v>1848</v>
      </c>
      <c r="BA191" s="58">
        <v>4684</v>
      </c>
      <c r="BB191" s="139">
        <v>5855</v>
      </c>
      <c r="BC191" s="58">
        <v>13833</v>
      </c>
      <c r="BD191" s="139">
        <v>4385</v>
      </c>
      <c r="BE191" s="58">
        <v>1757</v>
      </c>
      <c r="BF191" s="139">
        <v>0</v>
      </c>
      <c r="BG191" s="59">
        <v>0</v>
      </c>
      <c r="BI191" s="140">
        <f t="shared" si="118"/>
        <v>2988.4166666666665</v>
      </c>
      <c r="BJ191" s="140">
        <f t="shared" si="119"/>
        <v>35861</v>
      </c>
      <c r="BL191" s="399">
        <f t="shared" si="93"/>
        <v>26</v>
      </c>
      <c r="BM191" s="399">
        <f t="shared" si="94"/>
        <v>26</v>
      </c>
      <c r="BN191" s="399">
        <f t="shared" si="95"/>
        <v>42.07</v>
      </c>
      <c r="BO191" s="399">
        <f t="shared" si="96"/>
        <v>32.43</v>
      </c>
      <c r="BP191" s="399">
        <f t="shared" si="97"/>
        <v>37.94</v>
      </c>
      <c r="BQ191" s="399">
        <f t="shared" si="98"/>
        <v>57.79</v>
      </c>
      <c r="BR191" s="399">
        <f t="shared" si="99"/>
        <v>65.989999999999995</v>
      </c>
      <c r="BS191" s="399">
        <f t="shared" si="100"/>
        <v>129.66</v>
      </c>
      <c r="BT191" s="399">
        <f t="shared" si="101"/>
        <v>55.7</v>
      </c>
      <c r="BU191" s="399">
        <f t="shared" si="102"/>
        <v>37.299999999999997</v>
      </c>
      <c r="BV191" s="399">
        <f t="shared" si="103"/>
        <v>26</v>
      </c>
      <c r="BW191" s="399">
        <f t="shared" si="104"/>
        <v>26</v>
      </c>
      <c r="BX191" s="385">
        <f t="shared" si="120"/>
        <v>562.88</v>
      </c>
      <c r="BY191" s="385">
        <f t="shared" si="121"/>
        <v>46.906666666666666</v>
      </c>
      <c r="BZ191" s="385"/>
      <c r="CF191" s="399">
        <f t="shared" si="105"/>
        <v>51</v>
      </c>
      <c r="CG191" s="399">
        <f t="shared" si="106"/>
        <v>51</v>
      </c>
      <c r="CH191" s="399">
        <f t="shared" si="107"/>
        <v>75.58</v>
      </c>
      <c r="CI191" s="399">
        <f t="shared" si="108"/>
        <v>59.05</v>
      </c>
      <c r="CJ191" s="399">
        <f t="shared" si="109"/>
        <v>68.5</v>
      </c>
      <c r="CK191" s="399">
        <f t="shared" si="110"/>
        <v>102.53</v>
      </c>
      <c r="CL191" s="399">
        <f t="shared" si="111"/>
        <v>119.42</v>
      </c>
      <c r="CM191" s="399">
        <f t="shared" si="112"/>
        <v>278.98</v>
      </c>
      <c r="CN191" s="399">
        <f t="shared" si="113"/>
        <v>98.94</v>
      </c>
      <c r="CO191" s="399">
        <f t="shared" si="114"/>
        <v>67.400000000000006</v>
      </c>
      <c r="CP191" s="399">
        <f t="shared" si="115"/>
        <v>51</v>
      </c>
      <c r="CQ191" s="399">
        <f t="shared" si="116"/>
        <v>51</v>
      </c>
      <c r="CR191" s="385">
        <f t="shared" si="122"/>
        <v>1074.4000000000001</v>
      </c>
      <c r="CS191" s="385">
        <f t="shared" si="123"/>
        <v>89.533333333333346</v>
      </c>
    </row>
    <row r="192" spans="22:97" ht="14" customHeight="1" x14ac:dyDescent="0.35">
      <c r="V192" s="137"/>
      <c r="W192" s="39"/>
      <c r="X192" s="202"/>
      <c r="Y192" s="42"/>
      <c r="Z192" s="27"/>
      <c r="AA192" s="28"/>
      <c r="AB192" s="29"/>
      <c r="AC192" s="29"/>
      <c r="AD192" s="29"/>
      <c r="AE192" s="30"/>
      <c r="AF192" s="31"/>
      <c r="AG192" s="136"/>
      <c r="AH192" s="137"/>
      <c r="AI192" s="39"/>
      <c r="AJ192" s="41"/>
      <c r="AK192" s="42"/>
      <c r="AL192" s="27"/>
      <c r="AM192" s="28" t="str">
        <f>IFERROR(INDEX(#REF!,MATCH(AH192,#REF!,0)),"")</f>
        <v/>
      </c>
      <c r="AN192" s="29" t="str">
        <f t="shared" si="92"/>
        <v/>
      </c>
      <c r="AO192" s="29">
        <f t="shared" si="124"/>
        <v>0</v>
      </c>
      <c r="AP192" s="29">
        <f t="shared" si="117"/>
        <v>0</v>
      </c>
      <c r="AQ192" s="30">
        <f t="shared" si="125"/>
        <v>0</v>
      </c>
      <c r="AR192" s="31">
        <f t="shared" si="126"/>
        <v>0</v>
      </c>
      <c r="AT192" s="44" t="s">
        <v>969</v>
      </c>
      <c r="AU192" s="45" t="s">
        <v>526</v>
      </c>
      <c r="AV192" s="138">
        <v>0</v>
      </c>
      <c r="AW192" s="58">
        <v>0</v>
      </c>
      <c r="AX192" s="139">
        <v>7702</v>
      </c>
      <c r="AY192" s="58">
        <v>10921</v>
      </c>
      <c r="AZ192" s="139">
        <v>2143</v>
      </c>
      <c r="BA192" s="58">
        <v>2646</v>
      </c>
      <c r="BB192" s="139">
        <v>3307</v>
      </c>
      <c r="BC192" s="58">
        <v>9414</v>
      </c>
      <c r="BD192" s="139">
        <v>6488</v>
      </c>
      <c r="BE192" s="58">
        <v>4625</v>
      </c>
      <c r="BF192" s="139">
        <v>0</v>
      </c>
      <c r="BG192" s="59">
        <v>0</v>
      </c>
      <c r="BI192" s="140">
        <f t="shared" si="118"/>
        <v>3937.1666666666665</v>
      </c>
      <c r="BJ192" s="140">
        <f t="shared" si="119"/>
        <v>47246</v>
      </c>
      <c r="BL192" s="399">
        <f t="shared" si="93"/>
        <v>26</v>
      </c>
      <c r="BM192" s="399">
        <f t="shared" si="94"/>
        <v>26</v>
      </c>
      <c r="BN192" s="399">
        <f t="shared" si="95"/>
        <v>80.62</v>
      </c>
      <c r="BO192" s="399">
        <f t="shared" si="96"/>
        <v>106.37</v>
      </c>
      <c r="BP192" s="399">
        <f t="shared" si="97"/>
        <v>40</v>
      </c>
      <c r="BQ192" s="399">
        <f t="shared" si="98"/>
        <v>43.52</v>
      </c>
      <c r="BR192" s="399">
        <f t="shared" si="99"/>
        <v>48.15</v>
      </c>
      <c r="BS192" s="399">
        <f t="shared" si="100"/>
        <v>94.31</v>
      </c>
      <c r="BT192" s="399">
        <f t="shared" si="101"/>
        <v>70.900000000000006</v>
      </c>
      <c r="BU192" s="399">
        <f t="shared" si="102"/>
        <v>57.38</v>
      </c>
      <c r="BV192" s="399">
        <f t="shared" si="103"/>
        <v>26</v>
      </c>
      <c r="BW192" s="399">
        <f t="shared" si="104"/>
        <v>26</v>
      </c>
      <c r="BX192" s="385">
        <f t="shared" si="120"/>
        <v>645.25</v>
      </c>
      <c r="BY192" s="385">
        <f t="shared" si="121"/>
        <v>53.770833333333336</v>
      </c>
      <c r="BZ192" s="385"/>
      <c r="CF192" s="399">
        <f t="shared" si="105"/>
        <v>51</v>
      </c>
      <c r="CG192" s="399">
        <f t="shared" si="106"/>
        <v>51</v>
      </c>
      <c r="CH192" s="399">
        <f t="shared" si="107"/>
        <v>156.36000000000001</v>
      </c>
      <c r="CI192" s="399">
        <f t="shared" si="108"/>
        <v>220.74</v>
      </c>
      <c r="CJ192" s="399">
        <f t="shared" si="109"/>
        <v>72.040000000000006</v>
      </c>
      <c r="CK192" s="399">
        <f t="shared" si="110"/>
        <v>78.069999999999993</v>
      </c>
      <c r="CL192" s="399">
        <f t="shared" si="111"/>
        <v>86</v>
      </c>
      <c r="CM192" s="399">
        <f t="shared" si="112"/>
        <v>190.6</v>
      </c>
      <c r="CN192" s="399">
        <f t="shared" si="113"/>
        <v>132.08000000000001</v>
      </c>
      <c r="CO192" s="399">
        <f t="shared" si="114"/>
        <v>101.82</v>
      </c>
      <c r="CP192" s="399">
        <f t="shared" si="115"/>
        <v>51</v>
      </c>
      <c r="CQ192" s="399">
        <f t="shared" si="116"/>
        <v>51</v>
      </c>
      <c r="CR192" s="385">
        <f t="shared" si="122"/>
        <v>1241.71</v>
      </c>
      <c r="CS192" s="385">
        <f t="shared" si="123"/>
        <v>103.47583333333334</v>
      </c>
    </row>
    <row r="193" spans="22:97" ht="14" customHeight="1" x14ac:dyDescent="0.35">
      <c r="V193" s="137"/>
      <c r="W193" s="39"/>
      <c r="X193" s="202"/>
      <c r="Y193" s="42"/>
      <c r="Z193" s="27"/>
      <c r="AA193" s="28"/>
      <c r="AB193" s="29"/>
      <c r="AC193" s="29"/>
      <c r="AD193" s="29"/>
      <c r="AE193" s="30"/>
      <c r="AF193" s="31"/>
      <c r="AG193" s="136"/>
      <c r="AH193" s="137"/>
      <c r="AI193" s="39"/>
      <c r="AJ193" s="41"/>
      <c r="AK193" s="42"/>
      <c r="AL193" s="27"/>
      <c r="AM193" s="28" t="str">
        <f>IFERROR(INDEX(#REF!,MATCH(AH193,#REF!,0)),"")</f>
        <v/>
      </c>
      <c r="AN193" s="29" t="str">
        <f t="shared" si="92"/>
        <v/>
      </c>
      <c r="AO193" s="29">
        <f t="shared" si="124"/>
        <v>0</v>
      </c>
      <c r="AP193" s="29">
        <f t="shared" si="117"/>
        <v>0</v>
      </c>
      <c r="AQ193" s="30">
        <f t="shared" si="125"/>
        <v>0</v>
      </c>
      <c r="AR193" s="31">
        <f t="shared" si="126"/>
        <v>0</v>
      </c>
      <c r="AT193" s="44" t="s">
        <v>969</v>
      </c>
      <c r="AU193" s="45" t="s">
        <v>527</v>
      </c>
      <c r="AV193" s="138">
        <v>0</v>
      </c>
      <c r="AW193" s="58">
        <v>0</v>
      </c>
      <c r="AX193" s="139">
        <v>3545</v>
      </c>
      <c r="AY193" s="58">
        <v>1601</v>
      </c>
      <c r="AZ193" s="139">
        <v>2131</v>
      </c>
      <c r="BA193" s="58">
        <v>4745</v>
      </c>
      <c r="BB193" s="139">
        <v>5931</v>
      </c>
      <c r="BC193" s="58">
        <v>3107</v>
      </c>
      <c r="BD193" s="139">
        <v>2689</v>
      </c>
      <c r="BE193" s="58">
        <v>441</v>
      </c>
      <c r="BF193" s="139">
        <v>0</v>
      </c>
      <c r="BG193" s="59">
        <v>0</v>
      </c>
      <c r="BI193" s="140">
        <f t="shared" si="118"/>
        <v>2015.8333333333333</v>
      </c>
      <c r="BJ193" s="140">
        <f t="shared" si="119"/>
        <v>24190</v>
      </c>
      <c r="BL193" s="399">
        <f t="shared" si="93"/>
        <v>26</v>
      </c>
      <c r="BM193" s="399">
        <f t="shared" si="94"/>
        <v>26</v>
      </c>
      <c r="BN193" s="399">
        <f t="shared" si="95"/>
        <v>49.82</v>
      </c>
      <c r="BO193" s="399">
        <f t="shared" si="96"/>
        <v>36.21</v>
      </c>
      <c r="BP193" s="399">
        <f t="shared" si="97"/>
        <v>39.92</v>
      </c>
      <c r="BQ193" s="399">
        <f t="shared" si="98"/>
        <v>58.22</v>
      </c>
      <c r="BR193" s="399">
        <f t="shared" si="99"/>
        <v>66.52</v>
      </c>
      <c r="BS193" s="399">
        <f t="shared" si="100"/>
        <v>46.75</v>
      </c>
      <c r="BT193" s="399">
        <f t="shared" si="101"/>
        <v>43.82</v>
      </c>
      <c r="BU193" s="399">
        <f t="shared" si="102"/>
        <v>28.65</v>
      </c>
      <c r="BV193" s="399">
        <f t="shared" si="103"/>
        <v>26</v>
      </c>
      <c r="BW193" s="399">
        <f t="shared" si="104"/>
        <v>26</v>
      </c>
      <c r="BX193" s="385">
        <f t="shared" si="120"/>
        <v>473.90999999999997</v>
      </c>
      <c r="BY193" s="385">
        <f t="shared" si="121"/>
        <v>39.4925</v>
      </c>
      <c r="BZ193" s="385"/>
      <c r="CF193" s="399">
        <f t="shared" si="105"/>
        <v>51</v>
      </c>
      <c r="CG193" s="399">
        <f t="shared" si="106"/>
        <v>51</v>
      </c>
      <c r="CH193" s="399">
        <f t="shared" si="107"/>
        <v>88.86</v>
      </c>
      <c r="CI193" s="399">
        <f t="shared" si="108"/>
        <v>65.53</v>
      </c>
      <c r="CJ193" s="399">
        <f t="shared" si="109"/>
        <v>71.89</v>
      </c>
      <c r="CK193" s="399">
        <f t="shared" si="110"/>
        <v>103.26</v>
      </c>
      <c r="CL193" s="399">
        <f t="shared" si="111"/>
        <v>120.94</v>
      </c>
      <c r="CM193" s="399">
        <f t="shared" si="112"/>
        <v>83.6</v>
      </c>
      <c r="CN193" s="399">
        <f t="shared" si="113"/>
        <v>78.59</v>
      </c>
      <c r="CO193" s="399">
        <f t="shared" si="114"/>
        <v>54</v>
      </c>
      <c r="CP193" s="399">
        <f t="shared" si="115"/>
        <v>51</v>
      </c>
      <c r="CQ193" s="399">
        <f t="shared" si="116"/>
        <v>51</v>
      </c>
      <c r="CR193" s="385">
        <f t="shared" si="122"/>
        <v>870.67000000000007</v>
      </c>
      <c r="CS193" s="385">
        <f t="shared" si="123"/>
        <v>72.555833333333339</v>
      </c>
    </row>
    <row r="194" spans="22:97" ht="14" customHeight="1" x14ac:dyDescent="0.35">
      <c r="V194" s="137"/>
      <c r="W194" s="39"/>
      <c r="X194" s="202"/>
      <c r="Y194" s="42"/>
      <c r="Z194" s="27"/>
      <c r="AA194" s="28"/>
      <c r="AB194" s="29"/>
      <c r="AC194" s="29"/>
      <c r="AD194" s="29"/>
      <c r="AE194" s="30"/>
      <c r="AF194" s="31"/>
      <c r="AG194" s="136"/>
      <c r="AH194" s="137"/>
      <c r="AI194" s="39"/>
      <c r="AJ194" s="41"/>
      <c r="AK194" s="42"/>
      <c r="AL194" s="27"/>
      <c r="AM194" s="28" t="str">
        <f>IFERROR(INDEX(#REF!,MATCH(AH194,#REF!,0)),"")</f>
        <v/>
      </c>
      <c r="AN194" s="29" t="str">
        <f t="shared" si="92"/>
        <v/>
      </c>
      <c r="AO194" s="29">
        <f t="shared" si="124"/>
        <v>0</v>
      </c>
      <c r="AP194" s="29">
        <f t="shared" si="117"/>
        <v>0</v>
      </c>
      <c r="AQ194" s="30">
        <f t="shared" si="125"/>
        <v>0</v>
      </c>
      <c r="AR194" s="31">
        <f t="shared" si="126"/>
        <v>0</v>
      </c>
      <c r="AT194" s="44" t="s">
        <v>969</v>
      </c>
      <c r="AU194" s="45" t="s">
        <v>528</v>
      </c>
      <c r="AV194" s="138">
        <v>0</v>
      </c>
      <c r="AW194" s="58">
        <v>0</v>
      </c>
      <c r="AX194" s="139">
        <v>9572</v>
      </c>
      <c r="AY194" s="58">
        <v>10038</v>
      </c>
      <c r="AZ194" s="139">
        <v>6341</v>
      </c>
      <c r="BA194" s="58">
        <v>14463</v>
      </c>
      <c r="BB194" s="139">
        <v>18078</v>
      </c>
      <c r="BC194" s="58">
        <v>15200</v>
      </c>
      <c r="BD194" s="139">
        <v>17058</v>
      </c>
      <c r="BE194" s="58">
        <v>15616</v>
      </c>
      <c r="BF194" s="139">
        <v>0</v>
      </c>
      <c r="BG194" s="59">
        <v>0</v>
      </c>
      <c r="BI194" s="140">
        <f t="shared" si="118"/>
        <v>8863.8333333333339</v>
      </c>
      <c r="BJ194" s="140">
        <f t="shared" si="119"/>
        <v>106366</v>
      </c>
      <c r="BL194" s="399">
        <f t="shared" si="93"/>
        <v>26</v>
      </c>
      <c r="BM194" s="399">
        <f t="shared" si="94"/>
        <v>26</v>
      </c>
      <c r="BN194" s="399">
        <f t="shared" si="95"/>
        <v>95.58</v>
      </c>
      <c r="BO194" s="399">
        <f t="shared" si="96"/>
        <v>99.3</v>
      </c>
      <c r="BP194" s="399">
        <f t="shared" si="97"/>
        <v>69.73</v>
      </c>
      <c r="BQ194" s="399">
        <f t="shared" si="98"/>
        <v>134.69999999999999</v>
      </c>
      <c r="BR194" s="399">
        <f t="shared" si="99"/>
        <v>163.62</v>
      </c>
      <c r="BS194" s="399">
        <f t="shared" si="100"/>
        <v>140.6</v>
      </c>
      <c r="BT194" s="399">
        <f t="shared" si="101"/>
        <v>155.46</v>
      </c>
      <c r="BU194" s="399">
        <f t="shared" si="102"/>
        <v>143.93</v>
      </c>
      <c r="BV194" s="399">
        <f t="shared" si="103"/>
        <v>26</v>
      </c>
      <c r="BW194" s="399">
        <f t="shared" si="104"/>
        <v>26</v>
      </c>
      <c r="BX194" s="385">
        <f t="shared" si="120"/>
        <v>1106.92</v>
      </c>
      <c r="BY194" s="385">
        <f t="shared" si="121"/>
        <v>92.243333333333339</v>
      </c>
      <c r="BZ194" s="385"/>
      <c r="CF194" s="399">
        <f t="shared" si="105"/>
        <v>51</v>
      </c>
      <c r="CG194" s="399">
        <f t="shared" si="106"/>
        <v>51</v>
      </c>
      <c r="CH194" s="399">
        <f t="shared" si="107"/>
        <v>193.76</v>
      </c>
      <c r="CI194" s="399">
        <f t="shared" si="108"/>
        <v>203.08</v>
      </c>
      <c r="CJ194" s="399">
        <f t="shared" si="109"/>
        <v>129.13999999999999</v>
      </c>
      <c r="CK194" s="399">
        <f t="shared" si="110"/>
        <v>291.58</v>
      </c>
      <c r="CL194" s="399">
        <f t="shared" si="111"/>
        <v>363.88</v>
      </c>
      <c r="CM194" s="399">
        <f t="shared" si="112"/>
        <v>306.32</v>
      </c>
      <c r="CN194" s="399">
        <f t="shared" si="113"/>
        <v>343.48</v>
      </c>
      <c r="CO194" s="399">
        <f t="shared" si="114"/>
        <v>314.64</v>
      </c>
      <c r="CP194" s="399">
        <f t="shared" si="115"/>
        <v>51</v>
      </c>
      <c r="CQ194" s="399">
        <f t="shared" si="116"/>
        <v>51</v>
      </c>
      <c r="CR194" s="385">
        <f t="shared" si="122"/>
        <v>2349.88</v>
      </c>
      <c r="CS194" s="385">
        <f t="shared" si="123"/>
        <v>195.82333333333335</v>
      </c>
    </row>
    <row r="195" spans="22:97" ht="14" customHeight="1" x14ac:dyDescent="0.35">
      <c r="V195" s="137"/>
      <c r="W195" s="39"/>
      <c r="X195" s="202"/>
      <c r="Y195" s="42"/>
      <c r="Z195" s="27"/>
      <c r="AA195" s="28"/>
      <c r="AB195" s="29"/>
      <c r="AC195" s="29"/>
      <c r="AD195" s="29"/>
      <c r="AE195" s="30"/>
      <c r="AF195" s="31"/>
      <c r="AG195" s="136"/>
      <c r="AH195" s="137"/>
      <c r="AI195" s="39"/>
      <c r="AJ195" s="41"/>
      <c r="AK195" s="42"/>
      <c r="AL195" s="27"/>
      <c r="AM195" s="28" t="str">
        <f>IFERROR(INDEX(#REF!,MATCH(AH195,#REF!,0)),"")</f>
        <v/>
      </c>
      <c r="AN195" s="29" t="str">
        <f t="shared" si="92"/>
        <v/>
      </c>
      <c r="AO195" s="29">
        <f t="shared" si="124"/>
        <v>0</v>
      </c>
      <c r="AP195" s="29">
        <f t="shared" si="117"/>
        <v>0</v>
      </c>
      <c r="AQ195" s="30">
        <f t="shared" si="125"/>
        <v>0</v>
      </c>
      <c r="AR195" s="31">
        <f t="shared" si="126"/>
        <v>0</v>
      </c>
      <c r="AT195" s="44" t="s">
        <v>969</v>
      </c>
      <c r="AU195" s="45" t="s">
        <v>529</v>
      </c>
      <c r="AV195" s="138">
        <v>0</v>
      </c>
      <c r="AW195" s="58">
        <v>0</v>
      </c>
      <c r="AX195" s="139">
        <v>4367</v>
      </c>
      <c r="AY195" s="58">
        <v>1051</v>
      </c>
      <c r="AZ195" s="139">
        <v>4619</v>
      </c>
      <c r="BA195" s="58">
        <v>1281</v>
      </c>
      <c r="BB195" s="139">
        <v>1601</v>
      </c>
      <c r="BC195" s="58">
        <v>52192</v>
      </c>
      <c r="BD195" s="139">
        <v>1908</v>
      </c>
      <c r="BE195" s="58">
        <v>795</v>
      </c>
      <c r="BF195" s="139">
        <v>0</v>
      </c>
      <c r="BG195" s="59">
        <v>0</v>
      </c>
      <c r="BI195" s="140">
        <f t="shared" si="118"/>
        <v>5651.166666666667</v>
      </c>
      <c r="BJ195" s="140">
        <f t="shared" si="119"/>
        <v>67814</v>
      </c>
      <c r="BL195" s="399">
        <f t="shared" si="93"/>
        <v>26</v>
      </c>
      <c r="BM195" s="399">
        <f t="shared" si="94"/>
        <v>26</v>
      </c>
      <c r="BN195" s="399">
        <f t="shared" si="95"/>
        <v>55.57</v>
      </c>
      <c r="BO195" s="399">
        <f t="shared" si="96"/>
        <v>32.36</v>
      </c>
      <c r="BP195" s="399">
        <f t="shared" si="97"/>
        <v>57.33</v>
      </c>
      <c r="BQ195" s="399">
        <f t="shared" si="98"/>
        <v>33.97</v>
      </c>
      <c r="BR195" s="399">
        <f t="shared" si="99"/>
        <v>36.21</v>
      </c>
      <c r="BS195" s="399">
        <f t="shared" si="100"/>
        <v>436.54</v>
      </c>
      <c r="BT195" s="399">
        <f t="shared" si="101"/>
        <v>38.36</v>
      </c>
      <c r="BU195" s="399">
        <f t="shared" si="102"/>
        <v>30.77</v>
      </c>
      <c r="BV195" s="399">
        <f t="shared" si="103"/>
        <v>26</v>
      </c>
      <c r="BW195" s="399">
        <f t="shared" si="104"/>
        <v>26</v>
      </c>
      <c r="BX195" s="385">
        <f t="shared" si="120"/>
        <v>825.11</v>
      </c>
      <c r="BY195" s="385">
        <f t="shared" si="121"/>
        <v>68.759166666666673</v>
      </c>
      <c r="BZ195" s="385"/>
      <c r="CF195" s="399">
        <f t="shared" si="105"/>
        <v>51</v>
      </c>
      <c r="CG195" s="399">
        <f t="shared" si="106"/>
        <v>51</v>
      </c>
      <c r="CH195" s="399">
        <f t="shared" si="107"/>
        <v>98.72</v>
      </c>
      <c r="CI195" s="399">
        <f t="shared" si="108"/>
        <v>58.93</v>
      </c>
      <c r="CJ195" s="399">
        <f t="shared" si="109"/>
        <v>101.75</v>
      </c>
      <c r="CK195" s="399">
        <f t="shared" si="110"/>
        <v>61.69</v>
      </c>
      <c r="CL195" s="399">
        <f t="shared" si="111"/>
        <v>65.53</v>
      </c>
      <c r="CM195" s="399">
        <f t="shared" si="112"/>
        <v>1046.1600000000001</v>
      </c>
      <c r="CN195" s="399">
        <f t="shared" si="113"/>
        <v>69.22</v>
      </c>
      <c r="CO195" s="399">
        <f t="shared" si="114"/>
        <v>56.41</v>
      </c>
      <c r="CP195" s="399">
        <f t="shared" si="115"/>
        <v>51</v>
      </c>
      <c r="CQ195" s="399">
        <f t="shared" si="116"/>
        <v>51</v>
      </c>
      <c r="CR195" s="385">
        <f t="shared" si="122"/>
        <v>1762.4100000000003</v>
      </c>
      <c r="CS195" s="385">
        <f t="shared" si="123"/>
        <v>146.86750000000004</v>
      </c>
    </row>
    <row r="196" spans="22:97" ht="14" customHeight="1" x14ac:dyDescent="0.35">
      <c r="V196" s="137"/>
      <c r="W196" s="39"/>
      <c r="X196" s="202"/>
      <c r="Y196" s="42"/>
      <c r="Z196" s="27"/>
      <c r="AA196" s="28"/>
      <c r="AB196" s="29"/>
      <c r="AC196" s="29"/>
      <c r="AD196" s="29"/>
      <c r="AE196" s="30"/>
      <c r="AF196" s="31"/>
      <c r="AG196" s="136"/>
      <c r="AH196" s="137"/>
      <c r="AI196" s="39"/>
      <c r="AJ196" s="41"/>
      <c r="AK196" s="42"/>
      <c r="AL196" s="27"/>
      <c r="AM196" s="28" t="str">
        <f>IFERROR(INDEX(#REF!,MATCH(AH196,#REF!,0)),"")</f>
        <v/>
      </c>
      <c r="AN196" s="29" t="str">
        <f t="shared" si="92"/>
        <v/>
      </c>
      <c r="AO196" s="29">
        <f t="shared" si="124"/>
        <v>0</v>
      </c>
      <c r="AP196" s="29">
        <f t="shared" si="117"/>
        <v>0</v>
      </c>
      <c r="AQ196" s="30">
        <f t="shared" si="125"/>
        <v>0</v>
      </c>
      <c r="AR196" s="31">
        <f t="shared" si="126"/>
        <v>0</v>
      </c>
      <c r="AT196" s="44" t="s">
        <v>969</v>
      </c>
      <c r="AU196" s="45" t="s">
        <v>530</v>
      </c>
      <c r="AV196" s="138">
        <v>0</v>
      </c>
      <c r="AW196" s="58">
        <v>0</v>
      </c>
      <c r="AX196" s="139">
        <v>1795</v>
      </c>
      <c r="AY196" s="58">
        <v>374</v>
      </c>
      <c r="AZ196" s="139">
        <v>1572</v>
      </c>
      <c r="BA196" s="58">
        <v>2707</v>
      </c>
      <c r="BB196" s="139">
        <v>3383</v>
      </c>
      <c r="BC196" s="58">
        <v>4313</v>
      </c>
      <c r="BD196" s="139">
        <v>1465</v>
      </c>
      <c r="BE196" s="58">
        <v>681</v>
      </c>
      <c r="BF196" s="139">
        <v>0</v>
      </c>
      <c r="BG196" s="59">
        <v>0</v>
      </c>
      <c r="BI196" s="140">
        <f t="shared" si="118"/>
        <v>1357.5</v>
      </c>
      <c r="BJ196" s="140">
        <f t="shared" si="119"/>
        <v>16290</v>
      </c>
      <c r="BL196" s="399">
        <f t="shared" si="93"/>
        <v>26</v>
      </c>
      <c r="BM196" s="399">
        <f t="shared" si="94"/>
        <v>26</v>
      </c>
      <c r="BN196" s="399">
        <f t="shared" si="95"/>
        <v>37.57</v>
      </c>
      <c r="BO196" s="399">
        <f t="shared" si="96"/>
        <v>28.24</v>
      </c>
      <c r="BP196" s="399">
        <f t="shared" si="97"/>
        <v>36</v>
      </c>
      <c r="BQ196" s="399">
        <f t="shared" si="98"/>
        <v>43.95</v>
      </c>
      <c r="BR196" s="399">
        <f t="shared" si="99"/>
        <v>48.68</v>
      </c>
      <c r="BS196" s="399">
        <f t="shared" si="100"/>
        <v>55.19</v>
      </c>
      <c r="BT196" s="399">
        <f t="shared" si="101"/>
        <v>35.26</v>
      </c>
      <c r="BU196" s="399">
        <f t="shared" si="102"/>
        <v>30.09</v>
      </c>
      <c r="BV196" s="399">
        <f t="shared" si="103"/>
        <v>26</v>
      </c>
      <c r="BW196" s="399">
        <f t="shared" si="104"/>
        <v>26</v>
      </c>
      <c r="BX196" s="385">
        <f t="shared" si="120"/>
        <v>418.97999999999996</v>
      </c>
      <c r="BY196" s="385">
        <f t="shared" si="121"/>
        <v>34.914999999999999</v>
      </c>
      <c r="BZ196" s="385"/>
      <c r="CF196" s="399">
        <f t="shared" si="105"/>
        <v>51</v>
      </c>
      <c r="CG196" s="399">
        <f t="shared" si="106"/>
        <v>51</v>
      </c>
      <c r="CH196" s="399">
        <f t="shared" si="107"/>
        <v>67.86</v>
      </c>
      <c r="CI196" s="399">
        <f t="shared" si="108"/>
        <v>53.54</v>
      </c>
      <c r="CJ196" s="399">
        <f t="shared" si="109"/>
        <v>65.180000000000007</v>
      </c>
      <c r="CK196" s="399">
        <f t="shared" si="110"/>
        <v>78.8</v>
      </c>
      <c r="CL196" s="399">
        <f t="shared" si="111"/>
        <v>86.92</v>
      </c>
      <c r="CM196" s="399">
        <f t="shared" si="112"/>
        <v>98.08</v>
      </c>
      <c r="CN196" s="399">
        <f t="shared" si="113"/>
        <v>63.9</v>
      </c>
      <c r="CO196" s="399">
        <f t="shared" si="114"/>
        <v>55.63</v>
      </c>
      <c r="CP196" s="399">
        <f t="shared" si="115"/>
        <v>51</v>
      </c>
      <c r="CQ196" s="399">
        <f t="shared" si="116"/>
        <v>51</v>
      </c>
      <c r="CR196" s="385">
        <f t="shared" si="122"/>
        <v>773.91000000000008</v>
      </c>
      <c r="CS196" s="385">
        <f t="shared" si="123"/>
        <v>64.492500000000007</v>
      </c>
    </row>
    <row r="197" spans="22:97" ht="14" customHeight="1" x14ac:dyDescent="0.35">
      <c r="V197" s="137"/>
      <c r="W197" s="39"/>
      <c r="X197" s="202"/>
      <c r="Y197" s="42"/>
      <c r="Z197" s="27"/>
      <c r="AA197" s="28"/>
      <c r="AB197" s="29"/>
      <c r="AC197" s="29"/>
      <c r="AD197" s="29"/>
      <c r="AE197" s="30"/>
      <c r="AF197" s="31"/>
      <c r="AG197" s="136"/>
      <c r="AH197" s="137"/>
      <c r="AI197" s="39"/>
      <c r="AJ197" s="41"/>
      <c r="AK197" s="42"/>
      <c r="AL197" s="27"/>
      <c r="AM197" s="28" t="str">
        <f>IFERROR(INDEX(#REF!,MATCH(AH197,#REF!,0)),"")</f>
        <v/>
      </c>
      <c r="AN197" s="29" t="str">
        <f t="shared" si="92"/>
        <v/>
      </c>
      <c r="AO197" s="29">
        <f t="shared" si="124"/>
        <v>0</v>
      </c>
      <c r="AP197" s="29">
        <f t="shared" si="117"/>
        <v>0</v>
      </c>
      <c r="AQ197" s="30">
        <f t="shared" si="125"/>
        <v>0</v>
      </c>
      <c r="AR197" s="31">
        <f t="shared" si="126"/>
        <v>0</v>
      </c>
      <c r="AT197" s="44" t="s">
        <v>969</v>
      </c>
      <c r="AU197" s="45" t="s">
        <v>531</v>
      </c>
      <c r="AV197" s="138">
        <v>0</v>
      </c>
      <c r="AW197" s="58">
        <v>0</v>
      </c>
      <c r="AX197" s="139">
        <v>2099</v>
      </c>
      <c r="AY197" s="58">
        <v>786</v>
      </c>
      <c r="AZ197" s="139">
        <v>1375</v>
      </c>
      <c r="BA197" s="58">
        <v>3067</v>
      </c>
      <c r="BB197" s="139">
        <v>3833</v>
      </c>
      <c r="BC197" s="58">
        <v>13429</v>
      </c>
      <c r="BD197" s="139">
        <v>5782</v>
      </c>
      <c r="BE197" s="58">
        <v>1300</v>
      </c>
      <c r="BF197" s="139">
        <v>0</v>
      </c>
      <c r="BG197" s="59">
        <v>0</v>
      </c>
      <c r="BI197" s="140">
        <f t="shared" si="118"/>
        <v>2639.25</v>
      </c>
      <c r="BJ197" s="140">
        <f t="shared" si="119"/>
        <v>31671</v>
      </c>
      <c r="BL197" s="399">
        <f t="shared" si="93"/>
        <v>26</v>
      </c>
      <c r="BM197" s="399">
        <f t="shared" si="94"/>
        <v>26</v>
      </c>
      <c r="BN197" s="399">
        <f t="shared" si="95"/>
        <v>39.69</v>
      </c>
      <c r="BO197" s="399">
        <f t="shared" si="96"/>
        <v>30.72</v>
      </c>
      <c r="BP197" s="399">
        <f t="shared" si="97"/>
        <v>34.630000000000003</v>
      </c>
      <c r="BQ197" s="399">
        <f t="shared" si="98"/>
        <v>46.47</v>
      </c>
      <c r="BR197" s="399">
        <f t="shared" si="99"/>
        <v>51.83</v>
      </c>
      <c r="BS197" s="399">
        <f t="shared" si="100"/>
        <v>126.43</v>
      </c>
      <c r="BT197" s="399">
        <f t="shared" si="101"/>
        <v>65.47</v>
      </c>
      <c r="BU197" s="399">
        <f t="shared" si="102"/>
        <v>34.1</v>
      </c>
      <c r="BV197" s="399">
        <f t="shared" si="103"/>
        <v>26</v>
      </c>
      <c r="BW197" s="399">
        <f t="shared" si="104"/>
        <v>26</v>
      </c>
      <c r="BX197" s="385">
        <f t="shared" si="120"/>
        <v>533.34</v>
      </c>
      <c r="BY197" s="385">
        <f t="shared" si="121"/>
        <v>44.445</v>
      </c>
      <c r="BZ197" s="385"/>
      <c r="CF197" s="399">
        <f t="shared" si="105"/>
        <v>51</v>
      </c>
      <c r="CG197" s="399">
        <f t="shared" si="106"/>
        <v>51</v>
      </c>
      <c r="CH197" s="399">
        <f t="shared" si="107"/>
        <v>71.510000000000005</v>
      </c>
      <c r="CI197" s="399">
        <f t="shared" si="108"/>
        <v>56.34</v>
      </c>
      <c r="CJ197" s="399">
        <f t="shared" si="109"/>
        <v>62.82</v>
      </c>
      <c r="CK197" s="399">
        <f t="shared" si="110"/>
        <v>83.12</v>
      </c>
      <c r="CL197" s="399">
        <f t="shared" si="111"/>
        <v>92.32</v>
      </c>
      <c r="CM197" s="399">
        <f t="shared" si="112"/>
        <v>270.89999999999998</v>
      </c>
      <c r="CN197" s="399">
        <f t="shared" si="113"/>
        <v>117.96</v>
      </c>
      <c r="CO197" s="399">
        <f t="shared" si="114"/>
        <v>61.92</v>
      </c>
      <c r="CP197" s="399">
        <f t="shared" si="115"/>
        <v>51</v>
      </c>
      <c r="CQ197" s="399">
        <f t="shared" si="116"/>
        <v>51</v>
      </c>
      <c r="CR197" s="385">
        <f t="shared" si="122"/>
        <v>1020.89</v>
      </c>
      <c r="CS197" s="385">
        <f t="shared" si="123"/>
        <v>85.07416666666667</v>
      </c>
    </row>
    <row r="198" spans="22:97" ht="14" customHeight="1" x14ac:dyDescent="0.35">
      <c r="V198" s="137"/>
      <c r="W198" s="39"/>
      <c r="X198" s="202"/>
      <c r="Y198" s="42"/>
      <c r="Z198" s="27"/>
      <c r="AA198" s="28"/>
      <c r="AB198" s="29"/>
      <c r="AC198" s="29"/>
      <c r="AD198" s="29"/>
      <c r="AE198" s="30"/>
      <c r="AF198" s="31"/>
      <c r="AG198" s="136"/>
      <c r="AH198" s="137"/>
      <c r="AI198" s="39"/>
      <c r="AJ198" s="41"/>
      <c r="AK198" s="42"/>
      <c r="AL198" s="27"/>
      <c r="AM198" s="28" t="str">
        <f>IFERROR(INDEX(#REF!,MATCH(AH198,#REF!,0)),"")</f>
        <v/>
      </c>
      <c r="AN198" s="29" t="str">
        <f t="shared" si="92"/>
        <v/>
      </c>
      <c r="AO198" s="29">
        <f t="shared" si="124"/>
        <v>0</v>
      </c>
      <c r="AP198" s="29">
        <f t="shared" si="117"/>
        <v>0</v>
      </c>
      <c r="AQ198" s="30">
        <f t="shared" si="125"/>
        <v>0</v>
      </c>
      <c r="AR198" s="31">
        <f t="shared" si="126"/>
        <v>0</v>
      </c>
      <c r="AT198" s="44" t="s">
        <v>969</v>
      </c>
      <c r="AU198" s="45" t="s">
        <v>532</v>
      </c>
      <c r="AV198" s="138">
        <v>0</v>
      </c>
      <c r="AW198" s="58">
        <v>0</v>
      </c>
      <c r="AX198" s="139">
        <v>8692</v>
      </c>
      <c r="AY198" s="58">
        <v>1941</v>
      </c>
      <c r="AZ198" s="139">
        <v>2862</v>
      </c>
      <c r="BA198" s="58">
        <v>9457</v>
      </c>
      <c r="BB198" s="139">
        <v>10111</v>
      </c>
      <c r="BC198" s="58">
        <v>5125</v>
      </c>
      <c r="BD198" s="139">
        <v>9222</v>
      </c>
      <c r="BE198" s="58">
        <v>2728</v>
      </c>
      <c r="BF198" s="139">
        <v>0</v>
      </c>
      <c r="BG198" s="59">
        <v>0</v>
      </c>
      <c r="BI198" s="140">
        <f t="shared" si="118"/>
        <v>4178.166666666667</v>
      </c>
      <c r="BJ198" s="140">
        <f t="shared" si="119"/>
        <v>50138</v>
      </c>
      <c r="BL198" s="399">
        <f t="shared" si="93"/>
        <v>26</v>
      </c>
      <c r="BM198" s="399">
        <f t="shared" si="94"/>
        <v>26</v>
      </c>
      <c r="BN198" s="399">
        <f t="shared" si="95"/>
        <v>88.54</v>
      </c>
      <c r="BO198" s="399">
        <f t="shared" si="96"/>
        <v>38.590000000000003</v>
      </c>
      <c r="BP198" s="399">
        <f t="shared" si="97"/>
        <v>45.03</v>
      </c>
      <c r="BQ198" s="399">
        <f t="shared" si="98"/>
        <v>94.66</v>
      </c>
      <c r="BR198" s="399">
        <f t="shared" si="99"/>
        <v>99.89</v>
      </c>
      <c r="BS198" s="399">
        <f t="shared" si="100"/>
        <v>60.88</v>
      </c>
      <c r="BT198" s="399">
        <f t="shared" si="101"/>
        <v>92.78</v>
      </c>
      <c r="BU198" s="399">
        <f t="shared" si="102"/>
        <v>44.1</v>
      </c>
      <c r="BV198" s="399">
        <f t="shared" si="103"/>
        <v>26</v>
      </c>
      <c r="BW198" s="399">
        <f t="shared" si="104"/>
        <v>26</v>
      </c>
      <c r="BX198" s="385">
        <f t="shared" si="120"/>
        <v>668.47</v>
      </c>
      <c r="BY198" s="385">
        <f t="shared" si="121"/>
        <v>55.705833333333338</v>
      </c>
      <c r="BZ198" s="385"/>
      <c r="CF198" s="399">
        <f t="shared" si="105"/>
        <v>51</v>
      </c>
      <c r="CG198" s="399">
        <f t="shared" si="106"/>
        <v>51</v>
      </c>
      <c r="CH198" s="399">
        <f t="shared" si="107"/>
        <v>176.16</v>
      </c>
      <c r="CI198" s="399">
        <f t="shared" si="108"/>
        <v>69.61</v>
      </c>
      <c r="CJ198" s="399">
        <f t="shared" si="109"/>
        <v>80.66</v>
      </c>
      <c r="CK198" s="399">
        <f t="shared" si="110"/>
        <v>191.46</v>
      </c>
      <c r="CL198" s="399">
        <f t="shared" si="111"/>
        <v>204.54</v>
      </c>
      <c r="CM198" s="399">
        <f t="shared" si="112"/>
        <v>107.82</v>
      </c>
      <c r="CN198" s="399">
        <f t="shared" si="113"/>
        <v>186.76</v>
      </c>
      <c r="CO198" s="399">
        <f t="shared" si="114"/>
        <v>79.06</v>
      </c>
      <c r="CP198" s="399">
        <f t="shared" si="115"/>
        <v>51</v>
      </c>
      <c r="CQ198" s="399">
        <f t="shared" si="116"/>
        <v>51</v>
      </c>
      <c r="CR198" s="385">
        <f t="shared" si="122"/>
        <v>1300.07</v>
      </c>
      <c r="CS198" s="385">
        <f t="shared" si="123"/>
        <v>108.33916666666666</v>
      </c>
    </row>
    <row r="199" spans="22:97" ht="14" customHeight="1" x14ac:dyDescent="0.35">
      <c r="V199" s="137"/>
      <c r="W199" s="39"/>
      <c r="X199" s="202"/>
      <c r="Y199" s="42"/>
      <c r="Z199" s="27"/>
      <c r="AA199" s="28"/>
      <c r="AB199" s="29"/>
      <c r="AC199" s="29"/>
      <c r="AD199" s="29"/>
      <c r="AE199" s="30"/>
      <c r="AF199" s="31"/>
      <c r="AG199" s="136"/>
      <c r="AH199" s="137"/>
      <c r="AI199" s="39"/>
      <c r="AJ199" s="41"/>
      <c r="AK199" s="42"/>
      <c r="AL199" s="27"/>
      <c r="AM199" s="28" t="str">
        <f>IFERROR(INDEX(#REF!,MATCH(AH199,#REF!,0)),"")</f>
        <v/>
      </c>
      <c r="AN199" s="29" t="str">
        <f t="shared" si="92"/>
        <v/>
      </c>
      <c r="AO199" s="29">
        <f t="shared" si="124"/>
        <v>0</v>
      </c>
      <c r="AP199" s="29">
        <f t="shared" si="117"/>
        <v>0</v>
      </c>
      <c r="AQ199" s="30">
        <f t="shared" si="125"/>
        <v>0</v>
      </c>
      <c r="AR199" s="31">
        <f t="shared" si="126"/>
        <v>0</v>
      </c>
      <c r="AT199" s="44" t="s">
        <v>969</v>
      </c>
      <c r="AU199" s="45" t="s">
        <v>533</v>
      </c>
      <c r="AV199" s="138">
        <v>0</v>
      </c>
      <c r="AW199" s="58">
        <v>0</v>
      </c>
      <c r="AX199" s="139">
        <v>1759</v>
      </c>
      <c r="AY199" s="58">
        <v>134</v>
      </c>
      <c r="AZ199" s="139">
        <v>6284</v>
      </c>
      <c r="BA199" s="58">
        <v>9505</v>
      </c>
      <c r="BB199" s="139">
        <v>11881</v>
      </c>
      <c r="BC199" s="58">
        <v>10511</v>
      </c>
      <c r="BD199" s="139">
        <v>10862</v>
      </c>
      <c r="BE199" s="58">
        <v>2710</v>
      </c>
      <c r="BF199" s="139">
        <v>0</v>
      </c>
      <c r="BG199" s="59">
        <v>0</v>
      </c>
      <c r="BI199" s="140">
        <f t="shared" si="118"/>
        <v>4470.5</v>
      </c>
      <c r="BJ199" s="140">
        <f t="shared" si="119"/>
        <v>53646</v>
      </c>
      <c r="BL199" s="399">
        <f t="shared" si="93"/>
        <v>26</v>
      </c>
      <c r="BM199" s="399">
        <f t="shared" si="94"/>
        <v>26</v>
      </c>
      <c r="BN199" s="399">
        <f t="shared" si="95"/>
        <v>37.31</v>
      </c>
      <c r="BO199" s="399">
        <f t="shared" si="96"/>
        <v>26.8</v>
      </c>
      <c r="BP199" s="399">
        <f t="shared" si="97"/>
        <v>69.27</v>
      </c>
      <c r="BQ199" s="399">
        <f t="shared" si="98"/>
        <v>95.04</v>
      </c>
      <c r="BR199" s="399">
        <f t="shared" si="99"/>
        <v>114.05</v>
      </c>
      <c r="BS199" s="399">
        <f t="shared" si="100"/>
        <v>103.09</v>
      </c>
      <c r="BT199" s="399">
        <f t="shared" si="101"/>
        <v>105.9</v>
      </c>
      <c r="BU199" s="399">
        <f t="shared" si="102"/>
        <v>43.97</v>
      </c>
      <c r="BV199" s="399">
        <f t="shared" si="103"/>
        <v>26</v>
      </c>
      <c r="BW199" s="399">
        <f t="shared" si="104"/>
        <v>26</v>
      </c>
      <c r="BX199" s="385">
        <f t="shared" si="120"/>
        <v>699.43000000000006</v>
      </c>
      <c r="BY199" s="385">
        <f t="shared" si="121"/>
        <v>58.285833333333336</v>
      </c>
      <c r="BZ199" s="385"/>
      <c r="CF199" s="399">
        <f t="shared" si="105"/>
        <v>51</v>
      </c>
      <c r="CG199" s="399">
        <f t="shared" si="106"/>
        <v>51</v>
      </c>
      <c r="CH199" s="399">
        <f t="shared" si="107"/>
        <v>67.430000000000007</v>
      </c>
      <c r="CI199" s="399">
        <f t="shared" si="108"/>
        <v>51.91</v>
      </c>
      <c r="CJ199" s="399">
        <f t="shared" si="109"/>
        <v>128</v>
      </c>
      <c r="CK199" s="399">
        <f t="shared" si="110"/>
        <v>192.42</v>
      </c>
      <c r="CL199" s="399">
        <f t="shared" si="111"/>
        <v>239.94</v>
      </c>
      <c r="CM199" s="399">
        <f t="shared" si="112"/>
        <v>212.54</v>
      </c>
      <c r="CN199" s="399">
        <f t="shared" si="113"/>
        <v>219.56</v>
      </c>
      <c r="CO199" s="399">
        <f t="shared" si="114"/>
        <v>78.84</v>
      </c>
      <c r="CP199" s="399">
        <f t="shared" si="115"/>
        <v>51</v>
      </c>
      <c r="CQ199" s="399">
        <f t="shared" si="116"/>
        <v>51</v>
      </c>
      <c r="CR199" s="385">
        <f t="shared" si="122"/>
        <v>1394.6399999999999</v>
      </c>
      <c r="CS199" s="385">
        <f t="shared" si="123"/>
        <v>116.21999999999998</v>
      </c>
    </row>
    <row r="200" spans="22:97" ht="14" customHeight="1" x14ac:dyDescent="0.35">
      <c r="V200" s="137"/>
      <c r="W200" s="39"/>
      <c r="X200" s="202"/>
      <c r="Y200" s="42"/>
      <c r="Z200" s="27"/>
      <c r="AA200" s="28"/>
      <c r="AB200" s="29"/>
      <c r="AC200" s="29"/>
      <c r="AD200" s="29"/>
      <c r="AE200" s="30"/>
      <c r="AF200" s="31"/>
      <c r="AG200" s="136"/>
      <c r="AH200" s="137"/>
      <c r="AI200" s="39"/>
      <c r="AJ200" s="41"/>
      <c r="AK200" s="42"/>
      <c r="AL200" s="27"/>
      <c r="AM200" s="28" t="str">
        <f>IFERROR(INDEX(#REF!,MATCH(AH200,#REF!,0)),"")</f>
        <v/>
      </c>
      <c r="AN200" s="29" t="str">
        <f t="shared" ref="AN200:AN263" si="127">IF(AK200&lt;&gt;"",IF((TestEOY-AJ200)/365&gt;AM200,AM200,ROUNDUP(((TestEOY-AJ200)/365),0)),"")</f>
        <v/>
      </c>
      <c r="AO200" s="29">
        <f t="shared" si="124"/>
        <v>0</v>
      </c>
      <c r="AP200" s="29">
        <f t="shared" si="117"/>
        <v>0</v>
      </c>
      <c r="AQ200" s="30">
        <f t="shared" si="125"/>
        <v>0</v>
      </c>
      <c r="AR200" s="31">
        <f t="shared" si="126"/>
        <v>0</v>
      </c>
      <c r="AT200" s="44" t="s">
        <v>969</v>
      </c>
      <c r="AU200" s="45" t="s">
        <v>534</v>
      </c>
      <c r="AV200" s="138">
        <v>0</v>
      </c>
      <c r="AW200" s="58">
        <v>0</v>
      </c>
      <c r="AX200" s="139">
        <v>2059</v>
      </c>
      <c r="AY200" s="58">
        <v>319</v>
      </c>
      <c r="AZ200" s="139">
        <v>4204</v>
      </c>
      <c r="BA200" s="58">
        <v>8337</v>
      </c>
      <c r="BB200" s="139">
        <v>10421</v>
      </c>
      <c r="BC200" s="58">
        <v>38917</v>
      </c>
      <c r="BD200" s="139">
        <v>6369</v>
      </c>
      <c r="BE200" s="58">
        <v>2529</v>
      </c>
      <c r="BF200" s="139">
        <v>0</v>
      </c>
      <c r="BG200" s="59">
        <v>0</v>
      </c>
      <c r="BI200" s="140">
        <f t="shared" si="118"/>
        <v>6096.25</v>
      </c>
      <c r="BJ200" s="140">
        <f t="shared" si="119"/>
        <v>73155</v>
      </c>
      <c r="BL200" s="399">
        <f t="shared" ref="BL200:BL263" si="128">ROUND(IF(AV200&gt;$CB$12,$CC$10+$CD$11+$CD$12+(AV200-$CB$12)*$CC$13,IF(AV200&gt;$CB$11,$CC$10+$CD$11+(AV200-$CB$11)*$CC$12,$CC$10+AV200*$CC$11)),2)</f>
        <v>26</v>
      </c>
      <c r="BM200" s="399">
        <f t="shared" ref="BM200:BM263" si="129">ROUND(IF(AW200&gt;$CB$12,$CC$10+$CD$11+$CD$12+(AW200-$CB$12)*$CC$13,IF(AW200&gt;$CB$11,$CC$10+$CD$11+(AW200-$CB$11)*$CC$12,$CC$10+AW200*$CC$11)),2)</f>
        <v>26</v>
      </c>
      <c r="BN200" s="399">
        <f t="shared" ref="BN200:BN263" si="130">ROUND(IF(AX200&gt;$CB$12,$CC$10+$CD$11+$CD$12+(AX200-$CB$12)*$CC$13,IF(AX200&gt;$CB$11,$CC$10+$CD$11+(AX200-$CB$11)*$CC$12,$CC$10+AX200*$CC$11)),2)</f>
        <v>39.409999999999997</v>
      </c>
      <c r="BO200" s="399">
        <f t="shared" ref="BO200:BO263" si="131">ROUND(IF(AY200&gt;$CB$12,$CC$10+$CD$11+$CD$12+(AY200-$CB$12)*$CC$13,IF(AY200&gt;$CB$11,$CC$10+$CD$11+(AY200-$CB$11)*$CC$12,$CC$10+AY200*$CC$11)),2)</f>
        <v>27.91</v>
      </c>
      <c r="BP200" s="399">
        <f t="shared" ref="BP200:BP263" si="132">ROUND(IF(AZ200&gt;$CB$12,$CC$10+$CD$11+$CD$12+(AZ200-$CB$12)*$CC$13,IF(AZ200&gt;$CB$11,$CC$10+$CD$11+(AZ200-$CB$11)*$CC$12,$CC$10+AZ200*$CC$11)),2)</f>
        <v>54.43</v>
      </c>
      <c r="BQ200" s="399">
        <f t="shared" ref="BQ200:BQ263" si="133">ROUND(IF(BA200&gt;$CB$12,$CC$10+$CD$11+$CD$12+(BA200-$CB$12)*$CC$13,IF(BA200&gt;$CB$11,$CC$10+$CD$11+(BA200-$CB$11)*$CC$12,$CC$10+BA200*$CC$11)),2)</f>
        <v>85.7</v>
      </c>
      <c r="BR200" s="399">
        <f t="shared" ref="BR200:BR263" si="134">ROUND(IF(BB200&gt;$CB$12,$CC$10+$CD$11+$CD$12+(BB200-$CB$12)*$CC$13,IF(BB200&gt;$CB$11,$CC$10+$CD$11+(BB200-$CB$11)*$CC$12,$CC$10+BB200*$CC$11)),2)</f>
        <v>102.37</v>
      </c>
      <c r="BS200" s="399">
        <f t="shared" ref="BS200:BS263" si="135">ROUND(IF(BC200&gt;$CB$12,$CC$10+$CD$11+$CD$12+(BC200-$CB$12)*$CC$13,IF(BC200&gt;$CB$11,$CC$10+$CD$11+(BC200-$CB$11)*$CC$12,$CC$10+BC200*$CC$11)),2)</f>
        <v>330.34</v>
      </c>
      <c r="BT200" s="399">
        <f t="shared" ref="BT200:BT263" si="136">ROUND(IF(BD200&gt;$CB$12,$CC$10+$CD$11+$CD$12+(BD200-$CB$12)*$CC$13,IF(BD200&gt;$CB$11,$CC$10+$CD$11+(BD200-$CB$11)*$CC$12,$CC$10+BD200*$CC$11)),2)</f>
        <v>69.95</v>
      </c>
      <c r="BU200" s="399">
        <f t="shared" ref="BU200:BU263" si="137">ROUND(IF(BE200&gt;$CB$12,$CC$10+$CD$11+$CD$12+(BE200-$CB$12)*$CC$13,IF(BE200&gt;$CB$11,$CC$10+$CD$11+(BE200-$CB$11)*$CC$12,$CC$10+BE200*$CC$11)),2)</f>
        <v>42.7</v>
      </c>
      <c r="BV200" s="399">
        <f t="shared" ref="BV200:BV263" si="138">ROUND(IF(BF200&gt;$CB$12,$CC$10+$CD$11+$CD$12+(BF200-$CB$12)*$CC$13,IF(BF200&gt;$CB$11,$CC$10+$CD$11+(BF200-$CB$11)*$CC$12,$CC$10+BF200*$CC$11)),2)</f>
        <v>26</v>
      </c>
      <c r="BW200" s="399">
        <f t="shared" ref="BW200:BW263" si="139">ROUND(IF(BG200&gt;$CB$12,$CC$10+$CD$11+$CD$12+(BG200-$CB$12)*$CC$13,IF(BG200&gt;$CB$11,$CC$10+$CD$11+(BG200-$CB$11)*$CC$12,$CC$10+BG200*$CC$11)),2)</f>
        <v>26</v>
      </c>
      <c r="BX200" s="385">
        <f t="shared" si="120"/>
        <v>856.81000000000006</v>
      </c>
      <c r="BY200" s="385">
        <f t="shared" si="121"/>
        <v>71.400833333333338</v>
      </c>
      <c r="BZ200" s="385"/>
      <c r="CF200" s="399">
        <f t="shared" ref="CF200:CF263" si="140">ROUND(IF(AV200&gt;$CB$26,$CC$24+$CD$25+$CD$26+(AV200-$CB$26)*$CC$27,IF(AV200&gt;$CB$25,$CC$24+$CD$25+(AV200-$CB$25)*$CC$26,$CC$24+AV200*$CC$25)),2)</f>
        <v>51</v>
      </c>
      <c r="CG200" s="399">
        <f t="shared" ref="CG200:CG263" si="141">ROUND(IF(AW200&gt;$CB$26,$CC$24+$CD$25+$CD$26+(AW200-$CB$26)*$CC$27,IF(AW200&gt;$CB$25,$CC$24+$CD$25+(AW200-$CB$25)*$CC$26,$CC$24+AW200*$CC$25)),2)</f>
        <v>51</v>
      </c>
      <c r="CH200" s="399">
        <f t="shared" ref="CH200:CH263" si="142">ROUND(IF(AX200&gt;$CB$26,$CC$24+$CD$25+$CD$26+(AX200-$CB$26)*$CC$27,IF(AX200&gt;$CB$25,$CC$24+$CD$25+(AX200-$CB$25)*$CC$26,$CC$24+AX200*$CC$25)),2)</f>
        <v>71.03</v>
      </c>
      <c r="CI200" s="399">
        <f t="shared" ref="CI200:CI263" si="143">ROUND(IF(AY200&gt;$CB$26,$CC$24+$CD$25+$CD$26+(AY200-$CB$26)*$CC$27,IF(AY200&gt;$CB$25,$CC$24+$CD$25+(AY200-$CB$25)*$CC$26,$CC$24+AY200*$CC$25)),2)</f>
        <v>53.17</v>
      </c>
      <c r="CJ200" s="399">
        <f t="shared" ref="CJ200:CJ263" si="144">ROUND(IF(AZ200&gt;$CB$26,$CC$24+$CD$25+$CD$26+(AZ200-$CB$26)*$CC$27,IF(AZ200&gt;$CB$25,$CC$24+$CD$25+(AZ200-$CB$25)*$CC$26,$CC$24+AZ200*$CC$25)),2)</f>
        <v>96.77</v>
      </c>
      <c r="CK200" s="399">
        <f t="shared" ref="CK200:CK263" si="145">ROUND(IF(BA200&gt;$CB$26,$CC$24+$CD$25+$CD$26+(BA200-$CB$26)*$CC$27,IF(BA200&gt;$CB$25,$CC$24+$CD$25+(BA200-$CB$25)*$CC$26,$CC$24+BA200*$CC$25)),2)</f>
        <v>169.06</v>
      </c>
      <c r="CL200" s="399">
        <f t="shared" ref="CL200:CL263" si="146">ROUND(IF(BB200&gt;$CB$26,$CC$24+$CD$25+$CD$26+(BB200-$CB$26)*$CC$27,IF(BB200&gt;$CB$25,$CC$24+$CD$25+(BB200-$CB$25)*$CC$26,$CC$24+BB200*$CC$25)),2)</f>
        <v>210.74</v>
      </c>
      <c r="CM200" s="399">
        <f t="shared" ref="CM200:CM263" si="147">ROUND(IF(BC200&gt;$CB$26,$CC$24+$CD$25+$CD$26+(BC200-$CB$26)*$CC$27,IF(BC200&gt;$CB$25,$CC$24+$CD$25+(BC200-$CB$25)*$CC$26,$CC$24+BC200*$CC$25)),2)</f>
        <v>780.66</v>
      </c>
      <c r="CN200" s="399">
        <f t="shared" ref="CN200:CN263" si="148">ROUND(IF(BD200&gt;$CB$26,$CC$24+$CD$25+$CD$26+(BD200-$CB$26)*$CC$27,IF(BD200&gt;$CB$25,$CC$24+$CD$25+(BD200-$CB$25)*$CC$26,$CC$24+BD200*$CC$25)),2)</f>
        <v>129.69999999999999</v>
      </c>
      <c r="CO200" s="399">
        <f t="shared" ref="CO200:CO263" si="149">ROUND(IF(BE200&gt;$CB$26,$CC$24+$CD$25+$CD$26+(BE200-$CB$26)*$CC$27,IF(BE200&gt;$CB$25,$CC$24+$CD$25+(BE200-$CB$25)*$CC$26,$CC$24+BE200*$CC$25)),2)</f>
        <v>76.67</v>
      </c>
      <c r="CP200" s="399">
        <f t="shared" ref="CP200:CP263" si="150">ROUND(IF(BF200&gt;$CB$26,$CC$24+$CD$25+$CD$26+(BF200-$CB$26)*$CC$27,IF(BF200&gt;$CB$25,$CC$24+$CD$25+(BF200-$CB$25)*$CC$26,$CC$24+BF200*$CC$25)),2)</f>
        <v>51</v>
      </c>
      <c r="CQ200" s="399">
        <f t="shared" ref="CQ200:CQ263" si="151">ROUND(IF(BG200&gt;$CB$26,$CC$24+$CD$25+$CD$26+(BG200-$CB$26)*$CC$27,IF(BG200&gt;$CB$25,$CC$24+$CD$25+(BG200-$CB$25)*$CC$26,$CC$24+BG200*$CC$25)),2)</f>
        <v>51</v>
      </c>
      <c r="CR200" s="385">
        <f t="shared" si="122"/>
        <v>1791.8</v>
      </c>
      <c r="CS200" s="385">
        <f t="shared" si="123"/>
        <v>149.31666666666666</v>
      </c>
    </row>
    <row r="201" spans="22:97" ht="14" customHeight="1" x14ac:dyDescent="0.35">
      <c r="V201" s="137"/>
      <c r="W201" s="39"/>
      <c r="X201" s="202"/>
      <c r="Y201" s="42"/>
      <c r="Z201" s="27"/>
      <c r="AA201" s="28"/>
      <c r="AB201" s="29"/>
      <c r="AC201" s="29"/>
      <c r="AD201" s="29"/>
      <c r="AE201" s="30"/>
      <c r="AF201" s="31"/>
      <c r="AG201" s="136"/>
      <c r="AH201" s="137"/>
      <c r="AI201" s="39"/>
      <c r="AJ201" s="41"/>
      <c r="AK201" s="42"/>
      <c r="AL201" s="27"/>
      <c r="AM201" s="28" t="str">
        <f>IFERROR(INDEX(#REF!,MATCH(AH201,#REF!,0)),"")</f>
        <v/>
      </c>
      <c r="AN201" s="29" t="str">
        <f t="shared" si="127"/>
        <v/>
      </c>
      <c r="AO201" s="29">
        <f t="shared" si="124"/>
        <v>0</v>
      </c>
      <c r="AP201" s="29">
        <f t="shared" ref="AP201:AP264" si="152">AQ201-AO201</f>
        <v>0</v>
      </c>
      <c r="AQ201" s="30">
        <f t="shared" si="125"/>
        <v>0</v>
      </c>
      <c r="AR201" s="31">
        <f t="shared" si="126"/>
        <v>0</v>
      </c>
      <c r="AT201" s="44" t="s">
        <v>969</v>
      </c>
      <c r="AU201" s="45" t="s">
        <v>535</v>
      </c>
      <c r="AV201" s="138">
        <v>0</v>
      </c>
      <c r="AW201" s="58">
        <v>0</v>
      </c>
      <c r="AX201" s="139">
        <v>1502</v>
      </c>
      <c r="AY201" s="58">
        <v>590</v>
      </c>
      <c r="AZ201" s="139">
        <v>2467</v>
      </c>
      <c r="BA201" s="58">
        <v>4406</v>
      </c>
      <c r="BB201" s="139">
        <v>5507</v>
      </c>
      <c r="BC201" s="58">
        <v>4556</v>
      </c>
      <c r="BD201" s="139">
        <v>3525</v>
      </c>
      <c r="BE201" s="58">
        <v>1327</v>
      </c>
      <c r="BF201" s="139">
        <v>0</v>
      </c>
      <c r="BG201" s="59">
        <v>0</v>
      </c>
      <c r="BI201" s="140">
        <f t="shared" ref="BI201:BI264" si="153">AVERAGE(AV201:BG201)</f>
        <v>1990</v>
      </c>
      <c r="BJ201" s="140">
        <f t="shared" ref="BJ201:BJ264" si="154">SUM(AV201:BG201)</f>
        <v>23880</v>
      </c>
      <c r="BL201" s="399">
        <f t="shared" si="128"/>
        <v>26</v>
      </c>
      <c r="BM201" s="399">
        <f t="shared" si="129"/>
        <v>26</v>
      </c>
      <c r="BN201" s="399">
        <f t="shared" si="130"/>
        <v>35.51</v>
      </c>
      <c r="BO201" s="399">
        <f t="shared" si="131"/>
        <v>29.54</v>
      </c>
      <c r="BP201" s="399">
        <f t="shared" si="132"/>
        <v>42.27</v>
      </c>
      <c r="BQ201" s="399">
        <f t="shared" si="133"/>
        <v>55.84</v>
      </c>
      <c r="BR201" s="399">
        <f t="shared" si="134"/>
        <v>63.55</v>
      </c>
      <c r="BS201" s="399">
        <f t="shared" si="135"/>
        <v>56.89</v>
      </c>
      <c r="BT201" s="399">
        <f t="shared" si="136"/>
        <v>49.68</v>
      </c>
      <c r="BU201" s="399">
        <f t="shared" si="137"/>
        <v>34.29</v>
      </c>
      <c r="BV201" s="399">
        <f t="shared" si="138"/>
        <v>26</v>
      </c>
      <c r="BW201" s="399">
        <f t="shared" si="139"/>
        <v>26</v>
      </c>
      <c r="BX201" s="385">
        <f t="shared" ref="BX201:BX264" si="155">SUM(BL201:BW201)</f>
        <v>471.57</v>
      </c>
      <c r="BY201" s="385">
        <f t="shared" ref="BY201:BY264" si="156">+BX201/12</f>
        <v>39.297499999999999</v>
      </c>
      <c r="BZ201" s="385"/>
      <c r="CF201" s="399">
        <f t="shared" si="140"/>
        <v>51</v>
      </c>
      <c r="CG201" s="399">
        <f t="shared" si="141"/>
        <v>51</v>
      </c>
      <c r="CH201" s="399">
        <f t="shared" si="142"/>
        <v>64.34</v>
      </c>
      <c r="CI201" s="399">
        <f t="shared" si="143"/>
        <v>55.01</v>
      </c>
      <c r="CJ201" s="399">
        <f t="shared" si="144"/>
        <v>75.92</v>
      </c>
      <c r="CK201" s="399">
        <f t="shared" si="145"/>
        <v>99.19</v>
      </c>
      <c r="CL201" s="399">
        <f t="shared" si="146"/>
        <v>112.46</v>
      </c>
      <c r="CM201" s="399">
        <f t="shared" si="147"/>
        <v>100.99</v>
      </c>
      <c r="CN201" s="399">
        <f t="shared" si="148"/>
        <v>88.62</v>
      </c>
      <c r="CO201" s="399">
        <f t="shared" si="149"/>
        <v>62.24</v>
      </c>
      <c r="CP201" s="399">
        <f t="shared" si="150"/>
        <v>51</v>
      </c>
      <c r="CQ201" s="399">
        <f t="shared" si="151"/>
        <v>51</v>
      </c>
      <c r="CR201" s="385">
        <f t="shared" ref="CR201:CR264" si="157">SUM(CF201:CQ201)</f>
        <v>862.77</v>
      </c>
      <c r="CS201" s="385">
        <f t="shared" ref="CS201:CS264" si="158">+CR201/12</f>
        <v>71.897499999999994</v>
      </c>
    </row>
    <row r="202" spans="22:97" ht="14" customHeight="1" x14ac:dyDescent="0.35">
      <c r="V202" s="137"/>
      <c r="W202" s="39"/>
      <c r="X202" s="202"/>
      <c r="Y202" s="42"/>
      <c r="Z202" s="27"/>
      <c r="AA202" s="28"/>
      <c r="AB202" s="29"/>
      <c r="AC202" s="29"/>
      <c r="AD202" s="29"/>
      <c r="AE202" s="30"/>
      <c r="AF202" s="31"/>
      <c r="AG202" s="136"/>
      <c r="AH202" s="137"/>
      <c r="AI202" s="39"/>
      <c r="AJ202" s="41"/>
      <c r="AK202" s="42"/>
      <c r="AL202" s="27"/>
      <c r="AM202" s="28" t="str">
        <f>IFERROR(INDEX(#REF!,MATCH(AH202,#REF!,0)),"")</f>
        <v/>
      </c>
      <c r="AN202" s="29" t="str">
        <f t="shared" si="127"/>
        <v/>
      </c>
      <c r="AO202" s="29">
        <f t="shared" si="124"/>
        <v>0</v>
      </c>
      <c r="AP202" s="29">
        <f t="shared" si="152"/>
        <v>0</v>
      </c>
      <c r="AQ202" s="30">
        <f t="shared" si="125"/>
        <v>0</v>
      </c>
      <c r="AR202" s="31">
        <f t="shared" si="126"/>
        <v>0</v>
      </c>
      <c r="AT202" s="44" t="s">
        <v>969</v>
      </c>
      <c r="AU202" s="45" t="s">
        <v>536</v>
      </c>
      <c r="AV202" s="138">
        <v>0</v>
      </c>
      <c r="AW202" s="58">
        <v>0</v>
      </c>
      <c r="AX202" s="139">
        <v>1527</v>
      </c>
      <c r="AY202" s="58">
        <v>234</v>
      </c>
      <c r="AZ202" s="139">
        <v>3798</v>
      </c>
      <c r="BA202" s="58">
        <v>7521</v>
      </c>
      <c r="BB202" s="139">
        <v>12401</v>
      </c>
      <c r="BC202" s="58">
        <v>3293</v>
      </c>
      <c r="BD202" s="139">
        <v>8407</v>
      </c>
      <c r="BE202" s="58">
        <v>3290</v>
      </c>
      <c r="BF202" s="139">
        <v>0</v>
      </c>
      <c r="BG202" s="59">
        <v>0</v>
      </c>
      <c r="BI202" s="140">
        <f t="shared" si="153"/>
        <v>3372.5833333333335</v>
      </c>
      <c r="BJ202" s="140">
        <f t="shared" si="154"/>
        <v>40471</v>
      </c>
      <c r="BL202" s="399">
        <f t="shared" si="128"/>
        <v>26</v>
      </c>
      <c r="BM202" s="399">
        <f t="shared" si="129"/>
        <v>26</v>
      </c>
      <c r="BN202" s="399">
        <f t="shared" si="130"/>
        <v>35.69</v>
      </c>
      <c r="BO202" s="399">
        <f t="shared" si="131"/>
        <v>27.4</v>
      </c>
      <c r="BP202" s="399">
        <f t="shared" si="132"/>
        <v>51.59</v>
      </c>
      <c r="BQ202" s="399">
        <f t="shared" si="133"/>
        <v>79.17</v>
      </c>
      <c r="BR202" s="399">
        <f t="shared" si="134"/>
        <v>118.21</v>
      </c>
      <c r="BS202" s="399">
        <f t="shared" si="135"/>
        <v>48.05</v>
      </c>
      <c r="BT202" s="399">
        <f t="shared" si="136"/>
        <v>86.26</v>
      </c>
      <c r="BU202" s="399">
        <f t="shared" si="137"/>
        <v>48.03</v>
      </c>
      <c r="BV202" s="399">
        <f t="shared" si="138"/>
        <v>26</v>
      </c>
      <c r="BW202" s="399">
        <f t="shared" si="139"/>
        <v>26</v>
      </c>
      <c r="BX202" s="385">
        <f t="shared" si="155"/>
        <v>598.4</v>
      </c>
      <c r="BY202" s="385">
        <f t="shared" si="156"/>
        <v>49.866666666666667</v>
      </c>
      <c r="BZ202" s="385"/>
      <c r="CF202" s="399">
        <f t="shared" si="140"/>
        <v>51</v>
      </c>
      <c r="CG202" s="399">
        <f t="shared" si="141"/>
        <v>51</v>
      </c>
      <c r="CH202" s="399">
        <f t="shared" si="142"/>
        <v>64.64</v>
      </c>
      <c r="CI202" s="399">
        <f t="shared" si="143"/>
        <v>52.59</v>
      </c>
      <c r="CJ202" s="399">
        <f t="shared" si="144"/>
        <v>91.9</v>
      </c>
      <c r="CK202" s="399">
        <f t="shared" si="145"/>
        <v>152.74</v>
      </c>
      <c r="CL202" s="399">
        <f t="shared" si="146"/>
        <v>250.34</v>
      </c>
      <c r="CM202" s="399">
        <f t="shared" si="147"/>
        <v>85.84</v>
      </c>
      <c r="CN202" s="399">
        <f t="shared" si="148"/>
        <v>170.46</v>
      </c>
      <c r="CO202" s="399">
        <f t="shared" si="149"/>
        <v>85.8</v>
      </c>
      <c r="CP202" s="399">
        <f t="shared" si="150"/>
        <v>51</v>
      </c>
      <c r="CQ202" s="399">
        <f t="shared" si="151"/>
        <v>51</v>
      </c>
      <c r="CR202" s="385">
        <f t="shared" si="157"/>
        <v>1158.3100000000002</v>
      </c>
      <c r="CS202" s="385">
        <f t="shared" si="158"/>
        <v>96.525833333333352</v>
      </c>
    </row>
    <row r="203" spans="22:97" ht="14" customHeight="1" x14ac:dyDescent="0.35">
      <c r="V203" s="137"/>
      <c r="W203" s="39"/>
      <c r="X203" s="202"/>
      <c r="Y203" s="42"/>
      <c r="Z203" s="27"/>
      <c r="AA203" s="28"/>
      <c r="AB203" s="29"/>
      <c r="AC203" s="29"/>
      <c r="AD203" s="29"/>
      <c r="AE203" s="30"/>
      <c r="AF203" s="31"/>
      <c r="AG203" s="136"/>
      <c r="AH203" s="137"/>
      <c r="AI203" s="39"/>
      <c r="AJ203" s="41"/>
      <c r="AK203" s="42"/>
      <c r="AL203" s="27"/>
      <c r="AM203" s="28" t="str">
        <f>IFERROR(INDEX(#REF!,MATCH(AH203,#REF!,0)),"")</f>
        <v/>
      </c>
      <c r="AN203" s="29" t="str">
        <f t="shared" si="127"/>
        <v/>
      </c>
      <c r="AO203" s="29">
        <f t="shared" si="124"/>
        <v>0</v>
      </c>
      <c r="AP203" s="29">
        <f t="shared" si="152"/>
        <v>0</v>
      </c>
      <c r="AQ203" s="30">
        <f t="shared" si="125"/>
        <v>0</v>
      </c>
      <c r="AR203" s="31">
        <f t="shared" si="126"/>
        <v>0</v>
      </c>
      <c r="AT203" s="44" t="s">
        <v>969</v>
      </c>
      <c r="AU203" s="45" t="s">
        <v>537</v>
      </c>
      <c r="AV203" s="138">
        <v>0</v>
      </c>
      <c r="AW203" s="58">
        <v>0</v>
      </c>
      <c r="AX203" s="139">
        <v>1590</v>
      </c>
      <c r="AY203" s="58">
        <v>746</v>
      </c>
      <c r="AZ203" s="139">
        <v>2189</v>
      </c>
      <c r="BA203" s="58">
        <v>3988</v>
      </c>
      <c r="BB203" s="139">
        <v>4985</v>
      </c>
      <c r="BC203" s="58">
        <v>2326</v>
      </c>
      <c r="BD203" s="139">
        <v>4631</v>
      </c>
      <c r="BE203" s="58">
        <v>2994</v>
      </c>
      <c r="BF203" s="139">
        <v>0</v>
      </c>
      <c r="BG203" s="59">
        <v>0</v>
      </c>
      <c r="BI203" s="140">
        <f t="shared" si="153"/>
        <v>1954.0833333333333</v>
      </c>
      <c r="BJ203" s="140">
        <f t="shared" si="154"/>
        <v>23449</v>
      </c>
      <c r="BL203" s="399">
        <f t="shared" si="128"/>
        <v>26</v>
      </c>
      <c r="BM203" s="399">
        <f t="shared" si="129"/>
        <v>26</v>
      </c>
      <c r="BN203" s="399">
        <f t="shared" si="130"/>
        <v>36.130000000000003</v>
      </c>
      <c r="BO203" s="399">
        <f t="shared" si="131"/>
        <v>30.48</v>
      </c>
      <c r="BP203" s="399">
        <f t="shared" si="132"/>
        <v>40.32</v>
      </c>
      <c r="BQ203" s="399">
        <f t="shared" si="133"/>
        <v>52.92</v>
      </c>
      <c r="BR203" s="399">
        <f t="shared" si="134"/>
        <v>59.9</v>
      </c>
      <c r="BS203" s="399">
        <f t="shared" si="135"/>
        <v>41.28</v>
      </c>
      <c r="BT203" s="399">
        <f t="shared" si="136"/>
        <v>57.42</v>
      </c>
      <c r="BU203" s="399">
        <f t="shared" si="137"/>
        <v>45.96</v>
      </c>
      <c r="BV203" s="399">
        <f t="shared" si="138"/>
        <v>26</v>
      </c>
      <c r="BW203" s="399">
        <f t="shared" si="139"/>
        <v>26</v>
      </c>
      <c r="BX203" s="385">
        <f t="shared" si="155"/>
        <v>468.40999999999997</v>
      </c>
      <c r="BY203" s="385">
        <f t="shared" si="156"/>
        <v>39.034166666666664</v>
      </c>
      <c r="BZ203" s="385"/>
      <c r="CF203" s="399">
        <f t="shared" si="140"/>
        <v>51</v>
      </c>
      <c r="CG203" s="399">
        <f t="shared" si="141"/>
        <v>51</v>
      </c>
      <c r="CH203" s="399">
        <f t="shared" si="142"/>
        <v>65.400000000000006</v>
      </c>
      <c r="CI203" s="399">
        <f t="shared" si="143"/>
        <v>56.07</v>
      </c>
      <c r="CJ203" s="399">
        <f t="shared" si="144"/>
        <v>72.59</v>
      </c>
      <c r="CK203" s="399">
        <f t="shared" si="145"/>
        <v>94.18</v>
      </c>
      <c r="CL203" s="399">
        <f t="shared" si="146"/>
        <v>106.14</v>
      </c>
      <c r="CM203" s="399">
        <f t="shared" si="147"/>
        <v>74.23</v>
      </c>
      <c r="CN203" s="399">
        <f t="shared" si="148"/>
        <v>101.89</v>
      </c>
      <c r="CO203" s="399">
        <f t="shared" si="149"/>
        <v>82.25</v>
      </c>
      <c r="CP203" s="399">
        <f t="shared" si="150"/>
        <v>51</v>
      </c>
      <c r="CQ203" s="399">
        <f t="shared" si="151"/>
        <v>51</v>
      </c>
      <c r="CR203" s="385">
        <f t="shared" si="157"/>
        <v>856.75</v>
      </c>
      <c r="CS203" s="385">
        <f t="shared" si="158"/>
        <v>71.395833333333329</v>
      </c>
    </row>
    <row r="204" spans="22:97" ht="14" customHeight="1" x14ac:dyDescent="0.35">
      <c r="V204" s="137"/>
      <c r="W204" s="39"/>
      <c r="X204" s="202"/>
      <c r="Y204" s="42"/>
      <c r="Z204" s="27"/>
      <c r="AA204" s="28"/>
      <c r="AB204" s="29"/>
      <c r="AC204" s="29"/>
      <c r="AD204" s="29"/>
      <c r="AE204" s="30"/>
      <c r="AF204" s="31"/>
      <c r="AG204" s="136"/>
      <c r="AH204" s="137"/>
      <c r="AI204" s="39"/>
      <c r="AJ204" s="41"/>
      <c r="AK204" s="42"/>
      <c r="AL204" s="27"/>
      <c r="AM204" s="28" t="str">
        <f>IFERROR(INDEX(#REF!,MATCH(AH204,#REF!,0)),"")</f>
        <v/>
      </c>
      <c r="AN204" s="29" t="str">
        <f t="shared" si="127"/>
        <v/>
      </c>
      <c r="AO204" s="29">
        <f t="shared" ref="AO204:AO267" si="159">IFERROR(IF(AN204&gt;=AM204,0,IF(AM204&gt;AN204,SLN(AK204,AL204,AM204),0)),"")</f>
        <v>0</v>
      </c>
      <c r="AP204" s="29">
        <f t="shared" si="152"/>
        <v>0</v>
      </c>
      <c r="AQ204" s="30">
        <f t="shared" ref="AQ204:AQ267" si="160">IFERROR(IF(OR(AM204=0,AM204=""),
     0,
     IF(AN204&gt;=AM204,
          +AK204,
          (+AO204*AN204))),
"")</f>
        <v>0</v>
      </c>
      <c r="AR204" s="31">
        <f t="shared" ref="AR204:AR267" si="161">IFERROR(IF(AQ204&gt;AK204,0,(+AK204-AQ204))-AL204,"")</f>
        <v>0</v>
      </c>
      <c r="AT204" s="44" t="s">
        <v>969</v>
      </c>
      <c r="AU204" s="45" t="s">
        <v>538</v>
      </c>
      <c r="AV204" s="138">
        <v>0</v>
      </c>
      <c r="AW204" s="58">
        <v>0</v>
      </c>
      <c r="AX204" s="139">
        <v>2603</v>
      </c>
      <c r="AY204" s="58">
        <v>1402</v>
      </c>
      <c r="AZ204" s="139">
        <v>3668</v>
      </c>
      <c r="BA204" s="58">
        <v>5433</v>
      </c>
      <c r="BB204" s="139">
        <v>6791</v>
      </c>
      <c r="BC204" s="58">
        <v>3242</v>
      </c>
      <c r="BD204" s="139">
        <v>4602</v>
      </c>
      <c r="BE204" s="58">
        <v>3591</v>
      </c>
      <c r="BF204" s="139">
        <v>0</v>
      </c>
      <c r="BG204" s="59">
        <v>0</v>
      </c>
      <c r="BI204" s="140">
        <f t="shared" si="153"/>
        <v>2611</v>
      </c>
      <c r="BJ204" s="140">
        <f t="shared" si="154"/>
        <v>31332</v>
      </c>
      <c r="BL204" s="399">
        <f t="shared" si="128"/>
        <v>26</v>
      </c>
      <c r="BM204" s="399">
        <f t="shared" si="129"/>
        <v>26</v>
      </c>
      <c r="BN204" s="399">
        <f t="shared" si="130"/>
        <v>43.22</v>
      </c>
      <c r="BO204" s="399">
        <f t="shared" si="131"/>
        <v>34.81</v>
      </c>
      <c r="BP204" s="399">
        <f t="shared" si="132"/>
        <v>50.68</v>
      </c>
      <c r="BQ204" s="399">
        <f t="shared" si="133"/>
        <v>63.03</v>
      </c>
      <c r="BR204" s="399">
        <f t="shared" si="134"/>
        <v>73.33</v>
      </c>
      <c r="BS204" s="399">
        <f t="shared" si="135"/>
        <v>47.69</v>
      </c>
      <c r="BT204" s="399">
        <f t="shared" si="136"/>
        <v>57.21</v>
      </c>
      <c r="BU204" s="399">
        <f t="shared" si="137"/>
        <v>50.14</v>
      </c>
      <c r="BV204" s="399">
        <f t="shared" si="138"/>
        <v>26</v>
      </c>
      <c r="BW204" s="399">
        <f t="shared" si="139"/>
        <v>26</v>
      </c>
      <c r="BX204" s="385">
        <f t="shared" si="155"/>
        <v>524.1099999999999</v>
      </c>
      <c r="BY204" s="385">
        <f t="shared" si="156"/>
        <v>43.675833333333323</v>
      </c>
      <c r="BZ204" s="385"/>
      <c r="CF204" s="399">
        <f t="shared" si="140"/>
        <v>51</v>
      </c>
      <c r="CG204" s="399">
        <f t="shared" si="141"/>
        <v>51</v>
      </c>
      <c r="CH204" s="399">
        <f t="shared" si="142"/>
        <v>77.56</v>
      </c>
      <c r="CI204" s="399">
        <f t="shared" si="143"/>
        <v>63.14</v>
      </c>
      <c r="CJ204" s="399">
        <f t="shared" si="144"/>
        <v>90.34</v>
      </c>
      <c r="CK204" s="399">
        <f t="shared" si="145"/>
        <v>111.52</v>
      </c>
      <c r="CL204" s="399">
        <f t="shared" si="146"/>
        <v>138.13999999999999</v>
      </c>
      <c r="CM204" s="399">
        <f t="shared" si="147"/>
        <v>85.22</v>
      </c>
      <c r="CN204" s="399">
        <f t="shared" si="148"/>
        <v>101.54</v>
      </c>
      <c r="CO204" s="399">
        <f t="shared" si="149"/>
        <v>89.41</v>
      </c>
      <c r="CP204" s="399">
        <f t="shared" si="150"/>
        <v>51</v>
      </c>
      <c r="CQ204" s="399">
        <f t="shared" si="151"/>
        <v>51</v>
      </c>
      <c r="CR204" s="385">
        <f t="shared" si="157"/>
        <v>960.86999999999989</v>
      </c>
      <c r="CS204" s="385">
        <f t="shared" si="158"/>
        <v>80.072499999999991</v>
      </c>
    </row>
    <row r="205" spans="22:97" ht="14" customHeight="1" x14ac:dyDescent="0.35">
      <c r="V205" s="137"/>
      <c r="W205" s="39"/>
      <c r="X205" s="202"/>
      <c r="Y205" s="42"/>
      <c r="Z205" s="27"/>
      <c r="AA205" s="28"/>
      <c r="AB205" s="29"/>
      <c r="AC205" s="29"/>
      <c r="AD205" s="29"/>
      <c r="AE205" s="30"/>
      <c r="AF205" s="31"/>
      <c r="AG205" s="136"/>
      <c r="AH205" s="137"/>
      <c r="AI205" s="39"/>
      <c r="AJ205" s="41"/>
      <c r="AK205" s="42"/>
      <c r="AL205" s="27"/>
      <c r="AM205" s="28" t="str">
        <f>IFERROR(INDEX(#REF!,MATCH(AH205,#REF!,0)),"")</f>
        <v/>
      </c>
      <c r="AN205" s="29" t="str">
        <f t="shared" si="127"/>
        <v/>
      </c>
      <c r="AO205" s="29">
        <f t="shared" si="159"/>
        <v>0</v>
      </c>
      <c r="AP205" s="29">
        <f t="shared" si="152"/>
        <v>0</v>
      </c>
      <c r="AQ205" s="30">
        <f t="shared" si="160"/>
        <v>0</v>
      </c>
      <c r="AR205" s="31">
        <f t="shared" si="161"/>
        <v>0</v>
      </c>
      <c r="AT205" s="44" t="s">
        <v>969</v>
      </c>
      <c r="AU205" s="45" t="s">
        <v>539</v>
      </c>
      <c r="AV205" s="138">
        <v>0</v>
      </c>
      <c r="AW205" s="58">
        <v>0</v>
      </c>
      <c r="AX205" s="139">
        <v>3847</v>
      </c>
      <c r="AY205" s="58">
        <v>738</v>
      </c>
      <c r="AZ205" s="139">
        <v>1496</v>
      </c>
      <c r="BA205" s="58">
        <v>1887</v>
      </c>
      <c r="BB205" s="139">
        <v>2358</v>
      </c>
      <c r="BC205" s="58">
        <v>232</v>
      </c>
      <c r="BD205" s="139">
        <v>2193</v>
      </c>
      <c r="BE205" s="58">
        <v>1686</v>
      </c>
      <c r="BF205" s="139">
        <v>0</v>
      </c>
      <c r="BG205" s="59">
        <v>0</v>
      </c>
      <c r="BI205" s="140">
        <f t="shared" si="153"/>
        <v>1203.0833333333333</v>
      </c>
      <c r="BJ205" s="140">
        <f t="shared" si="154"/>
        <v>14437</v>
      </c>
      <c r="BL205" s="399">
        <f t="shared" si="128"/>
        <v>26</v>
      </c>
      <c r="BM205" s="399">
        <f t="shared" si="129"/>
        <v>26</v>
      </c>
      <c r="BN205" s="399">
        <f t="shared" si="130"/>
        <v>51.93</v>
      </c>
      <c r="BO205" s="399">
        <f t="shared" si="131"/>
        <v>30.43</v>
      </c>
      <c r="BP205" s="399">
        <f t="shared" si="132"/>
        <v>35.47</v>
      </c>
      <c r="BQ205" s="399">
        <f t="shared" si="133"/>
        <v>38.21</v>
      </c>
      <c r="BR205" s="399">
        <f t="shared" si="134"/>
        <v>41.51</v>
      </c>
      <c r="BS205" s="399">
        <f t="shared" si="135"/>
        <v>27.39</v>
      </c>
      <c r="BT205" s="399">
        <f t="shared" si="136"/>
        <v>40.35</v>
      </c>
      <c r="BU205" s="399">
        <f t="shared" si="137"/>
        <v>36.799999999999997</v>
      </c>
      <c r="BV205" s="399">
        <f t="shared" si="138"/>
        <v>26</v>
      </c>
      <c r="BW205" s="399">
        <f t="shared" si="139"/>
        <v>26</v>
      </c>
      <c r="BX205" s="385">
        <f t="shared" si="155"/>
        <v>406.09000000000003</v>
      </c>
      <c r="BY205" s="385">
        <f t="shared" si="156"/>
        <v>33.840833333333336</v>
      </c>
      <c r="BZ205" s="385"/>
      <c r="CF205" s="399">
        <f t="shared" si="140"/>
        <v>51</v>
      </c>
      <c r="CG205" s="399">
        <f t="shared" si="141"/>
        <v>51</v>
      </c>
      <c r="CH205" s="399">
        <f t="shared" si="142"/>
        <v>92.48</v>
      </c>
      <c r="CI205" s="399">
        <f t="shared" si="143"/>
        <v>56.02</v>
      </c>
      <c r="CJ205" s="399">
        <f t="shared" si="144"/>
        <v>64.27</v>
      </c>
      <c r="CK205" s="399">
        <f t="shared" si="145"/>
        <v>68.959999999999994</v>
      </c>
      <c r="CL205" s="399">
        <f t="shared" si="146"/>
        <v>74.62</v>
      </c>
      <c r="CM205" s="399">
        <f t="shared" si="147"/>
        <v>52.58</v>
      </c>
      <c r="CN205" s="399">
        <f t="shared" si="148"/>
        <v>72.64</v>
      </c>
      <c r="CO205" s="399">
        <f t="shared" si="149"/>
        <v>66.55</v>
      </c>
      <c r="CP205" s="399">
        <f t="shared" si="150"/>
        <v>51</v>
      </c>
      <c r="CQ205" s="399">
        <f t="shared" si="151"/>
        <v>51</v>
      </c>
      <c r="CR205" s="385">
        <f t="shared" si="157"/>
        <v>752.12</v>
      </c>
      <c r="CS205" s="385">
        <f t="shared" si="158"/>
        <v>62.676666666666669</v>
      </c>
    </row>
    <row r="206" spans="22:97" ht="14" customHeight="1" x14ac:dyDescent="0.35">
      <c r="V206" s="137"/>
      <c r="W206" s="39"/>
      <c r="X206" s="202"/>
      <c r="Y206" s="42"/>
      <c r="Z206" s="27"/>
      <c r="AA206" s="28"/>
      <c r="AB206" s="29"/>
      <c r="AC206" s="29"/>
      <c r="AD206" s="29"/>
      <c r="AE206" s="30"/>
      <c r="AF206" s="31"/>
      <c r="AG206" s="136"/>
      <c r="AH206" s="137"/>
      <c r="AI206" s="39"/>
      <c r="AJ206" s="41"/>
      <c r="AK206" s="42"/>
      <c r="AL206" s="27"/>
      <c r="AM206" s="28" t="str">
        <f>IFERROR(INDEX(#REF!,MATCH(AH206,#REF!,0)),"")</f>
        <v/>
      </c>
      <c r="AN206" s="29" t="str">
        <f t="shared" si="127"/>
        <v/>
      </c>
      <c r="AO206" s="29">
        <f t="shared" si="159"/>
        <v>0</v>
      </c>
      <c r="AP206" s="29">
        <f t="shared" si="152"/>
        <v>0</v>
      </c>
      <c r="AQ206" s="30">
        <f t="shared" si="160"/>
        <v>0</v>
      </c>
      <c r="AR206" s="31">
        <f t="shared" si="161"/>
        <v>0</v>
      </c>
      <c r="AT206" s="44" t="s">
        <v>969</v>
      </c>
      <c r="AU206" s="45" t="s">
        <v>540</v>
      </c>
      <c r="AV206" s="138">
        <v>0</v>
      </c>
      <c r="AW206" s="58">
        <v>0</v>
      </c>
      <c r="AX206" s="139">
        <v>1130</v>
      </c>
      <c r="AY206" s="58">
        <v>363</v>
      </c>
      <c r="AZ206" s="139">
        <v>1000</v>
      </c>
      <c r="BA206" s="58">
        <v>3213</v>
      </c>
      <c r="BB206" s="139">
        <v>4016</v>
      </c>
      <c r="BC206" s="58">
        <v>4635</v>
      </c>
      <c r="BD206" s="139">
        <v>9046</v>
      </c>
      <c r="BE206" s="58">
        <v>1506</v>
      </c>
      <c r="BF206" s="139">
        <v>0</v>
      </c>
      <c r="BG206" s="59">
        <v>0</v>
      </c>
      <c r="BI206" s="140">
        <f t="shared" si="153"/>
        <v>2075.75</v>
      </c>
      <c r="BJ206" s="140">
        <f t="shared" si="154"/>
        <v>24909</v>
      </c>
      <c r="BL206" s="399">
        <f t="shared" si="128"/>
        <v>26</v>
      </c>
      <c r="BM206" s="399">
        <f t="shared" si="129"/>
        <v>26</v>
      </c>
      <c r="BN206" s="399">
        <f t="shared" si="130"/>
        <v>32.909999999999997</v>
      </c>
      <c r="BO206" s="399">
        <f t="shared" si="131"/>
        <v>28.18</v>
      </c>
      <c r="BP206" s="399">
        <f t="shared" si="132"/>
        <v>32</v>
      </c>
      <c r="BQ206" s="399">
        <f t="shared" si="133"/>
        <v>47.49</v>
      </c>
      <c r="BR206" s="399">
        <f t="shared" si="134"/>
        <v>53.11</v>
      </c>
      <c r="BS206" s="399">
        <f t="shared" si="135"/>
        <v>57.45</v>
      </c>
      <c r="BT206" s="399">
        <f t="shared" si="136"/>
        <v>91.37</v>
      </c>
      <c r="BU206" s="399">
        <f t="shared" si="137"/>
        <v>35.54</v>
      </c>
      <c r="BV206" s="399">
        <f t="shared" si="138"/>
        <v>26</v>
      </c>
      <c r="BW206" s="399">
        <f t="shared" si="139"/>
        <v>26</v>
      </c>
      <c r="BX206" s="385">
        <f t="shared" si="155"/>
        <v>482.05</v>
      </c>
      <c r="BY206" s="385">
        <f t="shared" si="156"/>
        <v>40.170833333333334</v>
      </c>
      <c r="BZ206" s="385"/>
      <c r="CF206" s="399">
        <f t="shared" si="140"/>
        <v>51</v>
      </c>
      <c r="CG206" s="399">
        <f t="shared" si="141"/>
        <v>51</v>
      </c>
      <c r="CH206" s="399">
        <f t="shared" si="142"/>
        <v>59.88</v>
      </c>
      <c r="CI206" s="399">
        <f t="shared" si="143"/>
        <v>53.47</v>
      </c>
      <c r="CJ206" s="399">
        <f t="shared" si="144"/>
        <v>58.32</v>
      </c>
      <c r="CK206" s="399">
        <f t="shared" si="145"/>
        <v>84.88</v>
      </c>
      <c r="CL206" s="399">
        <f t="shared" si="146"/>
        <v>94.51</v>
      </c>
      <c r="CM206" s="399">
        <f t="shared" si="147"/>
        <v>101.94</v>
      </c>
      <c r="CN206" s="399">
        <f t="shared" si="148"/>
        <v>183.24</v>
      </c>
      <c r="CO206" s="399">
        <f t="shared" si="149"/>
        <v>64.39</v>
      </c>
      <c r="CP206" s="399">
        <f t="shared" si="150"/>
        <v>51</v>
      </c>
      <c r="CQ206" s="399">
        <f t="shared" si="151"/>
        <v>51</v>
      </c>
      <c r="CR206" s="385">
        <f t="shared" si="157"/>
        <v>904.63</v>
      </c>
      <c r="CS206" s="385">
        <f t="shared" si="158"/>
        <v>75.385833333333338</v>
      </c>
    </row>
    <row r="207" spans="22:97" ht="14" customHeight="1" x14ac:dyDescent="0.35">
      <c r="V207" s="137"/>
      <c r="W207" s="39"/>
      <c r="X207" s="202"/>
      <c r="Y207" s="42"/>
      <c r="Z207" s="27"/>
      <c r="AA207" s="28"/>
      <c r="AB207" s="29"/>
      <c r="AC207" s="29"/>
      <c r="AD207" s="29"/>
      <c r="AE207" s="30"/>
      <c r="AF207" s="31"/>
      <c r="AG207" s="136"/>
      <c r="AH207" s="137"/>
      <c r="AI207" s="39"/>
      <c r="AJ207" s="41"/>
      <c r="AK207" s="42"/>
      <c r="AL207" s="27"/>
      <c r="AM207" s="28" t="str">
        <f>IFERROR(INDEX(#REF!,MATCH(AH207,#REF!,0)),"")</f>
        <v/>
      </c>
      <c r="AN207" s="29" t="str">
        <f t="shared" si="127"/>
        <v/>
      </c>
      <c r="AO207" s="29">
        <f t="shared" si="159"/>
        <v>0</v>
      </c>
      <c r="AP207" s="29">
        <f t="shared" si="152"/>
        <v>0</v>
      </c>
      <c r="AQ207" s="30">
        <f t="shared" si="160"/>
        <v>0</v>
      </c>
      <c r="AR207" s="31">
        <f t="shared" si="161"/>
        <v>0</v>
      </c>
      <c r="AT207" s="44" t="s">
        <v>969</v>
      </c>
      <c r="AU207" s="45" t="s">
        <v>541</v>
      </c>
      <c r="AV207" s="138">
        <v>0</v>
      </c>
      <c r="AW207" s="58">
        <v>0</v>
      </c>
      <c r="AX207" s="139">
        <v>1304</v>
      </c>
      <c r="AY207" s="58">
        <v>440</v>
      </c>
      <c r="AZ207" s="139">
        <v>1643</v>
      </c>
      <c r="BA207" s="58">
        <v>2961</v>
      </c>
      <c r="BB207" s="139">
        <v>3701</v>
      </c>
      <c r="BC207" s="58">
        <v>1613</v>
      </c>
      <c r="BD207" s="139">
        <v>3143</v>
      </c>
      <c r="BE207" s="58">
        <v>455</v>
      </c>
      <c r="BF207" s="139">
        <v>0</v>
      </c>
      <c r="BG207" s="59">
        <v>0</v>
      </c>
      <c r="BI207" s="140">
        <f t="shared" si="153"/>
        <v>1271.6666666666667</v>
      </c>
      <c r="BJ207" s="140">
        <f t="shared" si="154"/>
        <v>15260</v>
      </c>
      <c r="BL207" s="399">
        <f t="shared" si="128"/>
        <v>26</v>
      </c>
      <c r="BM207" s="399">
        <f t="shared" si="129"/>
        <v>26</v>
      </c>
      <c r="BN207" s="399">
        <f t="shared" si="130"/>
        <v>34.130000000000003</v>
      </c>
      <c r="BO207" s="399">
        <f t="shared" si="131"/>
        <v>28.64</v>
      </c>
      <c r="BP207" s="399">
        <f t="shared" si="132"/>
        <v>36.5</v>
      </c>
      <c r="BQ207" s="399">
        <f t="shared" si="133"/>
        <v>45.73</v>
      </c>
      <c r="BR207" s="399">
        <f t="shared" si="134"/>
        <v>50.91</v>
      </c>
      <c r="BS207" s="399">
        <f t="shared" si="135"/>
        <v>36.29</v>
      </c>
      <c r="BT207" s="399">
        <f t="shared" si="136"/>
        <v>47</v>
      </c>
      <c r="BU207" s="399">
        <f t="shared" si="137"/>
        <v>28.73</v>
      </c>
      <c r="BV207" s="399">
        <f t="shared" si="138"/>
        <v>26</v>
      </c>
      <c r="BW207" s="399">
        <f t="shared" si="139"/>
        <v>26</v>
      </c>
      <c r="BX207" s="385">
        <f t="shared" si="155"/>
        <v>411.93</v>
      </c>
      <c r="BY207" s="385">
        <f t="shared" si="156"/>
        <v>34.327500000000001</v>
      </c>
      <c r="BZ207" s="385"/>
      <c r="CF207" s="399">
        <f t="shared" si="140"/>
        <v>51</v>
      </c>
      <c r="CG207" s="399">
        <f t="shared" si="141"/>
        <v>51</v>
      </c>
      <c r="CH207" s="399">
        <f t="shared" si="142"/>
        <v>61.97</v>
      </c>
      <c r="CI207" s="399">
        <f t="shared" si="143"/>
        <v>53.99</v>
      </c>
      <c r="CJ207" s="399">
        <f t="shared" si="144"/>
        <v>66.040000000000006</v>
      </c>
      <c r="CK207" s="399">
        <f t="shared" si="145"/>
        <v>81.849999999999994</v>
      </c>
      <c r="CL207" s="399">
        <f t="shared" si="146"/>
        <v>90.73</v>
      </c>
      <c r="CM207" s="399">
        <f t="shared" si="147"/>
        <v>65.680000000000007</v>
      </c>
      <c r="CN207" s="399">
        <f t="shared" si="148"/>
        <v>84.04</v>
      </c>
      <c r="CO207" s="399">
        <f t="shared" si="149"/>
        <v>54.09</v>
      </c>
      <c r="CP207" s="399">
        <f t="shared" si="150"/>
        <v>51</v>
      </c>
      <c r="CQ207" s="399">
        <f t="shared" si="151"/>
        <v>51</v>
      </c>
      <c r="CR207" s="385">
        <f t="shared" si="157"/>
        <v>762.39</v>
      </c>
      <c r="CS207" s="385">
        <f t="shared" si="158"/>
        <v>63.532499999999999</v>
      </c>
    </row>
    <row r="208" spans="22:97" ht="14" customHeight="1" x14ac:dyDescent="0.35">
      <c r="V208" s="137"/>
      <c r="W208" s="39"/>
      <c r="X208" s="202"/>
      <c r="Y208" s="42"/>
      <c r="Z208" s="27"/>
      <c r="AA208" s="28"/>
      <c r="AB208" s="29"/>
      <c r="AC208" s="29"/>
      <c r="AD208" s="29"/>
      <c r="AE208" s="30"/>
      <c r="AF208" s="31"/>
      <c r="AG208" s="136"/>
      <c r="AH208" s="137"/>
      <c r="AI208" s="39"/>
      <c r="AJ208" s="41"/>
      <c r="AK208" s="42"/>
      <c r="AL208" s="27"/>
      <c r="AM208" s="28" t="str">
        <f>IFERROR(INDEX(#REF!,MATCH(AH208,#REF!,0)),"")</f>
        <v/>
      </c>
      <c r="AN208" s="29" t="str">
        <f t="shared" si="127"/>
        <v/>
      </c>
      <c r="AO208" s="29">
        <f t="shared" si="159"/>
        <v>0</v>
      </c>
      <c r="AP208" s="29">
        <f t="shared" si="152"/>
        <v>0</v>
      </c>
      <c r="AQ208" s="30">
        <f t="shared" si="160"/>
        <v>0</v>
      </c>
      <c r="AR208" s="31">
        <f t="shared" si="161"/>
        <v>0</v>
      </c>
      <c r="AT208" s="44" t="s">
        <v>969</v>
      </c>
      <c r="AU208" s="45" t="s">
        <v>542</v>
      </c>
      <c r="AV208" s="138">
        <v>0</v>
      </c>
      <c r="AW208" s="58">
        <v>0</v>
      </c>
      <c r="AX208" s="139">
        <v>465</v>
      </c>
      <c r="AY208" s="58">
        <v>2640</v>
      </c>
      <c r="AZ208" s="139">
        <v>3649</v>
      </c>
      <c r="BA208" s="58">
        <v>9789</v>
      </c>
      <c r="BB208" s="139">
        <v>11236</v>
      </c>
      <c r="BC208" s="58">
        <v>6279</v>
      </c>
      <c r="BD208" s="139">
        <v>5827</v>
      </c>
      <c r="BE208" s="58">
        <v>3089</v>
      </c>
      <c r="BF208" s="139">
        <v>0</v>
      </c>
      <c r="BG208" s="59">
        <v>0</v>
      </c>
      <c r="BI208" s="140">
        <f t="shared" si="153"/>
        <v>3581.1666666666665</v>
      </c>
      <c r="BJ208" s="140">
        <f t="shared" si="154"/>
        <v>42974</v>
      </c>
      <c r="BL208" s="399">
        <f t="shared" si="128"/>
        <v>26</v>
      </c>
      <c r="BM208" s="399">
        <f t="shared" si="129"/>
        <v>26</v>
      </c>
      <c r="BN208" s="399">
        <f t="shared" si="130"/>
        <v>28.79</v>
      </c>
      <c r="BO208" s="399">
        <f t="shared" si="131"/>
        <v>43.48</v>
      </c>
      <c r="BP208" s="399">
        <f t="shared" si="132"/>
        <v>50.54</v>
      </c>
      <c r="BQ208" s="399">
        <f t="shared" si="133"/>
        <v>97.31</v>
      </c>
      <c r="BR208" s="399">
        <f t="shared" si="134"/>
        <v>108.89</v>
      </c>
      <c r="BS208" s="399">
        <f t="shared" si="135"/>
        <v>69.23</v>
      </c>
      <c r="BT208" s="399">
        <f t="shared" si="136"/>
        <v>65.790000000000006</v>
      </c>
      <c r="BU208" s="399">
        <f t="shared" si="137"/>
        <v>46.62</v>
      </c>
      <c r="BV208" s="399">
        <f t="shared" si="138"/>
        <v>26</v>
      </c>
      <c r="BW208" s="399">
        <f t="shared" si="139"/>
        <v>26</v>
      </c>
      <c r="BX208" s="385">
        <f t="shared" si="155"/>
        <v>614.65</v>
      </c>
      <c r="BY208" s="385">
        <f t="shared" si="156"/>
        <v>51.220833333333331</v>
      </c>
      <c r="BZ208" s="385"/>
      <c r="CF208" s="399">
        <f t="shared" si="140"/>
        <v>51</v>
      </c>
      <c r="CG208" s="399">
        <f t="shared" si="141"/>
        <v>51</v>
      </c>
      <c r="CH208" s="399">
        <f t="shared" si="142"/>
        <v>54.16</v>
      </c>
      <c r="CI208" s="399">
        <f t="shared" si="143"/>
        <v>78</v>
      </c>
      <c r="CJ208" s="399">
        <f t="shared" si="144"/>
        <v>90.11</v>
      </c>
      <c r="CK208" s="399">
        <f t="shared" si="145"/>
        <v>198.1</v>
      </c>
      <c r="CL208" s="399">
        <f t="shared" si="146"/>
        <v>227.04</v>
      </c>
      <c r="CM208" s="399">
        <f t="shared" si="147"/>
        <v>127.9</v>
      </c>
      <c r="CN208" s="399">
        <f t="shared" si="148"/>
        <v>118.86</v>
      </c>
      <c r="CO208" s="399">
        <f t="shared" si="149"/>
        <v>83.39</v>
      </c>
      <c r="CP208" s="399">
        <f t="shared" si="150"/>
        <v>51</v>
      </c>
      <c r="CQ208" s="399">
        <f t="shared" si="151"/>
        <v>51</v>
      </c>
      <c r="CR208" s="385">
        <f t="shared" si="157"/>
        <v>1181.56</v>
      </c>
      <c r="CS208" s="385">
        <f t="shared" si="158"/>
        <v>98.463333333333324</v>
      </c>
    </row>
    <row r="209" spans="22:97" ht="14" customHeight="1" x14ac:dyDescent="0.35">
      <c r="V209" s="137"/>
      <c r="W209" s="39"/>
      <c r="X209" s="202"/>
      <c r="Y209" s="42"/>
      <c r="Z209" s="27"/>
      <c r="AA209" s="28"/>
      <c r="AB209" s="29"/>
      <c r="AC209" s="29"/>
      <c r="AD209" s="29"/>
      <c r="AE209" s="30"/>
      <c r="AF209" s="31"/>
      <c r="AG209" s="136"/>
      <c r="AH209" s="137"/>
      <c r="AI209" s="39"/>
      <c r="AJ209" s="41"/>
      <c r="AK209" s="42"/>
      <c r="AL209" s="27"/>
      <c r="AM209" s="28" t="str">
        <f>IFERROR(INDEX(#REF!,MATCH(AH209,#REF!,0)),"")</f>
        <v/>
      </c>
      <c r="AN209" s="29" t="str">
        <f t="shared" si="127"/>
        <v/>
      </c>
      <c r="AO209" s="29">
        <f t="shared" si="159"/>
        <v>0</v>
      </c>
      <c r="AP209" s="29">
        <f t="shared" si="152"/>
        <v>0</v>
      </c>
      <c r="AQ209" s="30">
        <f t="shared" si="160"/>
        <v>0</v>
      </c>
      <c r="AR209" s="31">
        <f t="shared" si="161"/>
        <v>0</v>
      </c>
      <c r="AT209" s="44" t="s">
        <v>969</v>
      </c>
      <c r="AU209" s="45" t="s">
        <v>543</v>
      </c>
      <c r="AV209" s="138">
        <v>0</v>
      </c>
      <c r="AW209" s="58">
        <v>0</v>
      </c>
      <c r="AX209" s="139">
        <v>2635</v>
      </c>
      <c r="AY209" s="58">
        <v>3475</v>
      </c>
      <c r="AZ209" s="139">
        <v>4090</v>
      </c>
      <c r="BA209" s="58">
        <v>6835</v>
      </c>
      <c r="BB209" s="139">
        <v>8543</v>
      </c>
      <c r="BC209" s="58">
        <v>8076</v>
      </c>
      <c r="BD209" s="139">
        <v>5956</v>
      </c>
      <c r="BE209" s="58">
        <v>3803</v>
      </c>
      <c r="BF209" s="139">
        <v>0</v>
      </c>
      <c r="BG209" s="59">
        <v>0</v>
      </c>
      <c r="BI209" s="140">
        <f t="shared" si="153"/>
        <v>3617.75</v>
      </c>
      <c r="BJ209" s="140">
        <f t="shared" si="154"/>
        <v>43413</v>
      </c>
      <c r="BL209" s="399">
        <f t="shared" si="128"/>
        <v>26</v>
      </c>
      <c r="BM209" s="399">
        <f t="shared" si="129"/>
        <v>26</v>
      </c>
      <c r="BN209" s="399">
        <f t="shared" si="130"/>
        <v>43.45</v>
      </c>
      <c r="BO209" s="399">
        <f t="shared" si="131"/>
        <v>49.33</v>
      </c>
      <c r="BP209" s="399">
        <f t="shared" si="132"/>
        <v>53.63</v>
      </c>
      <c r="BQ209" s="399">
        <f t="shared" si="133"/>
        <v>73.680000000000007</v>
      </c>
      <c r="BR209" s="399">
        <f t="shared" si="134"/>
        <v>87.34</v>
      </c>
      <c r="BS209" s="399">
        <f t="shared" si="135"/>
        <v>83.61</v>
      </c>
      <c r="BT209" s="399">
        <f t="shared" si="136"/>
        <v>66.69</v>
      </c>
      <c r="BU209" s="399">
        <f t="shared" si="137"/>
        <v>51.62</v>
      </c>
      <c r="BV209" s="399">
        <f t="shared" si="138"/>
        <v>26</v>
      </c>
      <c r="BW209" s="399">
        <f t="shared" si="139"/>
        <v>26</v>
      </c>
      <c r="BX209" s="385">
        <f t="shared" si="155"/>
        <v>613.35</v>
      </c>
      <c r="BY209" s="385">
        <f t="shared" si="156"/>
        <v>51.112500000000004</v>
      </c>
      <c r="BZ209" s="385"/>
      <c r="CF209" s="399">
        <f t="shared" si="140"/>
        <v>51</v>
      </c>
      <c r="CG209" s="399">
        <f t="shared" si="141"/>
        <v>51</v>
      </c>
      <c r="CH209" s="399">
        <f t="shared" si="142"/>
        <v>77.94</v>
      </c>
      <c r="CI209" s="399">
        <f t="shared" si="143"/>
        <v>88.02</v>
      </c>
      <c r="CJ209" s="399">
        <f t="shared" si="144"/>
        <v>95.4</v>
      </c>
      <c r="CK209" s="399">
        <f t="shared" si="145"/>
        <v>139.02000000000001</v>
      </c>
      <c r="CL209" s="399">
        <f t="shared" si="146"/>
        <v>173.18</v>
      </c>
      <c r="CM209" s="399">
        <f t="shared" si="147"/>
        <v>163.84</v>
      </c>
      <c r="CN209" s="399">
        <f t="shared" si="148"/>
        <v>121.44</v>
      </c>
      <c r="CO209" s="399">
        <f t="shared" si="149"/>
        <v>91.96</v>
      </c>
      <c r="CP209" s="399">
        <f t="shared" si="150"/>
        <v>51</v>
      </c>
      <c r="CQ209" s="399">
        <f t="shared" si="151"/>
        <v>51</v>
      </c>
      <c r="CR209" s="385">
        <f t="shared" si="157"/>
        <v>1154.8</v>
      </c>
      <c r="CS209" s="385">
        <f t="shared" si="158"/>
        <v>96.233333333333334</v>
      </c>
    </row>
    <row r="210" spans="22:97" ht="14" customHeight="1" x14ac:dyDescent="0.35">
      <c r="V210" s="137"/>
      <c r="W210" s="39"/>
      <c r="X210" s="202"/>
      <c r="Y210" s="42"/>
      <c r="Z210" s="27"/>
      <c r="AA210" s="28"/>
      <c r="AB210" s="29"/>
      <c r="AC210" s="29"/>
      <c r="AD210" s="29"/>
      <c r="AE210" s="30"/>
      <c r="AF210" s="31"/>
      <c r="AG210" s="136"/>
      <c r="AH210" s="137"/>
      <c r="AI210" s="39"/>
      <c r="AJ210" s="41"/>
      <c r="AK210" s="42"/>
      <c r="AL210" s="27"/>
      <c r="AM210" s="28" t="str">
        <f>IFERROR(INDEX(#REF!,MATCH(AH210,#REF!,0)),"")</f>
        <v/>
      </c>
      <c r="AN210" s="29" t="str">
        <f t="shared" si="127"/>
        <v/>
      </c>
      <c r="AO210" s="29">
        <f t="shared" si="159"/>
        <v>0</v>
      </c>
      <c r="AP210" s="29">
        <f t="shared" si="152"/>
        <v>0</v>
      </c>
      <c r="AQ210" s="30">
        <f t="shared" si="160"/>
        <v>0</v>
      </c>
      <c r="AR210" s="31">
        <f t="shared" si="161"/>
        <v>0</v>
      </c>
      <c r="AT210" s="44" t="s">
        <v>969</v>
      </c>
      <c r="AU210" s="45" t="s">
        <v>544</v>
      </c>
      <c r="AV210" s="138">
        <v>0</v>
      </c>
      <c r="AW210" s="58">
        <v>0</v>
      </c>
      <c r="AX210" s="139">
        <v>2527</v>
      </c>
      <c r="AY210" s="58">
        <v>460</v>
      </c>
      <c r="AZ210" s="139">
        <v>1166</v>
      </c>
      <c r="BA210" s="58">
        <v>546</v>
      </c>
      <c r="BB210" s="139">
        <v>682</v>
      </c>
      <c r="BC210" s="58">
        <v>111</v>
      </c>
      <c r="BD210" s="139">
        <v>899</v>
      </c>
      <c r="BE210" s="58">
        <v>985</v>
      </c>
      <c r="BF210" s="139">
        <v>0</v>
      </c>
      <c r="BG210" s="59">
        <v>0</v>
      </c>
      <c r="BI210" s="140">
        <f t="shared" si="153"/>
        <v>614.66666666666663</v>
      </c>
      <c r="BJ210" s="140">
        <f t="shared" si="154"/>
        <v>7376</v>
      </c>
      <c r="BL210" s="399">
        <f t="shared" si="128"/>
        <v>26</v>
      </c>
      <c r="BM210" s="399">
        <f t="shared" si="129"/>
        <v>26</v>
      </c>
      <c r="BN210" s="399">
        <f t="shared" si="130"/>
        <v>42.69</v>
      </c>
      <c r="BO210" s="399">
        <f t="shared" si="131"/>
        <v>28.76</v>
      </c>
      <c r="BP210" s="399">
        <f t="shared" si="132"/>
        <v>33.159999999999997</v>
      </c>
      <c r="BQ210" s="399">
        <f t="shared" si="133"/>
        <v>29.28</v>
      </c>
      <c r="BR210" s="399">
        <f t="shared" si="134"/>
        <v>30.09</v>
      </c>
      <c r="BS210" s="399">
        <f t="shared" si="135"/>
        <v>26.67</v>
      </c>
      <c r="BT210" s="399">
        <f t="shared" si="136"/>
        <v>31.39</v>
      </c>
      <c r="BU210" s="399">
        <f t="shared" si="137"/>
        <v>31.91</v>
      </c>
      <c r="BV210" s="399">
        <f t="shared" si="138"/>
        <v>26</v>
      </c>
      <c r="BW210" s="399">
        <f t="shared" si="139"/>
        <v>26</v>
      </c>
      <c r="BX210" s="385">
        <f t="shared" si="155"/>
        <v>357.95000000000005</v>
      </c>
      <c r="BY210" s="385">
        <f t="shared" si="156"/>
        <v>29.829166666666669</v>
      </c>
      <c r="BZ210" s="385"/>
      <c r="CF210" s="399">
        <f t="shared" si="140"/>
        <v>51</v>
      </c>
      <c r="CG210" s="399">
        <f t="shared" si="141"/>
        <v>51</v>
      </c>
      <c r="CH210" s="399">
        <f t="shared" si="142"/>
        <v>76.64</v>
      </c>
      <c r="CI210" s="399">
        <f t="shared" si="143"/>
        <v>54.13</v>
      </c>
      <c r="CJ210" s="399">
        <f t="shared" si="144"/>
        <v>60.31</v>
      </c>
      <c r="CK210" s="399">
        <f t="shared" si="145"/>
        <v>54.71</v>
      </c>
      <c r="CL210" s="399">
        <f t="shared" si="146"/>
        <v>55.64</v>
      </c>
      <c r="CM210" s="399">
        <f t="shared" si="147"/>
        <v>51.75</v>
      </c>
      <c r="CN210" s="399">
        <f t="shared" si="148"/>
        <v>57.11</v>
      </c>
      <c r="CO210" s="399">
        <f t="shared" si="149"/>
        <v>58.14</v>
      </c>
      <c r="CP210" s="399">
        <f t="shared" si="150"/>
        <v>51</v>
      </c>
      <c r="CQ210" s="399">
        <f t="shared" si="151"/>
        <v>51</v>
      </c>
      <c r="CR210" s="385">
        <f t="shared" si="157"/>
        <v>672.43</v>
      </c>
      <c r="CS210" s="385">
        <f t="shared" si="158"/>
        <v>56.035833333333329</v>
      </c>
    </row>
    <row r="211" spans="22:97" ht="14" customHeight="1" x14ac:dyDescent="0.35">
      <c r="V211" s="137"/>
      <c r="W211" s="39"/>
      <c r="X211" s="202"/>
      <c r="Y211" s="42"/>
      <c r="Z211" s="27"/>
      <c r="AA211" s="28"/>
      <c r="AB211" s="29"/>
      <c r="AC211" s="29"/>
      <c r="AD211" s="29"/>
      <c r="AE211" s="30"/>
      <c r="AF211" s="31"/>
      <c r="AG211" s="136"/>
      <c r="AH211" s="137"/>
      <c r="AI211" s="39"/>
      <c r="AJ211" s="41"/>
      <c r="AK211" s="42"/>
      <c r="AL211" s="27"/>
      <c r="AM211" s="28" t="str">
        <f>IFERROR(INDEX(#REF!,MATCH(AH211,#REF!,0)),"")</f>
        <v/>
      </c>
      <c r="AN211" s="29" t="str">
        <f t="shared" si="127"/>
        <v/>
      </c>
      <c r="AO211" s="29">
        <f t="shared" si="159"/>
        <v>0</v>
      </c>
      <c r="AP211" s="29">
        <f t="shared" si="152"/>
        <v>0</v>
      </c>
      <c r="AQ211" s="30">
        <f t="shared" si="160"/>
        <v>0</v>
      </c>
      <c r="AR211" s="31">
        <f t="shared" si="161"/>
        <v>0</v>
      </c>
      <c r="AT211" s="44" t="s">
        <v>969</v>
      </c>
      <c r="AU211" s="45" t="s">
        <v>545</v>
      </c>
      <c r="AV211" s="138">
        <v>0</v>
      </c>
      <c r="AW211" s="58">
        <v>0</v>
      </c>
      <c r="AX211" s="139">
        <v>1197</v>
      </c>
      <c r="AY211" s="58">
        <v>310</v>
      </c>
      <c r="AZ211" s="139">
        <v>1676</v>
      </c>
      <c r="BA211" s="58">
        <v>4440</v>
      </c>
      <c r="BB211" s="139">
        <v>5550</v>
      </c>
      <c r="BC211" s="58">
        <v>2155</v>
      </c>
      <c r="BD211" s="139">
        <v>3150</v>
      </c>
      <c r="BE211" s="58">
        <v>1259</v>
      </c>
      <c r="BF211" s="139">
        <v>0</v>
      </c>
      <c r="BG211" s="59">
        <v>0</v>
      </c>
      <c r="BI211" s="140">
        <f t="shared" si="153"/>
        <v>1644.75</v>
      </c>
      <c r="BJ211" s="140">
        <f t="shared" si="154"/>
        <v>19737</v>
      </c>
      <c r="BL211" s="399">
        <f t="shared" si="128"/>
        <v>26</v>
      </c>
      <c r="BM211" s="399">
        <f t="shared" si="129"/>
        <v>26</v>
      </c>
      <c r="BN211" s="399">
        <f t="shared" si="130"/>
        <v>33.380000000000003</v>
      </c>
      <c r="BO211" s="399">
        <f t="shared" si="131"/>
        <v>27.86</v>
      </c>
      <c r="BP211" s="399">
        <f t="shared" si="132"/>
        <v>36.729999999999997</v>
      </c>
      <c r="BQ211" s="399">
        <f t="shared" si="133"/>
        <v>56.08</v>
      </c>
      <c r="BR211" s="399">
        <f t="shared" si="134"/>
        <v>63.85</v>
      </c>
      <c r="BS211" s="399">
        <f t="shared" si="135"/>
        <v>40.090000000000003</v>
      </c>
      <c r="BT211" s="399">
        <f t="shared" si="136"/>
        <v>47.05</v>
      </c>
      <c r="BU211" s="399">
        <f t="shared" si="137"/>
        <v>33.81</v>
      </c>
      <c r="BV211" s="399">
        <f t="shared" si="138"/>
        <v>26</v>
      </c>
      <c r="BW211" s="399">
        <f t="shared" si="139"/>
        <v>26</v>
      </c>
      <c r="BX211" s="385">
        <f t="shared" si="155"/>
        <v>442.85</v>
      </c>
      <c r="BY211" s="385">
        <f t="shared" si="156"/>
        <v>36.904166666666669</v>
      </c>
      <c r="BZ211" s="385"/>
      <c r="CF211" s="399">
        <f t="shared" si="140"/>
        <v>51</v>
      </c>
      <c r="CG211" s="399">
        <f t="shared" si="141"/>
        <v>51</v>
      </c>
      <c r="CH211" s="399">
        <f t="shared" si="142"/>
        <v>60.68</v>
      </c>
      <c r="CI211" s="399">
        <f t="shared" si="143"/>
        <v>53.11</v>
      </c>
      <c r="CJ211" s="399">
        <f t="shared" si="144"/>
        <v>66.430000000000007</v>
      </c>
      <c r="CK211" s="399">
        <f t="shared" si="145"/>
        <v>99.6</v>
      </c>
      <c r="CL211" s="399">
        <f t="shared" si="146"/>
        <v>113.32</v>
      </c>
      <c r="CM211" s="399">
        <f t="shared" si="147"/>
        <v>72.180000000000007</v>
      </c>
      <c r="CN211" s="399">
        <f t="shared" si="148"/>
        <v>84.12</v>
      </c>
      <c r="CO211" s="399">
        <f t="shared" si="149"/>
        <v>61.43</v>
      </c>
      <c r="CP211" s="399">
        <f t="shared" si="150"/>
        <v>51</v>
      </c>
      <c r="CQ211" s="399">
        <f t="shared" si="151"/>
        <v>51</v>
      </c>
      <c r="CR211" s="385">
        <f t="shared" si="157"/>
        <v>814.87</v>
      </c>
      <c r="CS211" s="385">
        <f t="shared" si="158"/>
        <v>67.905833333333334</v>
      </c>
    </row>
    <row r="212" spans="22:97" ht="14" customHeight="1" x14ac:dyDescent="0.35">
      <c r="V212" s="137"/>
      <c r="W212" s="39"/>
      <c r="X212" s="202"/>
      <c r="Y212" s="42"/>
      <c r="Z212" s="27"/>
      <c r="AA212" s="28"/>
      <c r="AB212" s="29"/>
      <c r="AC212" s="29"/>
      <c r="AD212" s="29"/>
      <c r="AE212" s="30"/>
      <c r="AF212" s="31"/>
      <c r="AG212" s="136"/>
      <c r="AH212" s="137"/>
      <c r="AI212" s="39"/>
      <c r="AJ212" s="41"/>
      <c r="AK212" s="42"/>
      <c r="AL212" s="27"/>
      <c r="AM212" s="28" t="str">
        <f>IFERROR(INDEX(#REF!,MATCH(AH212,#REF!,0)),"")</f>
        <v/>
      </c>
      <c r="AN212" s="29" t="str">
        <f t="shared" si="127"/>
        <v/>
      </c>
      <c r="AO212" s="29">
        <f t="shared" si="159"/>
        <v>0</v>
      </c>
      <c r="AP212" s="29">
        <f t="shared" si="152"/>
        <v>0</v>
      </c>
      <c r="AQ212" s="30">
        <f t="shared" si="160"/>
        <v>0</v>
      </c>
      <c r="AR212" s="31">
        <f t="shared" si="161"/>
        <v>0</v>
      </c>
      <c r="AT212" s="44" t="s">
        <v>969</v>
      </c>
      <c r="AU212" s="45" t="s">
        <v>546</v>
      </c>
      <c r="AV212" s="138">
        <v>0</v>
      </c>
      <c r="AW212" s="58">
        <v>0</v>
      </c>
      <c r="AX212" s="139">
        <v>5590</v>
      </c>
      <c r="AY212" s="58">
        <v>1174</v>
      </c>
      <c r="AZ212" s="139">
        <v>1540</v>
      </c>
      <c r="BA212" s="58">
        <v>1786</v>
      </c>
      <c r="BB212" s="139">
        <v>2228</v>
      </c>
      <c r="BC212" s="58">
        <v>2233</v>
      </c>
      <c r="BD212" s="139">
        <v>1333</v>
      </c>
      <c r="BE212" s="58">
        <v>629</v>
      </c>
      <c r="BF212" s="139">
        <v>0</v>
      </c>
      <c r="BG212" s="59">
        <v>0</v>
      </c>
      <c r="BI212" s="140">
        <f t="shared" si="153"/>
        <v>1376.0833333333333</v>
      </c>
      <c r="BJ212" s="140">
        <f t="shared" si="154"/>
        <v>16513</v>
      </c>
      <c r="BL212" s="399">
        <f t="shared" si="128"/>
        <v>26</v>
      </c>
      <c r="BM212" s="399">
        <f t="shared" si="129"/>
        <v>26</v>
      </c>
      <c r="BN212" s="399">
        <f t="shared" si="130"/>
        <v>64.13</v>
      </c>
      <c r="BO212" s="399">
        <f t="shared" si="131"/>
        <v>33.22</v>
      </c>
      <c r="BP212" s="399">
        <f t="shared" si="132"/>
        <v>35.78</v>
      </c>
      <c r="BQ212" s="399">
        <f t="shared" si="133"/>
        <v>37.5</v>
      </c>
      <c r="BR212" s="399">
        <f t="shared" si="134"/>
        <v>40.6</v>
      </c>
      <c r="BS212" s="399">
        <f t="shared" si="135"/>
        <v>40.630000000000003</v>
      </c>
      <c r="BT212" s="399">
        <f t="shared" si="136"/>
        <v>34.33</v>
      </c>
      <c r="BU212" s="399">
        <f t="shared" si="137"/>
        <v>29.77</v>
      </c>
      <c r="BV212" s="399">
        <f t="shared" si="138"/>
        <v>26</v>
      </c>
      <c r="BW212" s="399">
        <f t="shared" si="139"/>
        <v>26</v>
      </c>
      <c r="BX212" s="385">
        <f t="shared" si="155"/>
        <v>419.96</v>
      </c>
      <c r="BY212" s="385">
        <f t="shared" si="156"/>
        <v>34.996666666666663</v>
      </c>
      <c r="BZ212" s="385"/>
      <c r="CF212" s="399">
        <f t="shared" si="140"/>
        <v>51</v>
      </c>
      <c r="CG212" s="399">
        <f t="shared" si="141"/>
        <v>51</v>
      </c>
      <c r="CH212" s="399">
        <f t="shared" si="142"/>
        <v>114.12</v>
      </c>
      <c r="CI212" s="399">
        <f t="shared" si="143"/>
        <v>60.41</v>
      </c>
      <c r="CJ212" s="399">
        <f t="shared" si="144"/>
        <v>64.8</v>
      </c>
      <c r="CK212" s="399">
        <f t="shared" si="145"/>
        <v>67.75</v>
      </c>
      <c r="CL212" s="399">
        <f t="shared" si="146"/>
        <v>73.06</v>
      </c>
      <c r="CM212" s="399">
        <f t="shared" si="147"/>
        <v>73.12</v>
      </c>
      <c r="CN212" s="399">
        <f t="shared" si="148"/>
        <v>62.32</v>
      </c>
      <c r="CO212" s="399">
        <f t="shared" si="149"/>
        <v>55.28</v>
      </c>
      <c r="CP212" s="399">
        <f t="shared" si="150"/>
        <v>51</v>
      </c>
      <c r="CQ212" s="399">
        <f t="shared" si="151"/>
        <v>51</v>
      </c>
      <c r="CR212" s="385">
        <f t="shared" si="157"/>
        <v>774.86</v>
      </c>
      <c r="CS212" s="385">
        <f t="shared" si="158"/>
        <v>64.571666666666673</v>
      </c>
    </row>
    <row r="213" spans="22:97" ht="14" customHeight="1" x14ac:dyDescent="0.35">
      <c r="V213" s="137"/>
      <c r="W213" s="39"/>
      <c r="X213" s="202"/>
      <c r="Y213" s="42"/>
      <c r="Z213" s="27"/>
      <c r="AA213" s="28"/>
      <c r="AB213" s="29"/>
      <c r="AC213" s="29"/>
      <c r="AD213" s="29"/>
      <c r="AE213" s="30"/>
      <c r="AF213" s="31"/>
      <c r="AG213" s="136"/>
      <c r="AH213" s="137"/>
      <c r="AI213" s="39"/>
      <c r="AJ213" s="41"/>
      <c r="AK213" s="42"/>
      <c r="AL213" s="27"/>
      <c r="AM213" s="28" t="str">
        <f>IFERROR(INDEX(#REF!,MATCH(AH213,#REF!,0)),"")</f>
        <v/>
      </c>
      <c r="AN213" s="29" t="str">
        <f t="shared" si="127"/>
        <v/>
      </c>
      <c r="AO213" s="29">
        <f t="shared" si="159"/>
        <v>0</v>
      </c>
      <c r="AP213" s="29">
        <f t="shared" si="152"/>
        <v>0</v>
      </c>
      <c r="AQ213" s="30">
        <f t="shared" si="160"/>
        <v>0</v>
      </c>
      <c r="AR213" s="31">
        <f t="shared" si="161"/>
        <v>0</v>
      </c>
      <c r="AT213" s="44" t="s">
        <v>969</v>
      </c>
      <c r="AU213" s="45" t="s">
        <v>547</v>
      </c>
      <c r="AV213" s="138">
        <v>0</v>
      </c>
      <c r="AW213" s="58">
        <v>0</v>
      </c>
      <c r="AX213" s="139">
        <v>2249</v>
      </c>
      <c r="AY213" s="58">
        <v>318</v>
      </c>
      <c r="AZ213" s="139">
        <v>5831</v>
      </c>
      <c r="BA213" s="58">
        <v>8204</v>
      </c>
      <c r="BB213" s="139">
        <v>10255</v>
      </c>
      <c r="BC213" s="58">
        <v>8193</v>
      </c>
      <c r="BD213" s="139">
        <v>7384</v>
      </c>
      <c r="BE213" s="58">
        <v>3281</v>
      </c>
      <c r="BF213" s="139">
        <v>0</v>
      </c>
      <c r="BG213" s="59">
        <v>0</v>
      </c>
      <c r="BI213" s="140">
        <f t="shared" si="153"/>
        <v>3809.5833333333335</v>
      </c>
      <c r="BJ213" s="140">
        <f t="shared" si="154"/>
        <v>45715</v>
      </c>
      <c r="BL213" s="399">
        <f t="shared" si="128"/>
        <v>26</v>
      </c>
      <c r="BM213" s="399">
        <f t="shared" si="129"/>
        <v>26</v>
      </c>
      <c r="BN213" s="399">
        <f t="shared" si="130"/>
        <v>40.74</v>
      </c>
      <c r="BO213" s="399">
        <f t="shared" si="131"/>
        <v>27.91</v>
      </c>
      <c r="BP213" s="399">
        <f t="shared" si="132"/>
        <v>65.819999999999993</v>
      </c>
      <c r="BQ213" s="399">
        <f t="shared" si="133"/>
        <v>84.63</v>
      </c>
      <c r="BR213" s="399">
        <f t="shared" si="134"/>
        <v>101.04</v>
      </c>
      <c r="BS213" s="399">
        <f t="shared" si="135"/>
        <v>84.54</v>
      </c>
      <c r="BT213" s="399">
        <f t="shared" si="136"/>
        <v>78.069999999999993</v>
      </c>
      <c r="BU213" s="399">
        <f t="shared" si="137"/>
        <v>47.97</v>
      </c>
      <c r="BV213" s="399">
        <f t="shared" si="138"/>
        <v>26</v>
      </c>
      <c r="BW213" s="399">
        <f t="shared" si="139"/>
        <v>26</v>
      </c>
      <c r="BX213" s="385">
        <f t="shared" si="155"/>
        <v>634.72</v>
      </c>
      <c r="BY213" s="385">
        <f t="shared" si="156"/>
        <v>52.893333333333338</v>
      </c>
      <c r="BZ213" s="385"/>
      <c r="CF213" s="399">
        <f t="shared" si="140"/>
        <v>51</v>
      </c>
      <c r="CG213" s="399">
        <f t="shared" si="141"/>
        <v>51</v>
      </c>
      <c r="CH213" s="399">
        <f t="shared" si="142"/>
        <v>73.31</v>
      </c>
      <c r="CI213" s="399">
        <f t="shared" si="143"/>
        <v>53.16</v>
      </c>
      <c r="CJ213" s="399">
        <f t="shared" si="144"/>
        <v>118.94</v>
      </c>
      <c r="CK213" s="399">
        <f t="shared" si="145"/>
        <v>166.4</v>
      </c>
      <c r="CL213" s="399">
        <f t="shared" si="146"/>
        <v>207.42</v>
      </c>
      <c r="CM213" s="399">
        <f t="shared" si="147"/>
        <v>166.18</v>
      </c>
      <c r="CN213" s="399">
        <f t="shared" si="148"/>
        <v>150</v>
      </c>
      <c r="CO213" s="399">
        <f t="shared" si="149"/>
        <v>85.69</v>
      </c>
      <c r="CP213" s="399">
        <f t="shared" si="150"/>
        <v>51</v>
      </c>
      <c r="CQ213" s="399">
        <f t="shared" si="151"/>
        <v>51</v>
      </c>
      <c r="CR213" s="385">
        <f t="shared" si="157"/>
        <v>1225.0999999999999</v>
      </c>
      <c r="CS213" s="385">
        <f t="shared" si="158"/>
        <v>102.09166666666665</v>
      </c>
    </row>
    <row r="214" spans="22:97" ht="14" customHeight="1" x14ac:dyDescent="0.35">
      <c r="V214" s="137"/>
      <c r="W214" s="39"/>
      <c r="X214" s="202"/>
      <c r="Y214" s="42"/>
      <c r="Z214" s="27"/>
      <c r="AA214" s="28"/>
      <c r="AB214" s="29"/>
      <c r="AC214" s="29"/>
      <c r="AD214" s="29"/>
      <c r="AE214" s="30"/>
      <c r="AF214" s="31"/>
      <c r="AG214" s="136"/>
      <c r="AH214" s="137"/>
      <c r="AI214" s="39"/>
      <c r="AJ214" s="41"/>
      <c r="AK214" s="42"/>
      <c r="AL214" s="27"/>
      <c r="AM214" s="28" t="str">
        <f>IFERROR(INDEX(#REF!,MATCH(AH214,#REF!,0)),"")</f>
        <v/>
      </c>
      <c r="AN214" s="29" t="str">
        <f t="shared" si="127"/>
        <v/>
      </c>
      <c r="AO214" s="29">
        <f t="shared" si="159"/>
        <v>0</v>
      </c>
      <c r="AP214" s="29">
        <f t="shared" si="152"/>
        <v>0</v>
      </c>
      <c r="AQ214" s="30">
        <f t="shared" si="160"/>
        <v>0</v>
      </c>
      <c r="AR214" s="31">
        <f t="shared" si="161"/>
        <v>0</v>
      </c>
      <c r="AT214" s="44" t="s">
        <v>969</v>
      </c>
      <c r="AU214" s="45" t="s">
        <v>548</v>
      </c>
      <c r="AV214" s="138">
        <v>0</v>
      </c>
      <c r="AW214" s="58">
        <v>0</v>
      </c>
      <c r="AX214" s="139">
        <v>50</v>
      </c>
      <c r="AY214" s="58">
        <v>174</v>
      </c>
      <c r="AZ214" s="139">
        <v>3972</v>
      </c>
      <c r="BA214" s="58">
        <v>6524</v>
      </c>
      <c r="BB214" s="139">
        <v>8155</v>
      </c>
      <c r="BC214" s="58">
        <v>4808</v>
      </c>
      <c r="BD214" s="139">
        <v>4098</v>
      </c>
      <c r="BE214" s="58">
        <v>1946</v>
      </c>
      <c r="BF214" s="139">
        <v>0</v>
      </c>
      <c r="BG214" s="59">
        <v>0</v>
      </c>
      <c r="BI214" s="140">
        <f t="shared" si="153"/>
        <v>2477.25</v>
      </c>
      <c r="BJ214" s="140">
        <f t="shared" si="154"/>
        <v>29727</v>
      </c>
      <c r="BL214" s="399">
        <f t="shared" si="128"/>
        <v>26</v>
      </c>
      <c r="BM214" s="399">
        <f t="shared" si="129"/>
        <v>26</v>
      </c>
      <c r="BN214" s="399">
        <f t="shared" si="130"/>
        <v>26.3</v>
      </c>
      <c r="BO214" s="399">
        <f t="shared" si="131"/>
        <v>27.04</v>
      </c>
      <c r="BP214" s="399">
        <f t="shared" si="132"/>
        <v>52.8</v>
      </c>
      <c r="BQ214" s="399">
        <f t="shared" si="133"/>
        <v>71.19</v>
      </c>
      <c r="BR214" s="399">
        <f t="shared" si="134"/>
        <v>84.24</v>
      </c>
      <c r="BS214" s="399">
        <f t="shared" si="135"/>
        <v>58.66</v>
      </c>
      <c r="BT214" s="399">
        <f t="shared" si="136"/>
        <v>53.69</v>
      </c>
      <c r="BU214" s="399">
        <f t="shared" si="137"/>
        <v>38.619999999999997</v>
      </c>
      <c r="BV214" s="399">
        <f t="shared" si="138"/>
        <v>26</v>
      </c>
      <c r="BW214" s="399">
        <f t="shared" si="139"/>
        <v>26</v>
      </c>
      <c r="BX214" s="385">
        <f t="shared" si="155"/>
        <v>516.54</v>
      </c>
      <c r="BY214" s="385">
        <f t="shared" si="156"/>
        <v>43.044999999999995</v>
      </c>
      <c r="BZ214" s="385"/>
      <c r="CF214" s="399">
        <f t="shared" si="140"/>
        <v>51</v>
      </c>
      <c r="CG214" s="399">
        <f t="shared" si="141"/>
        <v>51</v>
      </c>
      <c r="CH214" s="399">
        <f t="shared" si="142"/>
        <v>51.34</v>
      </c>
      <c r="CI214" s="399">
        <f t="shared" si="143"/>
        <v>52.18</v>
      </c>
      <c r="CJ214" s="399">
        <f t="shared" si="144"/>
        <v>93.98</v>
      </c>
      <c r="CK214" s="399">
        <f t="shared" si="145"/>
        <v>132.80000000000001</v>
      </c>
      <c r="CL214" s="399">
        <f t="shared" si="146"/>
        <v>165.42</v>
      </c>
      <c r="CM214" s="399">
        <f t="shared" si="147"/>
        <v>104.02</v>
      </c>
      <c r="CN214" s="399">
        <f t="shared" si="148"/>
        <v>95.5</v>
      </c>
      <c r="CO214" s="399">
        <f t="shared" si="149"/>
        <v>69.67</v>
      </c>
      <c r="CP214" s="399">
        <f t="shared" si="150"/>
        <v>51</v>
      </c>
      <c r="CQ214" s="399">
        <f t="shared" si="151"/>
        <v>51</v>
      </c>
      <c r="CR214" s="385">
        <f t="shared" si="157"/>
        <v>968.91</v>
      </c>
      <c r="CS214" s="385">
        <f t="shared" si="158"/>
        <v>80.742499999999993</v>
      </c>
    </row>
    <row r="215" spans="22:97" ht="14" customHeight="1" x14ac:dyDescent="0.35">
      <c r="V215" s="137"/>
      <c r="W215" s="39"/>
      <c r="X215" s="202"/>
      <c r="Y215" s="42"/>
      <c r="Z215" s="27"/>
      <c r="AA215" s="28"/>
      <c r="AB215" s="29"/>
      <c r="AC215" s="29"/>
      <c r="AD215" s="29"/>
      <c r="AE215" s="30"/>
      <c r="AF215" s="31"/>
      <c r="AG215" s="136"/>
      <c r="AH215" s="137"/>
      <c r="AI215" s="39"/>
      <c r="AJ215" s="41"/>
      <c r="AK215" s="42"/>
      <c r="AL215" s="27"/>
      <c r="AM215" s="28" t="str">
        <f>IFERROR(INDEX(#REF!,MATCH(AH215,#REF!,0)),"")</f>
        <v/>
      </c>
      <c r="AN215" s="29" t="str">
        <f t="shared" si="127"/>
        <v/>
      </c>
      <c r="AO215" s="29">
        <f t="shared" si="159"/>
        <v>0</v>
      </c>
      <c r="AP215" s="29">
        <f t="shared" si="152"/>
        <v>0</v>
      </c>
      <c r="AQ215" s="30">
        <f t="shared" si="160"/>
        <v>0</v>
      </c>
      <c r="AR215" s="31">
        <f t="shared" si="161"/>
        <v>0</v>
      </c>
      <c r="AT215" s="44" t="s">
        <v>969</v>
      </c>
      <c r="AU215" s="45" t="s">
        <v>549</v>
      </c>
      <c r="AV215" s="138">
        <v>0</v>
      </c>
      <c r="AW215" s="58">
        <v>0</v>
      </c>
      <c r="AX215" s="139">
        <v>1393</v>
      </c>
      <c r="AY215" s="58">
        <v>2421</v>
      </c>
      <c r="AZ215" s="139">
        <v>4753</v>
      </c>
      <c r="BA215" s="58">
        <v>10412</v>
      </c>
      <c r="BB215" s="139">
        <v>11015</v>
      </c>
      <c r="BC215" s="58">
        <v>9604</v>
      </c>
      <c r="BD215" s="139">
        <v>5970</v>
      </c>
      <c r="BE215" s="58">
        <v>5893</v>
      </c>
      <c r="BF215" s="139">
        <v>0</v>
      </c>
      <c r="BG215" s="59">
        <v>0</v>
      </c>
      <c r="BI215" s="140">
        <f t="shared" si="153"/>
        <v>4288.416666666667</v>
      </c>
      <c r="BJ215" s="140">
        <f t="shared" si="154"/>
        <v>51461</v>
      </c>
      <c r="BL215" s="399">
        <f t="shared" si="128"/>
        <v>26</v>
      </c>
      <c r="BM215" s="399">
        <f t="shared" si="129"/>
        <v>26</v>
      </c>
      <c r="BN215" s="399">
        <f t="shared" si="130"/>
        <v>34.75</v>
      </c>
      <c r="BO215" s="399">
        <f t="shared" si="131"/>
        <v>41.95</v>
      </c>
      <c r="BP215" s="399">
        <f t="shared" si="132"/>
        <v>58.27</v>
      </c>
      <c r="BQ215" s="399">
        <f t="shared" si="133"/>
        <v>102.3</v>
      </c>
      <c r="BR215" s="399">
        <f t="shared" si="134"/>
        <v>107.12</v>
      </c>
      <c r="BS215" s="399">
        <f t="shared" si="135"/>
        <v>95.83</v>
      </c>
      <c r="BT215" s="399">
        <f t="shared" si="136"/>
        <v>66.790000000000006</v>
      </c>
      <c r="BU215" s="399">
        <f t="shared" si="137"/>
        <v>66.25</v>
      </c>
      <c r="BV215" s="399">
        <f t="shared" si="138"/>
        <v>26</v>
      </c>
      <c r="BW215" s="399">
        <f t="shared" si="139"/>
        <v>26</v>
      </c>
      <c r="BX215" s="385">
        <f t="shared" si="155"/>
        <v>677.26</v>
      </c>
      <c r="BY215" s="385">
        <f t="shared" si="156"/>
        <v>56.438333333333333</v>
      </c>
      <c r="BZ215" s="385"/>
      <c r="CF215" s="399">
        <f t="shared" si="140"/>
        <v>51</v>
      </c>
      <c r="CG215" s="399">
        <f t="shared" si="141"/>
        <v>51</v>
      </c>
      <c r="CH215" s="399">
        <f t="shared" si="142"/>
        <v>63.04</v>
      </c>
      <c r="CI215" s="399">
        <f t="shared" si="143"/>
        <v>75.37</v>
      </c>
      <c r="CJ215" s="399">
        <f t="shared" si="144"/>
        <v>103.36</v>
      </c>
      <c r="CK215" s="399">
        <f t="shared" si="145"/>
        <v>210.56</v>
      </c>
      <c r="CL215" s="399">
        <f t="shared" si="146"/>
        <v>222.62</v>
      </c>
      <c r="CM215" s="399">
        <f t="shared" si="147"/>
        <v>194.4</v>
      </c>
      <c r="CN215" s="399">
        <f t="shared" si="148"/>
        <v>121.72</v>
      </c>
      <c r="CO215" s="399">
        <f t="shared" si="149"/>
        <v>120.18</v>
      </c>
      <c r="CP215" s="399">
        <f t="shared" si="150"/>
        <v>51</v>
      </c>
      <c r="CQ215" s="399">
        <f t="shared" si="151"/>
        <v>51</v>
      </c>
      <c r="CR215" s="385">
        <f t="shared" si="157"/>
        <v>1315.25</v>
      </c>
      <c r="CS215" s="385">
        <f t="shared" si="158"/>
        <v>109.60416666666667</v>
      </c>
    </row>
    <row r="216" spans="22:97" ht="14" customHeight="1" x14ac:dyDescent="0.35">
      <c r="V216" s="137"/>
      <c r="W216" s="39"/>
      <c r="X216" s="202"/>
      <c r="Y216" s="42"/>
      <c r="Z216" s="27"/>
      <c r="AA216" s="28"/>
      <c r="AB216" s="29"/>
      <c r="AC216" s="29"/>
      <c r="AD216" s="29"/>
      <c r="AE216" s="30"/>
      <c r="AF216" s="31"/>
      <c r="AG216" s="136"/>
      <c r="AH216" s="137"/>
      <c r="AI216" s="39"/>
      <c r="AJ216" s="41"/>
      <c r="AK216" s="42"/>
      <c r="AL216" s="27"/>
      <c r="AM216" s="28" t="str">
        <f>IFERROR(INDEX(#REF!,MATCH(AH216,#REF!,0)),"")</f>
        <v/>
      </c>
      <c r="AN216" s="29" t="str">
        <f t="shared" si="127"/>
        <v/>
      </c>
      <c r="AO216" s="29">
        <f t="shared" si="159"/>
        <v>0</v>
      </c>
      <c r="AP216" s="29">
        <f t="shared" si="152"/>
        <v>0</v>
      </c>
      <c r="AQ216" s="30">
        <f t="shared" si="160"/>
        <v>0</v>
      </c>
      <c r="AR216" s="31">
        <f t="shared" si="161"/>
        <v>0</v>
      </c>
      <c r="AT216" s="44" t="s">
        <v>969</v>
      </c>
      <c r="AU216" s="45" t="s">
        <v>550</v>
      </c>
      <c r="AV216" s="138">
        <v>0</v>
      </c>
      <c r="AW216" s="58">
        <v>0</v>
      </c>
      <c r="AX216" s="139">
        <v>6691</v>
      </c>
      <c r="AY216" s="58">
        <v>472</v>
      </c>
      <c r="AZ216" s="139">
        <v>10621</v>
      </c>
      <c r="BA216" s="58">
        <v>15816</v>
      </c>
      <c r="BB216" s="139">
        <v>17770</v>
      </c>
      <c r="BC216" s="58">
        <v>14752</v>
      </c>
      <c r="BD216" s="139">
        <v>23667</v>
      </c>
      <c r="BE216" s="58">
        <v>0</v>
      </c>
      <c r="BF216" s="139">
        <v>0</v>
      </c>
      <c r="BG216" s="59">
        <v>0</v>
      </c>
      <c r="BI216" s="140">
        <f t="shared" si="153"/>
        <v>7482.416666666667</v>
      </c>
      <c r="BJ216" s="140">
        <f t="shared" si="154"/>
        <v>89789</v>
      </c>
      <c r="BL216" s="399">
        <f t="shared" si="128"/>
        <v>26</v>
      </c>
      <c r="BM216" s="399">
        <f t="shared" si="129"/>
        <v>26</v>
      </c>
      <c r="BN216" s="399">
        <f t="shared" si="130"/>
        <v>72.53</v>
      </c>
      <c r="BO216" s="399">
        <f t="shared" si="131"/>
        <v>28.83</v>
      </c>
      <c r="BP216" s="399">
        <f t="shared" si="132"/>
        <v>103.97</v>
      </c>
      <c r="BQ216" s="399">
        <f t="shared" si="133"/>
        <v>145.53</v>
      </c>
      <c r="BR216" s="399">
        <f t="shared" si="134"/>
        <v>161.16</v>
      </c>
      <c r="BS216" s="399">
        <f t="shared" si="135"/>
        <v>137.02000000000001</v>
      </c>
      <c r="BT216" s="399">
        <f t="shared" si="136"/>
        <v>208.34</v>
      </c>
      <c r="BU216" s="399">
        <f t="shared" si="137"/>
        <v>26</v>
      </c>
      <c r="BV216" s="399">
        <f t="shared" si="138"/>
        <v>26</v>
      </c>
      <c r="BW216" s="399">
        <f t="shared" si="139"/>
        <v>26</v>
      </c>
      <c r="BX216" s="385">
        <f t="shared" si="155"/>
        <v>987.38</v>
      </c>
      <c r="BY216" s="385">
        <f t="shared" si="156"/>
        <v>82.281666666666666</v>
      </c>
      <c r="BZ216" s="385"/>
      <c r="CF216" s="399">
        <f t="shared" si="140"/>
        <v>51</v>
      </c>
      <c r="CG216" s="399">
        <f t="shared" si="141"/>
        <v>51</v>
      </c>
      <c r="CH216" s="399">
        <f t="shared" si="142"/>
        <v>136.13999999999999</v>
      </c>
      <c r="CI216" s="399">
        <f t="shared" si="143"/>
        <v>54.21</v>
      </c>
      <c r="CJ216" s="399">
        <f t="shared" si="144"/>
        <v>214.74</v>
      </c>
      <c r="CK216" s="399">
        <f t="shared" si="145"/>
        <v>318.64</v>
      </c>
      <c r="CL216" s="399">
        <f t="shared" si="146"/>
        <v>357.72</v>
      </c>
      <c r="CM216" s="399">
        <f t="shared" si="147"/>
        <v>297.36</v>
      </c>
      <c r="CN216" s="399">
        <f t="shared" si="148"/>
        <v>475.66</v>
      </c>
      <c r="CO216" s="399">
        <f t="shared" si="149"/>
        <v>51</v>
      </c>
      <c r="CP216" s="399">
        <f t="shared" si="150"/>
        <v>51</v>
      </c>
      <c r="CQ216" s="399">
        <f t="shared" si="151"/>
        <v>51</v>
      </c>
      <c r="CR216" s="385">
        <f t="shared" si="157"/>
        <v>2109.4700000000003</v>
      </c>
      <c r="CS216" s="385">
        <f t="shared" si="158"/>
        <v>175.78916666666669</v>
      </c>
    </row>
    <row r="217" spans="22:97" ht="14" customHeight="1" x14ac:dyDescent="0.35">
      <c r="V217" s="137"/>
      <c r="W217" s="39"/>
      <c r="X217" s="202"/>
      <c r="Y217" s="42"/>
      <c r="Z217" s="27"/>
      <c r="AA217" s="28"/>
      <c r="AB217" s="29"/>
      <c r="AC217" s="29"/>
      <c r="AD217" s="29"/>
      <c r="AE217" s="30"/>
      <c r="AF217" s="31"/>
      <c r="AG217" s="136"/>
      <c r="AH217" s="137"/>
      <c r="AI217" s="39"/>
      <c r="AJ217" s="41"/>
      <c r="AK217" s="42"/>
      <c r="AL217" s="27"/>
      <c r="AM217" s="28" t="str">
        <f>IFERROR(INDEX(#REF!,MATCH(AH217,#REF!,0)),"")</f>
        <v/>
      </c>
      <c r="AN217" s="29" t="str">
        <f t="shared" si="127"/>
        <v/>
      </c>
      <c r="AO217" s="29">
        <f t="shared" si="159"/>
        <v>0</v>
      </c>
      <c r="AP217" s="29">
        <f t="shared" si="152"/>
        <v>0</v>
      </c>
      <c r="AQ217" s="30">
        <f t="shared" si="160"/>
        <v>0</v>
      </c>
      <c r="AR217" s="31">
        <f t="shared" si="161"/>
        <v>0</v>
      </c>
      <c r="AT217" s="44" t="s">
        <v>969</v>
      </c>
      <c r="AU217" s="45" t="s">
        <v>551</v>
      </c>
      <c r="AV217" s="138">
        <v>0</v>
      </c>
      <c r="AW217" s="58">
        <v>0</v>
      </c>
      <c r="AX217" s="139">
        <v>2259</v>
      </c>
      <c r="AY217" s="58">
        <v>382</v>
      </c>
      <c r="AZ217" s="139">
        <v>1792</v>
      </c>
      <c r="BA217" s="58">
        <v>2808</v>
      </c>
      <c r="BB217" s="139">
        <v>3510</v>
      </c>
      <c r="BC217" s="58">
        <v>2447</v>
      </c>
      <c r="BD217" s="139">
        <v>4356</v>
      </c>
      <c r="BE217" s="58">
        <v>1349</v>
      </c>
      <c r="BF217" s="139">
        <v>0</v>
      </c>
      <c r="BG217" s="59">
        <v>0</v>
      </c>
      <c r="BI217" s="140">
        <f t="shared" si="153"/>
        <v>1575.25</v>
      </c>
      <c r="BJ217" s="140">
        <f t="shared" si="154"/>
        <v>18903</v>
      </c>
      <c r="BL217" s="399">
        <f t="shared" si="128"/>
        <v>26</v>
      </c>
      <c r="BM217" s="399">
        <f t="shared" si="129"/>
        <v>26</v>
      </c>
      <c r="BN217" s="399">
        <f t="shared" si="130"/>
        <v>40.81</v>
      </c>
      <c r="BO217" s="399">
        <f t="shared" si="131"/>
        <v>28.29</v>
      </c>
      <c r="BP217" s="399">
        <f t="shared" si="132"/>
        <v>37.54</v>
      </c>
      <c r="BQ217" s="399">
        <f t="shared" si="133"/>
        <v>44.66</v>
      </c>
      <c r="BR217" s="399">
        <f t="shared" si="134"/>
        <v>49.57</v>
      </c>
      <c r="BS217" s="399">
        <f t="shared" si="135"/>
        <v>42.13</v>
      </c>
      <c r="BT217" s="399">
        <f t="shared" si="136"/>
        <v>55.49</v>
      </c>
      <c r="BU217" s="399">
        <f t="shared" si="137"/>
        <v>34.44</v>
      </c>
      <c r="BV217" s="399">
        <f t="shared" si="138"/>
        <v>26</v>
      </c>
      <c r="BW217" s="399">
        <f t="shared" si="139"/>
        <v>26</v>
      </c>
      <c r="BX217" s="385">
        <f t="shared" si="155"/>
        <v>436.93</v>
      </c>
      <c r="BY217" s="385">
        <f t="shared" si="156"/>
        <v>36.410833333333336</v>
      </c>
      <c r="BZ217" s="385"/>
      <c r="CF217" s="399">
        <f t="shared" si="140"/>
        <v>51</v>
      </c>
      <c r="CG217" s="399">
        <f t="shared" si="141"/>
        <v>51</v>
      </c>
      <c r="CH217" s="399">
        <f t="shared" si="142"/>
        <v>73.430000000000007</v>
      </c>
      <c r="CI217" s="399">
        <f t="shared" si="143"/>
        <v>53.6</v>
      </c>
      <c r="CJ217" s="399">
        <f t="shared" si="144"/>
        <v>67.819999999999993</v>
      </c>
      <c r="CK217" s="399">
        <f t="shared" si="145"/>
        <v>80.02</v>
      </c>
      <c r="CL217" s="399">
        <f t="shared" si="146"/>
        <v>88.44</v>
      </c>
      <c r="CM217" s="399">
        <f t="shared" si="147"/>
        <v>75.680000000000007</v>
      </c>
      <c r="CN217" s="399">
        <f t="shared" si="148"/>
        <v>98.59</v>
      </c>
      <c r="CO217" s="399">
        <f t="shared" si="149"/>
        <v>62.51</v>
      </c>
      <c r="CP217" s="399">
        <f t="shared" si="150"/>
        <v>51</v>
      </c>
      <c r="CQ217" s="399">
        <f t="shared" si="151"/>
        <v>51</v>
      </c>
      <c r="CR217" s="385">
        <f t="shared" si="157"/>
        <v>804.09</v>
      </c>
      <c r="CS217" s="385">
        <f t="shared" si="158"/>
        <v>67.007500000000007</v>
      </c>
    </row>
    <row r="218" spans="22:97" ht="14" customHeight="1" x14ac:dyDescent="0.35">
      <c r="V218" s="137"/>
      <c r="W218" s="39"/>
      <c r="X218" s="202"/>
      <c r="Y218" s="42"/>
      <c r="Z218" s="27"/>
      <c r="AA218" s="28"/>
      <c r="AB218" s="29"/>
      <c r="AC218" s="29"/>
      <c r="AD218" s="29"/>
      <c r="AE218" s="30"/>
      <c r="AF218" s="31"/>
      <c r="AG218" s="136"/>
      <c r="AH218" s="137"/>
      <c r="AI218" s="39"/>
      <c r="AJ218" s="41"/>
      <c r="AK218" s="42"/>
      <c r="AL218" s="27"/>
      <c r="AM218" s="28" t="str">
        <f>IFERROR(INDEX(#REF!,MATCH(AH218,#REF!,0)),"")</f>
        <v/>
      </c>
      <c r="AN218" s="29" t="str">
        <f t="shared" si="127"/>
        <v/>
      </c>
      <c r="AO218" s="29">
        <f t="shared" si="159"/>
        <v>0</v>
      </c>
      <c r="AP218" s="29">
        <f t="shared" si="152"/>
        <v>0</v>
      </c>
      <c r="AQ218" s="30">
        <f t="shared" si="160"/>
        <v>0</v>
      </c>
      <c r="AR218" s="31">
        <f t="shared" si="161"/>
        <v>0</v>
      </c>
      <c r="AT218" s="44" t="s">
        <v>969</v>
      </c>
      <c r="AU218" s="45" t="s">
        <v>552</v>
      </c>
      <c r="AV218" s="138">
        <v>0</v>
      </c>
      <c r="AW218" s="58">
        <v>0</v>
      </c>
      <c r="AX218" s="139">
        <v>1629</v>
      </c>
      <c r="AY218" s="58">
        <v>600</v>
      </c>
      <c r="AZ218" s="139">
        <v>1647</v>
      </c>
      <c r="BA218" s="58">
        <v>2285</v>
      </c>
      <c r="BB218" s="139">
        <v>2856</v>
      </c>
      <c r="BC218" s="58">
        <v>1748</v>
      </c>
      <c r="BD218" s="139">
        <v>2132</v>
      </c>
      <c r="BE218" s="58">
        <v>511</v>
      </c>
      <c r="BF218" s="139">
        <v>0</v>
      </c>
      <c r="BG218" s="59">
        <v>0</v>
      </c>
      <c r="BI218" s="140">
        <f t="shared" si="153"/>
        <v>1117.3333333333333</v>
      </c>
      <c r="BJ218" s="140">
        <f t="shared" si="154"/>
        <v>13408</v>
      </c>
      <c r="BL218" s="399">
        <f t="shared" si="128"/>
        <v>26</v>
      </c>
      <c r="BM218" s="399">
        <f t="shared" si="129"/>
        <v>26</v>
      </c>
      <c r="BN218" s="399">
        <f t="shared" si="130"/>
        <v>36.4</v>
      </c>
      <c r="BO218" s="399">
        <f t="shared" si="131"/>
        <v>29.6</v>
      </c>
      <c r="BP218" s="399">
        <f t="shared" si="132"/>
        <v>36.53</v>
      </c>
      <c r="BQ218" s="399">
        <f t="shared" si="133"/>
        <v>41</v>
      </c>
      <c r="BR218" s="399">
        <f t="shared" si="134"/>
        <v>44.99</v>
      </c>
      <c r="BS218" s="399">
        <f t="shared" si="135"/>
        <v>37.24</v>
      </c>
      <c r="BT218" s="399">
        <f t="shared" si="136"/>
        <v>39.92</v>
      </c>
      <c r="BU218" s="399">
        <f t="shared" si="137"/>
        <v>29.07</v>
      </c>
      <c r="BV218" s="399">
        <f t="shared" si="138"/>
        <v>26</v>
      </c>
      <c r="BW218" s="399">
        <f t="shared" si="139"/>
        <v>26</v>
      </c>
      <c r="BX218" s="385">
        <f t="shared" si="155"/>
        <v>398.75</v>
      </c>
      <c r="BY218" s="385">
        <f t="shared" si="156"/>
        <v>33.229166666666664</v>
      </c>
      <c r="BZ218" s="385"/>
      <c r="CF218" s="399">
        <f t="shared" si="140"/>
        <v>51</v>
      </c>
      <c r="CG218" s="399">
        <f t="shared" si="141"/>
        <v>51</v>
      </c>
      <c r="CH218" s="399">
        <f t="shared" si="142"/>
        <v>65.87</v>
      </c>
      <c r="CI218" s="399">
        <f t="shared" si="143"/>
        <v>55.08</v>
      </c>
      <c r="CJ218" s="399">
        <f t="shared" si="144"/>
        <v>66.08</v>
      </c>
      <c r="CK218" s="399">
        <f t="shared" si="145"/>
        <v>73.739999999999995</v>
      </c>
      <c r="CL218" s="399">
        <f t="shared" si="146"/>
        <v>80.59</v>
      </c>
      <c r="CM218" s="399">
        <f t="shared" si="147"/>
        <v>67.3</v>
      </c>
      <c r="CN218" s="399">
        <f t="shared" si="148"/>
        <v>71.900000000000006</v>
      </c>
      <c r="CO218" s="399">
        <f t="shared" si="149"/>
        <v>54.47</v>
      </c>
      <c r="CP218" s="399">
        <f t="shared" si="150"/>
        <v>51</v>
      </c>
      <c r="CQ218" s="399">
        <f t="shared" si="151"/>
        <v>51</v>
      </c>
      <c r="CR218" s="385">
        <f t="shared" si="157"/>
        <v>739.03000000000009</v>
      </c>
      <c r="CS218" s="385">
        <f t="shared" si="158"/>
        <v>61.585833333333341</v>
      </c>
    </row>
    <row r="219" spans="22:97" ht="14" customHeight="1" x14ac:dyDescent="0.35">
      <c r="V219" s="137"/>
      <c r="W219" s="39"/>
      <c r="X219" s="202"/>
      <c r="Y219" s="42"/>
      <c r="Z219" s="27"/>
      <c r="AA219" s="28"/>
      <c r="AB219" s="29"/>
      <c r="AC219" s="29"/>
      <c r="AD219" s="29"/>
      <c r="AE219" s="30"/>
      <c r="AF219" s="31"/>
      <c r="AG219" s="136"/>
      <c r="AH219" s="137"/>
      <c r="AI219" s="39"/>
      <c r="AJ219" s="41"/>
      <c r="AK219" s="42"/>
      <c r="AL219" s="27"/>
      <c r="AM219" s="28" t="str">
        <f>IFERROR(INDEX(#REF!,MATCH(AH219,#REF!,0)),"")</f>
        <v/>
      </c>
      <c r="AN219" s="29" t="str">
        <f t="shared" si="127"/>
        <v/>
      </c>
      <c r="AO219" s="29">
        <f t="shared" si="159"/>
        <v>0</v>
      </c>
      <c r="AP219" s="29">
        <f t="shared" si="152"/>
        <v>0</v>
      </c>
      <c r="AQ219" s="30">
        <f t="shared" si="160"/>
        <v>0</v>
      </c>
      <c r="AR219" s="31">
        <f t="shared" si="161"/>
        <v>0</v>
      </c>
      <c r="AT219" s="44" t="s">
        <v>969</v>
      </c>
      <c r="AU219" s="45" t="s">
        <v>553</v>
      </c>
      <c r="AV219" s="138">
        <v>0</v>
      </c>
      <c r="AW219" s="58">
        <v>0</v>
      </c>
      <c r="AX219" s="139">
        <v>2364</v>
      </c>
      <c r="AY219" s="58">
        <v>641</v>
      </c>
      <c r="AZ219" s="139">
        <v>919</v>
      </c>
      <c r="BA219" s="58">
        <v>1103</v>
      </c>
      <c r="BB219" s="139">
        <v>1378</v>
      </c>
      <c r="BC219" s="58">
        <v>1103</v>
      </c>
      <c r="BD219" s="139">
        <v>1236</v>
      </c>
      <c r="BE219" s="58">
        <v>516</v>
      </c>
      <c r="BF219" s="139">
        <v>0</v>
      </c>
      <c r="BG219" s="59">
        <v>0</v>
      </c>
      <c r="BI219" s="140">
        <f t="shared" si="153"/>
        <v>771.66666666666663</v>
      </c>
      <c r="BJ219" s="140">
        <f t="shared" si="154"/>
        <v>9260</v>
      </c>
      <c r="BL219" s="399">
        <f t="shared" si="128"/>
        <v>26</v>
      </c>
      <c r="BM219" s="399">
        <f t="shared" si="129"/>
        <v>26</v>
      </c>
      <c r="BN219" s="399">
        <f t="shared" si="130"/>
        <v>41.55</v>
      </c>
      <c r="BO219" s="399">
        <f t="shared" si="131"/>
        <v>29.85</v>
      </c>
      <c r="BP219" s="399">
        <f t="shared" si="132"/>
        <v>31.51</v>
      </c>
      <c r="BQ219" s="399">
        <f t="shared" si="133"/>
        <v>32.72</v>
      </c>
      <c r="BR219" s="399">
        <f t="shared" si="134"/>
        <v>34.65</v>
      </c>
      <c r="BS219" s="399">
        <f t="shared" si="135"/>
        <v>32.72</v>
      </c>
      <c r="BT219" s="399">
        <f t="shared" si="136"/>
        <v>33.65</v>
      </c>
      <c r="BU219" s="399">
        <f t="shared" si="137"/>
        <v>29.1</v>
      </c>
      <c r="BV219" s="399">
        <f t="shared" si="138"/>
        <v>26</v>
      </c>
      <c r="BW219" s="399">
        <f t="shared" si="139"/>
        <v>26</v>
      </c>
      <c r="BX219" s="385">
        <f t="shared" si="155"/>
        <v>369.75</v>
      </c>
      <c r="BY219" s="385">
        <f t="shared" si="156"/>
        <v>30.8125</v>
      </c>
      <c r="BZ219" s="385"/>
      <c r="CF219" s="399">
        <f t="shared" si="140"/>
        <v>51</v>
      </c>
      <c r="CG219" s="399">
        <f t="shared" si="141"/>
        <v>51</v>
      </c>
      <c r="CH219" s="399">
        <f t="shared" si="142"/>
        <v>74.69</v>
      </c>
      <c r="CI219" s="399">
        <f t="shared" si="143"/>
        <v>55.36</v>
      </c>
      <c r="CJ219" s="399">
        <f t="shared" si="144"/>
        <v>57.35</v>
      </c>
      <c r="CK219" s="399">
        <f t="shared" si="145"/>
        <v>59.56</v>
      </c>
      <c r="CL219" s="399">
        <f t="shared" si="146"/>
        <v>62.86</v>
      </c>
      <c r="CM219" s="399">
        <f t="shared" si="147"/>
        <v>59.56</v>
      </c>
      <c r="CN219" s="399">
        <f t="shared" si="148"/>
        <v>61.15</v>
      </c>
      <c r="CO219" s="399">
        <f t="shared" si="149"/>
        <v>54.51</v>
      </c>
      <c r="CP219" s="399">
        <f t="shared" si="150"/>
        <v>51</v>
      </c>
      <c r="CQ219" s="399">
        <f t="shared" si="151"/>
        <v>51</v>
      </c>
      <c r="CR219" s="385">
        <f t="shared" si="157"/>
        <v>689.04000000000008</v>
      </c>
      <c r="CS219" s="385">
        <f t="shared" si="158"/>
        <v>57.420000000000009</v>
      </c>
    </row>
    <row r="220" spans="22:97" ht="14" customHeight="1" x14ac:dyDescent="0.35">
      <c r="V220" s="137"/>
      <c r="W220" s="39"/>
      <c r="X220" s="202"/>
      <c r="Y220" s="42"/>
      <c r="Z220" s="27"/>
      <c r="AA220" s="28"/>
      <c r="AB220" s="29"/>
      <c r="AC220" s="29"/>
      <c r="AD220" s="29"/>
      <c r="AE220" s="30"/>
      <c r="AF220" s="31"/>
      <c r="AG220" s="136"/>
      <c r="AH220" s="137"/>
      <c r="AI220" s="39"/>
      <c r="AJ220" s="41"/>
      <c r="AK220" s="42"/>
      <c r="AL220" s="27"/>
      <c r="AM220" s="28" t="str">
        <f>IFERROR(INDEX(#REF!,MATCH(AH220,#REF!,0)),"")</f>
        <v/>
      </c>
      <c r="AN220" s="29" t="str">
        <f t="shared" si="127"/>
        <v/>
      </c>
      <c r="AO220" s="29">
        <f t="shared" si="159"/>
        <v>0</v>
      </c>
      <c r="AP220" s="29">
        <f t="shared" si="152"/>
        <v>0</v>
      </c>
      <c r="AQ220" s="30">
        <f t="shared" si="160"/>
        <v>0</v>
      </c>
      <c r="AR220" s="31">
        <f t="shared" si="161"/>
        <v>0</v>
      </c>
      <c r="AT220" s="44" t="s">
        <v>969</v>
      </c>
      <c r="AU220" s="45" t="s">
        <v>554</v>
      </c>
      <c r="AV220" s="138">
        <v>0</v>
      </c>
      <c r="AW220" s="58">
        <v>0</v>
      </c>
      <c r="AX220" s="139">
        <v>1614</v>
      </c>
      <c r="AY220" s="58">
        <v>1305</v>
      </c>
      <c r="AZ220" s="139">
        <v>2677</v>
      </c>
      <c r="BA220" s="58">
        <v>5170</v>
      </c>
      <c r="BB220" s="139">
        <v>6462</v>
      </c>
      <c r="BC220" s="58">
        <v>-2533</v>
      </c>
      <c r="BD220" s="139">
        <v>3300</v>
      </c>
      <c r="BE220" s="58">
        <v>817</v>
      </c>
      <c r="BF220" s="139">
        <v>0</v>
      </c>
      <c r="BG220" s="59">
        <v>0</v>
      </c>
      <c r="BI220" s="140">
        <f t="shared" si="153"/>
        <v>1567.6666666666667</v>
      </c>
      <c r="BJ220" s="140">
        <f t="shared" si="154"/>
        <v>18812</v>
      </c>
      <c r="BL220" s="399">
        <f t="shared" si="128"/>
        <v>26</v>
      </c>
      <c r="BM220" s="399">
        <f t="shared" si="129"/>
        <v>26</v>
      </c>
      <c r="BN220" s="399">
        <f t="shared" si="130"/>
        <v>36.299999999999997</v>
      </c>
      <c r="BO220" s="399">
        <f t="shared" si="131"/>
        <v>34.14</v>
      </c>
      <c r="BP220" s="399">
        <f t="shared" si="132"/>
        <v>43.74</v>
      </c>
      <c r="BQ220" s="399">
        <f t="shared" si="133"/>
        <v>61.19</v>
      </c>
      <c r="BR220" s="399">
        <f t="shared" si="134"/>
        <v>70.7</v>
      </c>
      <c r="BS220" s="399">
        <f t="shared" si="135"/>
        <v>10.8</v>
      </c>
      <c r="BT220" s="399">
        <f t="shared" si="136"/>
        <v>48.1</v>
      </c>
      <c r="BU220" s="399">
        <f t="shared" si="137"/>
        <v>30.9</v>
      </c>
      <c r="BV220" s="399">
        <f t="shared" si="138"/>
        <v>26</v>
      </c>
      <c r="BW220" s="399">
        <f t="shared" si="139"/>
        <v>26</v>
      </c>
      <c r="BX220" s="385">
        <f t="shared" si="155"/>
        <v>439.87</v>
      </c>
      <c r="BY220" s="385">
        <f t="shared" si="156"/>
        <v>36.655833333333334</v>
      </c>
      <c r="BZ220" s="385"/>
      <c r="CF220" s="399">
        <f t="shared" si="140"/>
        <v>51</v>
      </c>
      <c r="CG220" s="399">
        <f t="shared" si="141"/>
        <v>51</v>
      </c>
      <c r="CH220" s="399">
        <f t="shared" si="142"/>
        <v>65.69</v>
      </c>
      <c r="CI220" s="399">
        <f t="shared" si="143"/>
        <v>61.98</v>
      </c>
      <c r="CJ220" s="399">
        <f t="shared" si="144"/>
        <v>78.44</v>
      </c>
      <c r="CK220" s="399">
        <f t="shared" si="145"/>
        <v>108.36</v>
      </c>
      <c r="CL220" s="399">
        <f t="shared" si="146"/>
        <v>131.56</v>
      </c>
      <c r="CM220" s="399">
        <f t="shared" si="147"/>
        <v>33.78</v>
      </c>
      <c r="CN220" s="399">
        <f t="shared" si="148"/>
        <v>85.92</v>
      </c>
      <c r="CO220" s="399">
        <f t="shared" si="149"/>
        <v>56.56</v>
      </c>
      <c r="CP220" s="399">
        <f t="shared" si="150"/>
        <v>51</v>
      </c>
      <c r="CQ220" s="399">
        <f t="shared" si="151"/>
        <v>51</v>
      </c>
      <c r="CR220" s="385">
        <f t="shared" si="157"/>
        <v>826.29</v>
      </c>
      <c r="CS220" s="385">
        <f t="shared" si="158"/>
        <v>68.857500000000002</v>
      </c>
    </row>
    <row r="221" spans="22:97" ht="14" customHeight="1" x14ac:dyDescent="0.35">
      <c r="V221" s="137"/>
      <c r="W221" s="39"/>
      <c r="X221" s="202"/>
      <c r="Y221" s="42"/>
      <c r="Z221" s="27"/>
      <c r="AA221" s="28"/>
      <c r="AB221" s="29"/>
      <c r="AC221" s="29"/>
      <c r="AD221" s="29"/>
      <c r="AE221" s="30"/>
      <c r="AF221" s="31"/>
      <c r="AG221" s="136"/>
      <c r="AH221" s="137"/>
      <c r="AI221" s="39"/>
      <c r="AJ221" s="41"/>
      <c r="AK221" s="42"/>
      <c r="AL221" s="27"/>
      <c r="AM221" s="28" t="str">
        <f>IFERROR(INDEX(#REF!,MATCH(AH221,#REF!,0)),"")</f>
        <v/>
      </c>
      <c r="AN221" s="29" t="str">
        <f t="shared" si="127"/>
        <v/>
      </c>
      <c r="AO221" s="29">
        <f t="shared" si="159"/>
        <v>0</v>
      </c>
      <c r="AP221" s="29">
        <f t="shared" si="152"/>
        <v>0</v>
      </c>
      <c r="AQ221" s="30">
        <f t="shared" si="160"/>
        <v>0</v>
      </c>
      <c r="AR221" s="31">
        <f t="shared" si="161"/>
        <v>0</v>
      </c>
      <c r="AT221" s="44" t="s">
        <v>969</v>
      </c>
      <c r="AU221" s="45" t="s">
        <v>555</v>
      </c>
      <c r="AV221" s="138">
        <v>0</v>
      </c>
      <c r="AW221" s="58">
        <v>0</v>
      </c>
      <c r="AX221" s="139">
        <v>1538</v>
      </c>
      <c r="AY221" s="58">
        <v>506</v>
      </c>
      <c r="AZ221" s="139">
        <v>3165</v>
      </c>
      <c r="BA221" s="58">
        <v>4175</v>
      </c>
      <c r="BB221" s="139">
        <v>5218</v>
      </c>
      <c r="BC221" s="58">
        <v>424</v>
      </c>
      <c r="BD221" s="139">
        <v>4475</v>
      </c>
      <c r="BE221" s="58">
        <v>3671</v>
      </c>
      <c r="BF221" s="139">
        <v>0</v>
      </c>
      <c r="BG221" s="59">
        <v>0</v>
      </c>
      <c r="BI221" s="140">
        <f t="shared" si="153"/>
        <v>1931</v>
      </c>
      <c r="BJ221" s="140">
        <f t="shared" si="154"/>
        <v>23172</v>
      </c>
      <c r="BL221" s="399">
        <f t="shared" si="128"/>
        <v>26</v>
      </c>
      <c r="BM221" s="399">
        <f t="shared" si="129"/>
        <v>26</v>
      </c>
      <c r="BN221" s="399">
        <f t="shared" si="130"/>
        <v>35.770000000000003</v>
      </c>
      <c r="BO221" s="399">
        <f t="shared" si="131"/>
        <v>29.04</v>
      </c>
      <c r="BP221" s="399">
        <f t="shared" si="132"/>
        <v>47.16</v>
      </c>
      <c r="BQ221" s="399">
        <f t="shared" si="133"/>
        <v>54.23</v>
      </c>
      <c r="BR221" s="399">
        <f t="shared" si="134"/>
        <v>61.53</v>
      </c>
      <c r="BS221" s="399">
        <f t="shared" si="135"/>
        <v>28.54</v>
      </c>
      <c r="BT221" s="399">
        <f t="shared" si="136"/>
        <v>56.33</v>
      </c>
      <c r="BU221" s="399">
        <f t="shared" si="137"/>
        <v>50.7</v>
      </c>
      <c r="BV221" s="399">
        <f t="shared" si="138"/>
        <v>26</v>
      </c>
      <c r="BW221" s="399">
        <f t="shared" si="139"/>
        <v>26</v>
      </c>
      <c r="BX221" s="385">
        <f t="shared" si="155"/>
        <v>467.3</v>
      </c>
      <c r="BY221" s="385">
        <f t="shared" si="156"/>
        <v>38.94166666666667</v>
      </c>
      <c r="BZ221" s="385"/>
      <c r="CF221" s="399">
        <f t="shared" si="140"/>
        <v>51</v>
      </c>
      <c r="CG221" s="399">
        <f t="shared" si="141"/>
        <v>51</v>
      </c>
      <c r="CH221" s="399">
        <f t="shared" si="142"/>
        <v>64.78</v>
      </c>
      <c r="CI221" s="399">
        <f t="shared" si="143"/>
        <v>54.44</v>
      </c>
      <c r="CJ221" s="399">
        <f t="shared" si="144"/>
        <v>84.3</v>
      </c>
      <c r="CK221" s="399">
        <f t="shared" si="145"/>
        <v>96.42</v>
      </c>
      <c r="CL221" s="399">
        <f t="shared" si="146"/>
        <v>108.94</v>
      </c>
      <c r="CM221" s="399">
        <f t="shared" si="147"/>
        <v>53.88</v>
      </c>
      <c r="CN221" s="399">
        <f t="shared" si="148"/>
        <v>100.02</v>
      </c>
      <c r="CO221" s="399">
        <f t="shared" si="149"/>
        <v>90.37</v>
      </c>
      <c r="CP221" s="399">
        <f t="shared" si="150"/>
        <v>51</v>
      </c>
      <c r="CQ221" s="399">
        <f t="shared" si="151"/>
        <v>51</v>
      </c>
      <c r="CR221" s="385">
        <f t="shared" si="157"/>
        <v>857.15</v>
      </c>
      <c r="CS221" s="385">
        <f t="shared" si="158"/>
        <v>71.42916666666666</v>
      </c>
    </row>
    <row r="222" spans="22:97" ht="14" customHeight="1" x14ac:dyDescent="0.35">
      <c r="V222" s="137"/>
      <c r="W222" s="39"/>
      <c r="X222" s="202"/>
      <c r="Y222" s="42"/>
      <c r="Z222" s="27"/>
      <c r="AA222" s="28"/>
      <c r="AB222" s="29"/>
      <c r="AC222" s="29"/>
      <c r="AD222" s="29"/>
      <c r="AE222" s="30"/>
      <c r="AF222" s="31"/>
      <c r="AG222" s="136"/>
      <c r="AH222" s="137"/>
      <c r="AI222" s="39"/>
      <c r="AJ222" s="41"/>
      <c r="AK222" s="42"/>
      <c r="AL222" s="27"/>
      <c r="AM222" s="28" t="str">
        <f>IFERROR(INDEX(#REF!,MATCH(AH222,#REF!,0)),"")</f>
        <v/>
      </c>
      <c r="AN222" s="29" t="str">
        <f t="shared" si="127"/>
        <v/>
      </c>
      <c r="AO222" s="29">
        <f t="shared" si="159"/>
        <v>0</v>
      </c>
      <c r="AP222" s="29">
        <f t="shared" si="152"/>
        <v>0</v>
      </c>
      <c r="AQ222" s="30">
        <f t="shared" si="160"/>
        <v>0</v>
      </c>
      <c r="AR222" s="31">
        <f t="shared" si="161"/>
        <v>0</v>
      </c>
      <c r="AT222" s="44" t="s">
        <v>969</v>
      </c>
      <c r="AU222" s="45" t="s">
        <v>556</v>
      </c>
      <c r="AV222" s="138">
        <v>0</v>
      </c>
      <c r="AW222" s="58">
        <v>0</v>
      </c>
      <c r="AX222" s="139">
        <v>0</v>
      </c>
      <c r="AY222" s="58">
        <v>0</v>
      </c>
      <c r="AZ222" s="139"/>
      <c r="BA222" s="58"/>
      <c r="BB222" s="139"/>
      <c r="BC222" s="58"/>
      <c r="BD222" s="139">
        <v>3091</v>
      </c>
      <c r="BE222" s="58">
        <v>1713</v>
      </c>
      <c r="BF222" s="139">
        <v>0</v>
      </c>
      <c r="BG222" s="59">
        <v>0</v>
      </c>
      <c r="BI222" s="140">
        <f t="shared" si="153"/>
        <v>600.5</v>
      </c>
      <c r="BJ222" s="140">
        <f t="shared" si="154"/>
        <v>4804</v>
      </c>
      <c r="BL222" s="399">
        <f t="shared" si="128"/>
        <v>26</v>
      </c>
      <c r="BM222" s="399">
        <f t="shared" si="129"/>
        <v>26</v>
      </c>
      <c r="BN222" s="399">
        <f t="shared" si="130"/>
        <v>26</v>
      </c>
      <c r="BO222" s="399">
        <f t="shared" si="131"/>
        <v>26</v>
      </c>
      <c r="BP222" s="399">
        <f t="shared" si="132"/>
        <v>26</v>
      </c>
      <c r="BQ222" s="399">
        <f t="shared" si="133"/>
        <v>26</v>
      </c>
      <c r="BR222" s="399">
        <f t="shared" si="134"/>
        <v>26</v>
      </c>
      <c r="BS222" s="399">
        <f t="shared" si="135"/>
        <v>26</v>
      </c>
      <c r="BT222" s="399">
        <f t="shared" si="136"/>
        <v>46.64</v>
      </c>
      <c r="BU222" s="399">
        <f t="shared" si="137"/>
        <v>36.99</v>
      </c>
      <c r="BV222" s="399">
        <f t="shared" si="138"/>
        <v>26</v>
      </c>
      <c r="BW222" s="399">
        <f t="shared" si="139"/>
        <v>26</v>
      </c>
      <c r="BX222" s="385">
        <f t="shared" si="155"/>
        <v>343.63</v>
      </c>
      <c r="BY222" s="385">
        <f t="shared" si="156"/>
        <v>28.635833333333334</v>
      </c>
      <c r="BZ222" s="385"/>
      <c r="CF222" s="399">
        <f t="shared" si="140"/>
        <v>51</v>
      </c>
      <c r="CG222" s="399">
        <f t="shared" si="141"/>
        <v>51</v>
      </c>
      <c r="CH222" s="399">
        <f t="shared" si="142"/>
        <v>51</v>
      </c>
      <c r="CI222" s="399">
        <f t="shared" si="143"/>
        <v>51</v>
      </c>
      <c r="CJ222" s="399">
        <f t="shared" si="144"/>
        <v>51</v>
      </c>
      <c r="CK222" s="399">
        <f t="shared" si="145"/>
        <v>51</v>
      </c>
      <c r="CL222" s="399">
        <f t="shared" si="146"/>
        <v>51</v>
      </c>
      <c r="CM222" s="399">
        <f t="shared" si="147"/>
        <v>51</v>
      </c>
      <c r="CN222" s="399">
        <f t="shared" si="148"/>
        <v>83.41</v>
      </c>
      <c r="CO222" s="399">
        <f t="shared" si="149"/>
        <v>66.88</v>
      </c>
      <c r="CP222" s="399">
        <f t="shared" si="150"/>
        <v>51</v>
      </c>
      <c r="CQ222" s="399">
        <f t="shared" si="151"/>
        <v>51</v>
      </c>
      <c r="CR222" s="385">
        <f t="shared" si="157"/>
        <v>660.29</v>
      </c>
      <c r="CS222" s="385">
        <f t="shared" si="158"/>
        <v>55.024166666666666</v>
      </c>
    </row>
    <row r="223" spans="22:97" ht="14" customHeight="1" x14ac:dyDescent="0.35">
      <c r="V223" s="137"/>
      <c r="W223" s="39"/>
      <c r="X223" s="202"/>
      <c r="Y223" s="42"/>
      <c r="Z223" s="27"/>
      <c r="AA223" s="28"/>
      <c r="AB223" s="29"/>
      <c r="AC223" s="29"/>
      <c r="AD223" s="29"/>
      <c r="AE223" s="30"/>
      <c r="AF223" s="31"/>
      <c r="AG223" s="136"/>
      <c r="AH223" s="137"/>
      <c r="AI223" s="39"/>
      <c r="AJ223" s="41"/>
      <c r="AK223" s="42"/>
      <c r="AL223" s="27"/>
      <c r="AM223" s="28" t="str">
        <f>IFERROR(INDEX(#REF!,MATCH(AH223,#REF!,0)),"")</f>
        <v/>
      </c>
      <c r="AN223" s="29" t="str">
        <f t="shared" si="127"/>
        <v/>
      </c>
      <c r="AO223" s="29">
        <f t="shared" si="159"/>
        <v>0</v>
      </c>
      <c r="AP223" s="29">
        <f t="shared" si="152"/>
        <v>0</v>
      </c>
      <c r="AQ223" s="30">
        <f t="shared" si="160"/>
        <v>0</v>
      </c>
      <c r="AR223" s="31">
        <f t="shared" si="161"/>
        <v>0</v>
      </c>
      <c r="AT223" s="44" t="s">
        <v>969</v>
      </c>
      <c r="AU223" s="45" t="s">
        <v>557</v>
      </c>
      <c r="AV223" s="138">
        <v>0</v>
      </c>
      <c r="AW223" s="58">
        <v>0</v>
      </c>
      <c r="AX223" s="139">
        <v>3864</v>
      </c>
      <c r="AY223" s="58">
        <v>690</v>
      </c>
      <c r="AZ223" s="139">
        <v>1622</v>
      </c>
      <c r="BA223" s="58">
        <v>1889</v>
      </c>
      <c r="BB223" s="139">
        <v>2886</v>
      </c>
      <c r="BC223" s="58">
        <v>3591</v>
      </c>
      <c r="BD223" s="139">
        <v>2971</v>
      </c>
      <c r="BE223" s="58">
        <v>893</v>
      </c>
      <c r="BF223" s="139">
        <v>0</v>
      </c>
      <c r="BG223" s="59">
        <v>0</v>
      </c>
      <c r="BI223" s="140">
        <f t="shared" si="153"/>
        <v>1533.8333333333333</v>
      </c>
      <c r="BJ223" s="140">
        <f t="shared" si="154"/>
        <v>18406</v>
      </c>
      <c r="BL223" s="399">
        <f t="shared" si="128"/>
        <v>26</v>
      </c>
      <c r="BM223" s="399">
        <f t="shared" si="129"/>
        <v>26</v>
      </c>
      <c r="BN223" s="399">
        <f t="shared" si="130"/>
        <v>52.05</v>
      </c>
      <c r="BO223" s="399">
        <f t="shared" si="131"/>
        <v>30.14</v>
      </c>
      <c r="BP223" s="399">
        <f t="shared" si="132"/>
        <v>36.35</v>
      </c>
      <c r="BQ223" s="399">
        <f t="shared" si="133"/>
        <v>38.22</v>
      </c>
      <c r="BR223" s="399">
        <f t="shared" si="134"/>
        <v>45.2</v>
      </c>
      <c r="BS223" s="399">
        <f t="shared" si="135"/>
        <v>50.14</v>
      </c>
      <c r="BT223" s="399">
        <f t="shared" si="136"/>
        <v>45.8</v>
      </c>
      <c r="BU223" s="399">
        <f t="shared" si="137"/>
        <v>31.36</v>
      </c>
      <c r="BV223" s="399">
        <f t="shared" si="138"/>
        <v>26</v>
      </c>
      <c r="BW223" s="399">
        <f t="shared" si="139"/>
        <v>26</v>
      </c>
      <c r="BX223" s="385">
        <f t="shared" si="155"/>
        <v>433.26</v>
      </c>
      <c r="BY223" s="385">
        <f t="shared" si="156"/>
        <v>36.104999999999997</v>
      </c>
      <c r="BZ223" s="385"/>
      <c r="CF223" s="399">
        <f t="shared" si="140"/>
        <v>51</v>
      </c>
      <c r="CG223" s="399">
        <f t="shared" si="141"/>
        <v>51</v>
      </c>
      <c r="CH223" s="399">
        <f t="shared" si="142"/>
        <v>92.69</v>
      </c>
      <c r="CI223" s="399">
        <f t="shared" si="143"/>
        <v>55.69</v>
      </c>
      <c r="CJ223" s="399">
        <f t="shared" si="144"/>
        <v>65.78</v>
      </c>
      <c r="CK223" s="399">
        <f t="shared" si="145"/>
        <v>68.989999999999995</v>
      </c>
      <c r="CL223" s="399">
        <f t="shared" si="146"/>
        <v>80.95</v>
      </c>
      <c r="CM223" s="399">
        <f t="shared" si="147"/>
        <v>89.41</v>
      </c>
      <c r="CN223" s="399">
        <f t="shared" si="148"/>
        <v>81.97</v>
      </c>
      <c r="CO223" s="399">
        <f t="shared" si="149"/>
        <v>57.07</v>
      </c>
      <c r="CP223" s="399">
        <f t="shared" si="150"/>
        <v>51</v>
      </c>
      <c r="CQ223" s="399">
        <f t="shared" si="151"/>
        <v>51</v>
      </c>
      <c r="CR223" s="385">
        <f t="shared" si="157"/>
        <v>796.55000000000007</v>
      </c>
      <c r="CS223" s="385">
        <f t="shared" si="158"/>
        <v>66.379166666666677</v>
      </c>
    </row>
    <row r="224" spans="22:97" ht="14" customHeight="1" x14ac:dyDescent="0.35">
      <c r="V224" s="137"/>
      <c r="W224" s="39"/>
      <c r="X224" s="202"/>
      <c r="Y224" s="42"/>
      <c r="Z224" s="27"/>
      <c r="AA224" s="28"/>
      <c r="AB224" s="29"/>
      <c r="AC224" s="29"/>
      <c r="AD224" s="29"/>
      <c r="AE224" s="30"/>
      <c r="AF224" s="31"/>
      <c r="AG224" s="136"/>
      <c r="AH224" s="137"/>
      <c r="AI224" s="39"/>
      <c r="AJ224" s="41"/>
      <c r="AK224" s="42"/>
      <c r="AL224" s="27"/>
      <c r="AM224" s="28" t="str">
        <f>IFERROR(INDEX(#REF!,MATCH(AH224,#REF!,0)),"")</f>
        <v/>
      </c>
      <c r="AN224" s="29" t="str">
        <f t="shared" si="127"/>
        <v/>
      </c>
      <c r="AO224" s="29">
        <f t="shared" si="159"/>
        <v>0</v>
      </c>
      <c r="AP224" s="29">
        <f t="shared" si="152"/>
        <v>0</v>
      </c>
      <c r="AQ224" s="30">
        <f t="shared" si="160"/>
        <v>0</v>
      </c>
      <c r="AR224" s="31">
        <f t="shared" si="161"/>
        <v>0</v>
      </c>
      <c r="AT224" s="44" t="s">
        <v>969</v>
      </c>
      <c r="AU224" s="45" t="s">
        <v>558</v>
      </c>
      <c r="AV224" s="138">
        <v>0</v>
      </c>
      <c r="AW224" s="58">
        <v>0</v>
      </c>
      <c r="AX224" s="139">
        <v>4932</v>
      </c>
      <c r="AY224" s="58">
        <v>668</v>
      </c>
      <c r="AZ224" s="139">
        <v>5429</v>
      </c>
      <c r="BA224" s="58">
        <v>5059</v>
      </c>
      <c r="BB224" s="139">
        <v>7653</v>
      </c>
      <c r="BC224" s="58">
        <v>5535</v>
      </c>
      <c r="BD224" s="139">
        <v>5655</v>
      </c>
      <c r="BE224" s="58">
        <v>3223</v>
      </c>
      <c r="BF224" s="139">
        <v>0</v>
      </c>
      <c r="BG224" s="59">
        <v>0</v>
      </c>
      <c r="BI224" s="140">
        <f t="shared" si="153"/>
        <v>3179.5</v>
      </c>
      <c r="BJ224" s="140">
        <f t="shared" si="154"/>
        <v>38154</v>
      </c>
      <c r="BL224" s="399">
        <f t="shared" si="128"/>
        <v>26</v>
      </c>
      <c r="BM224" s="399">
        <f t="shared" si="129"/>
        <v>26</v>
      </c>
      <c r="BN224" s="399">
        <f t="shared" si="130"/>
        <v>59.52</v>
      </c>
      <c r="BO224" s="399">
        <f t="shared" si="131"/>
        <v>30.01</v>
      </c>
      <c r="BP224" s="399">
        <f t="shared" si="132"/>
        <v>63</v>
      </c>
      <c r="BQ224" s="399">
        <f t="shared" si="133"/>
        <v>60.41</v>
      </c>
      <c r="BR224" s="399">
        <f t="shared" si="134"/>
        <v>80.22</v>
      </c>
      <c r="BS224" s="399">
        <f t="shared" si="135"/>
        <v>63.75</v>
      </c>
      <c r="BT224" s="399">
        <f t="shared" si="136"/>
        <v>64.59</v>
      </c>
      <c r="BU224" s="399">
        <f t="shared" si="137"/>
        <v>47.56</v>
      </c>
      <c r="BV224" s="399">
        <f t="shared" si="138"/>
        <v>26</v>
      </c>
      <c r="BW224" s="399">
        <f t="shared" si="139"/>
        <v>26</v>
      </c>
      <c r="BX224" s="385">
        <f t="shared" si="155"/>
        <v>573.05999999999995</v>
      </c>
      <c r="BY224" s="385">
        <f t="shared" si="156"/>
        <v>47.754999999999995</v>
      </c>
      <c r="BZ224" s="385"/>
      <c r="CF224" s="399">
        <f t="shared" si="140"/>
        <v>51</v>
      </c>
      <c r="CG224" s="399">
        <f t="shared" si="141"/>
        <v>51</v>
      </c>
      <c r="CH224" s="399">
        <f t="shared" si="142"/>
        <v>105.5</v>
      </c>
      <c r="CI224" s="399">
        <f t="shared" si="143"/>
        <v>55.54</v>
      </c>
      <c r="CJ224" s="399">
        <f t="shared" si="144"/>
        <v>111.47</v>
      </c>
      <c r="CK224" s="399">
        <f t="shared" si="145"/>
        <v>107.03</v>
      </c>
      <c r="CL224" s="399">
        <f t="shared" si="146"/>
        <v>155.38</v>
      </c>
      <c r="CM224" s="399">
        <f t="shared" si="147"/>
        <v>113.02</v>
      </c>
      <c r="CN224" s="399">
        <f t="shared" si="148"/>
        <v>115.42</v>
      </c>
      <c r="CO224" s="399">
        <f t="shared" si="149"/>
        <v>85</v>
      </c>
      <c r="CP224" s="399">
        <f t="shared" si="150"/>
        <v>51</v>
      </c>
      <c r="CQ224" s="399">
        <f t="shared" si="151"/>
        <v>51</v>
      </c>
      <c r="CR224" s="385">
        <f t="shared" si="157"/>
        <v>1052.3599999999999</v>
      </c>
      <c r="CS224" s="385">
        <f t="shared" si="158"/>
        <v>87.696666666666658</v>
      </c>
    </row>
    <row r="225" spans="22:97" ht="14" customHeight="1" x14ac:dyDescent="0.35">
      <c r="V225" s="137"/>
      <c r="W225" s="39"/>
      <c r="X225" s="202"/>
      <c r="Y225" s="42"/>
      <c r="Z225" s="27"/>
      <c r="AA225" s="28"/>
      <c r="AB225" s="29"/>
      <c r="AC225" s="29"/>
      <c r="AD225" s="29"/>
      <c r="AE225" s="30"/>
      <c r="AF225" s="31"/>
      <c r="AG225" s="136"/>
      <c r="AH225" s="137"/>
      <c r="AI225" s="39"/>
      <c r="AJ225" s="41"/>
      <c r="AK225" s="42"/>
      <c r="AL225" s="27"/>
      <c r="AM225" s="28" t="str">
        <f>IFERROR(INDEX(#REF!,MATCH(AH225,#REF!,0)),"")</f>
        <v/>
      </c>
      <c r="AN225" s="29" t="str">
        <f t="shared" si="127"/>
        <v/>
      </c>
      <c r="AO225" s="29">
        <f t="shared" si="159"/>
        <v>0</v>
      </c>
      <c r="AP225" s="29">
        <f t="shared" si="152"/>
        <v>0</v>
      </c>
      <c r="AQ225" s="30">
        <f t="shared" si="160"/>
        <v>0</v>
      </c>
      <c r="AR225" s="31">
        <f t="shared" si="161"/>
        <v>0</v>
      </c>
      <c r="AT225" s="44" t="s">
        <v>969</v>
      </c>
      <c r="AU225" s="45" t="s">
        <v>559</v>
      </c>
      <c r="AV225" s="138">
        <v>0</v>
      </c>
      <c r="AW225" s="58">
        <v>0</v>
      </c>
      <c r="AX225" s="139">
        <v>3798</v>
      </c>
      <c r="AY225" s="58">
        <v>1199</v>
      </c>
      <c r="AZ225" s="139">
        <v>6073</v>
      </c>
      <c r="BA225" s="58">
        <v>6367</v>
      </c>
      <c r="BB225" s="139">
        <v>5738</v>
      </c>
      <c r="BC225" s="58">
        <v>3167</v>
      </c>
      <c r="BD225" s="139">
        <v>5231</v>
      </c>
      <c r="BE225" s="58">
        <v>2221</v>
      </c>
      <c r="BF225" s="139">
        <v>0</v>
      </c>
      <c r="BG225" s="59">
        <v>0</v>
      </c>
      <c r="BI225" s="140">
        <f t="shared" si="153"/>
        <v>2816.1666666666665</v>
      </c>
      <c r="BJ225" s="140">
        <f t="shared" si="154"/>
        <v>33794</v>
      </c>
      <c r="BL225" s="399">
        <f t="shared" si="128"/>
        <v>26</v>
      </c>
      <c r="BM225" s="399">
        <f t="shared" si="129"/>
        <v>26</v>
      </c>
      <c r="BN225" s="399">
        <f t="shared" si="130"/>
        <v>51.59</v>
      </c>
      <c r="BO225" s="399">
        <f t="shared" si="131"/>
        <v>33.39</v>
      </c>
      <c r="BP225" s="399">
        <f t="shared" si="132"/>
        <v>67.58</v>
      </c>
      <c r="BQ225" s="399">
        <f t="shared" si="133"/>
        <v>69.94</v>
      </c>
      <c r="BR225" s="399">
        <f t="shared" si="134"/>
        <v>65.17</v>
      </c>
      <c r="BS225" s="399">
        <f t="shared" si="135"/>
        <v>47.17</v>
      </c>
      <c r="BT225" s="399">
        <f t="shared" si="136"/>
        <v>61.62</v>
      </c>
      <c r="BU225" s="399">
        <f t="shared" si="137"/>
        <v>40.549999999999997</v>
      </c>
      <c r="BV225" s="399">
        <f t="shared" si="138"/>
        <v>26</v>
      </c>
      <c r="BW225" s="399">
        <f t="shared" si="139"/>
        <v>26</v>
      </c>
      <c r="BX225" s="385">
        <f t="shared" si="155"/>
        <v>541.01</v>
      </c>
      <c r="BY225" s="385">
        <f t="shared" si="156"/>
        <v>45.084166666666668</v>
      </c>
      <c r="BZ225" s="385"/>
      <c r="CF225" s="399">
        <f t="shared" si="140"/>
        <v>51</v>
      </c>
      <c r="CG225" s="399">
        <f t="shared" si="141"/>
        <v>51</v>
      </c>
      <c r="CH225" s="399">
        <f t="shared" si="142"/>
        <v>91.9</v>
      </c>
      <c r="CI225" s="399">
        <f t="shared" si="143"/>
        <v>60.71</v>
      </c>
      <c r="CJ225" s="399">
        <f t="shared" si="144"/>
        <v>123.78</v>
      </c>
      <c r="CK225" s="399">
        <f t="shared" si="145"/>
        <v>129.66</v>
      </c>
      <c r="CL225" s="399">
        <f t="shared" si="146"/>
        <v>117.08</v>
      </c>
      <c r="CM225" s="399">
        <f t="shared" si="147"/>
        <v>84.32</v>
      </c>
      <c r="CN225" s="399">
        <f t="shared" si="148"/>
        <v>109.09</v>
      </c>
      <c r="CO225" s="399">
        <f t="shared" si="149"/>
        <v>72.97</v>
      </c>
      <c r="CP225" s="399">
        <f t="shared" si="150"/>
        <v>51</v>
      </c>
      <c r="CQ225" s="399">
        <f t="shared" si="151"/>
        <v>51</v>
      </c>
      <c r="CR225" s="385">
        <f t="shared" si="157"/>
        <v>993.5100000000001</v>
      </c>
      <c r="CS225" s="385">
        <f t="shared" si="158"/>
        <v>82.792500000000004</v>
      </c>
    </row>
    <row r="226" spans="22:97" ht="14" customHeight="1" x14ac:dyDescent="0.35">
      <c r="V226" s="137"/>
      <c r="W226" s="39"/>
      <c r="X226" s="202"/>
      <c r="Y226" s="42"/>
      <c r="Z226" s="27"/>
      <c r="AA226" s="28"/>
      <c r="AB226" s="29"/>
      <c r="AC226" s="29"/>
      <c r="AD226" s="29"/>
      <c r="AE226" s="30"/>
      <c r="AF226" s="31"/>
      <c r="AG226" s="136"/>
      <c r="AH226" s="137"/>
      <c r="AI226" s="39"/>
      <c r="AJ226" s="41"/>
      <c r="AK226" s="42"/>
      <c r="AL226" s="27"/>
      <c r="AM226" s="28" t="str">
        <f>IFERROR(INDEX(#REF!,MATCH(AH226,#REF!,0)),"")</f>
        <v/>
      </c>
      <c r="AN226" s="29" t="str">
        <f t="shared" si="127"/>
        <v/>
      </c>
      <c r="AO226" s="29">
        <f t="shared" si="159"/>
        <v>0</v>
      </c>
      <c r="AP226" s="29">
        <f t="shared" si="152"/>
        <v>0</v>
      </c>
      <c r="AQ226" s="30">
        <f t="shared" si="160"/>
        <v>0</v>
      </c>
      <c r="AR226" s="31">
        <f t="shared" si="161"/>
        <v>0</v>
      </c>
      <c r="AT226" s="44" t="s">
        <v>969</v>
      </c>
      <c r="AU226" s="45" t="s">
        <v>560</v>
      </c>
      <c r="AV226" s="138">
        <v>0</v>
      </c>
      <c r="AW226" s="58">
        <v>0</v>
      </c>
      <c r="AX226" s="139">
        <v>4529</v>
      </c>
      <c r="AY226" s="58">
        <v>711</v>
      </c>
      <c r="AZ226" s="139">
        <v>2033</v>
      </c>
      <c r="BA226" s="58">
        <v>7272</v>
      </c>
      <c r="BB226" s="139">
        <v>8644</v>
      </c>
      <c r="BC226" s="58">
        <v>7195</v>
      </c>
      <c r="BD226" s="139">
        <v>4139</v>
      </c>
      <c r="BE226" s="58">
        <v>3114</v>
      </c>
      <c r="BF226" s="139">
        <v>0</v>
      </c>
      <c r="BG226" s="59">
        <v>0</v>
      </c>
      <c r="BI226" s="140">
        <f t="shared" si="153"/>
        <v>3136.4166666666665</v>
      </c>
      <c r="BJ226" s="140">
        <f t="shared" si="154"/>
        <v>37637</v>
      </c>
      <c r="BL226" s="399">
        <f t="shared" si="128"/>
        <v>26</v>
      </c>
      <c r="BM226" s="399">
        <f t="shared" si="129"/>
        <v>26</v>
      </c>
      <c r="BN226" s="399">
        <f t="shared" si="130"/>
        <v>56.7</v>
      </c>
      <c r="BO226" s="399">
        <f t="shared" si="131"/>
        <v>30.27</v>
      </c>
      <c r="BP226" s="399">
        <f t="shared" si="132"/>
        <v>39.229999999999997</v>
      </c>
      <c r="BQ226" s="399">
        <f t="shared" si="133"/>
        <v>77.180000000000007</v>
      </c>
      <c r="BR226" s="399">
        <f t="shared" si="134"/>
        <v>88.15</v>
      </c>
      <c r="BS226" s="399">
        <f t="shared" si="135"/>
        <v>76.56</v>
      </c>
      <c r="BT226" s="399">
        <f t="shared" si="136"/>
        <v>53.97</v>
      </c>
      <c r="BU226" s="399">
        <f t="shared" si="137"/>
        <v>46.8</v>
      </c>
      <c r="BV226" s="399">
        <f t="shared" si="138"/>
        <v>26</v>
      </c>
      <c r="BW226" s="399">
        <f t="shared" si="139"/>
        <v>26</v>
      </c>
      <c r="BX226" s="385">
        <f t="shared" si="155"/>
        <v>572.8599999999999</v>
      </c>
      <c r="BY226" s="385">
        <f t="shared" si="156"/>
        <v>47.738333333333323</v>
      </c>
      <c r="BZ226" s="385"/>
      <c r="CF226" s="399">
        <f t="shared" si="140"/>
        <v>51</v>
      </c>
      <c r="CG226" s="399">
        <f t="shared" si="141"/>
        <v>51</v>
      </c>
      <c r="CH226" s="399">
        <f t="shared" si="142"/>
        <v>100.67</v>
      </c>
      <c r="CI226" s="399">
        <f t="shared" si="143"/>
        <v>55.83</v>
      </c>
      <c r="CJ226" s="399">
        <f t="shared" si="144"/>
        <v>70.72</v>
      </c>
      <c r="CK226" s="399">
        <f t="shared" si="145"/>
        <v>147.76</v>
      </c>
      <c r="CL226" s="399">
        <f t="shared" si="146"/>
        <v>175.2</v>
      </c>
      <c r="CM226" s="399">
        <f t="shared" si="147"/>
        <v>146.22</v>
      </c>
      <c r="CN226" s="399">
        <f t="shared" si="148"/>
        <v>95.99</v>
      </c>
      <c r="CO226" s="399">
        <f t="shared" si="149"/>
        <v>83.69</v>
      </c>
      <c r="CP226" s="399">
        <f t="shared" si="150"/>
        <v>51</v>
      </c>
      <c r="CQ226" s="399">
        <f t="shared" si="151"/>
        <v>51</v>
      </c>
      <c r="CR226" s="385">
        <f t="shared" si="157"/>
        <v>1080.0800000000002</v>
      </c>
      <c r="CS226" s="385">
        <f t="shared" si="158"/>
        <v>90.006666666666675</v>
      </c>
    </row>
    <row r="227" spans="22:97" ht="14" customHeight="1" x14ac:dyDescent="0.35">
      <c r="V227" s="137"/>
      <c r="W227" s="39"/>
      <c r="X227" s="202"/>
      <c r="Y227" s="42"/>
      <c r="Z227" s="27"/>
      <c r="AA227" s="28"/>
      <c r="AB227" s="29"/>
      <c r="AC227" s="29"/>
      <c r="AD227" s="29"/>
      <c r="AE227" s="30"/>
      <c r="AF227" s="31"/>
      <c r="AG227" s="136"/>
      <c r="AH227" s="137"/>
      <c r="AI227" s="39"/>
      <c r="AJ227" s="41"/>
      <c r="AK227" s="42"/>
      <c r="AL227" s="27"/>
      <c r="AM227" s="28" t="str">
        <f>IFERROR(INDEX(#REF!,MATCH(AH227,#REF!,0)),"")</f>
        <v/>
      </c>
      <c r="AN227" s="29" t="str">
        <f t="shared" si="127"/>
        <v/>
      </c>
      <c r="AO227" s="29">
        <f t="shared" si="159"/>
        <v>0</v>
      </c>
      <c r="AP227" s="29">
        <f t="shared" si="152"/>
        <v>0</v>
      </c>
      <c r="AQ227" s="30">
        <f t="shared" si="160"/>
        <v>0</v>
      </c>
      <c r="AR227" s="31">
        <f t="shared" si="161"/>
        <v>0</v>
      </c>
      <c r="AT227" s="44" t="s">
        <v>969</v>
      </c>
      <c r="AU227" s="45" t="s">
        <v>561</v>
      </c>
      <c r="AV227" s="138">
        <v>0</v>
      </c>
      <c r="AW227" s="58">
        <v>0</v>
      </c>
      <c r="AX227" s="139">
        <v>6562</v>
      </c>
      <c r="AY227" s="58">
        <v>1740</v>
      </c>
      <c r="AZ227" s="139">
        <v>3167</v>
      </c>
      <c r="BA227" s="58">
        <v>6948</v>
      </c>
      <c r="BB227" s="139">
        <v>8137</v>
      </c>
      <c r="BC227" s="58">
        <v>4078</v>
      </c>
      <c r="BD227" s="139">
        <v>8633</v>
      </c>
      <c r="BE227" s="58">
        <v>6505</v>
      </c>
      <c r="BF227" s="139">
        <v>0</v>
      </c>
      <c r="BG227" s="59">
        <v>0</v>
      </c>
      <c r="BI227" s="140">
        <f t="shared" si="153"/>
        <v>3814.1666666666665</v>
      </c>
      <c r="BJ227" s="140">
        <f t="shared" si="154"/>
        <v>45770</v>
      </c>
      <c r="BL227" s="399">
        <f t="shared" si="128"/>
        <v>26</v>
      </c>
      <c r="BM227" s="399">
        <f t="shared" si="129"/>
        <v>26</v>
      </c>
      <c r="BN227" s="399">
        <f t="shared" si="130"/>
        <v>71.5</v>
      </c>
      <c r="BO227" s="399">
        <f t="shared" si="131"/>
        <v>37.18</v>
      </c>
      <c r="BP227" s="399">
        <f t="shared" si="132"/>
        <v>47.17</v>
      </c>
      <c r="BQ227" s="399">
        <f t="shared" si="133"/>
        <v>74.58</v>
      </c>
      <c r="BR227" s="399">
        <f t="shared" si="134"/>
        <v>84.1</v>
      </c>
      <c r="BS227" s="399">
        <f t="shared" si="135"/>
        <v>53.55</v>
      </c>
      <c r="BT227" s="399">
        <f t="shared" si="136"/>
        <v>88.06</v>
      </c>
      <c r="BU227" s="399">
        <f t="shared" si="137"/>
        <v>71.040000000000006</v>
      </c>
      <c r="BV227" s="399">
        <f t="shared" si="138"/>
        <v>26</v>
      </c>
      <c r="BW227" s="399">
        <f t="shared" si="139"/>
        <v>26</v>
      </c>
      <c r="BX227" s="385">
        <f t="shared" si="155"/>
        <v>631.17999999999995</v>
      </c>
      <c r="BY227" s="385">
        <f t="shared" si="156"/>
        <v>52.598333333333329</v>
      </c>
      <c r="BZ227" s="385"/>
      <c r="CF227" s="399">
        <f t="shared" si="140"/>
        <v>51</v>
      </c>
      <c r="CG227" s="399">
        <f t="shared" si="141"/>
        <v>51</v>
      </c>
      <c r="CH227" s="399">
        <f t="shared" si="142"/>
        <v>133.56</v>
      </c>
      <c r="CI227" s="399">
        <f t="shared" si="143"/>
        <v>67.2</v>
      </c>
      <c r="CJ227" s="399">
        <f t="shared" si="144"/>
        <v>84.32</v>
      </c>
      <c r="CK227" s="399">
        <f t="shared" si="145"/>
        <v>141.28</v>
      </c>
      <c r="CL227" s="399">
        <f t="shared" si="146"/>
        <v>165.06</v>
      </c>
      <c r="CM227" s="399">
        <f t="shared" si="147"/>
        <v>95.26</v>
      </c>
      <c r="CN227" s="399">
        <f t="shared" si="148"/>
        <v>174.98</v>
      </c>
      <c r="CO227" s="399">
        <f t="shared" si="149"/>
        <v>132.41999999999999</v>
      </c>
      <c r="CP227" s="399">
        <f t="shared" si="150"/>
        <v>51</v>
      </c>
      <c r="CQ227" s="399">
        <f t="shared" si="151"/>
        <v>51</v>
      </c>
      <c r="CR227" s="385">
        <f t="shared" si="157"/>
        <v>1198.0800000000002</v>
      </c>
      <c r="CS227" s="385">
        <f t="shared" si="158"/>
        <v>99.840000000000018</v>
      </c>
    </row>
    <row r="228" spans="22:97" ht="14" customHeight="1" x14ac:dyDescent="0.35">
      <c r="V228" s="137"/>
      <c r="W228" s="39"/>
      <c r="X228" s="202"/>
      <c r="Y228" s="42"/>
      <c r="Z228" s="27"/>
      <c r="AA228" s="28"/>
      <c r="AB228" s="29"/>
      <c r="AC228" s="29"/>
      <c r="AD228" s="29"/>
      <c r="AE228" s="30"/>
      <c r="AF228" s="31"/>
      <c r="AG228" s="136"/>
      <c r="AH228" s="137"/>
      <c r="AI228" s="39"/>
      <c r="AJ228" s="41"/>
      <c r="AK228" s="42"/>
      <c r="AL228" s="27"/>
      <c r="AM228" s="28" t="str">
        <f>IFERROR(INDEX(#REF!,MATCH(AH228,#REF!,0)),"")</f>
        <v/>
      </c>
      <c r="AN228" s="29" t="str">
        <f t="shared" si="127"/>
        <v/>
      </c>
      <c r="AO228" s="29">
        <f t="shared" si="159"/>
        <v>0</v>
      </c>
      <c r="AP228" s="29">
        <f t="shared" si="152"/>
        <v>0</v>
      </c>
      <c r="AQ228" s="30">
        <f t="shared" si="160"/>
        <v>0</v>
      </c>
      <c r="AR228" s="31">
        <f t="shared" si="161"/>
        <v>0</v>
      </c>
      <c r="AT228" s="44" t="s">
        <v>969</v>
      </c>
      <c r="AU228" s="45" t="s">
        <v>562</v>
      </c>
      <c r="AV228" s="138">
        <v>0</v>
      </c>
      <c r="AW228" s="58">
        <v>0</v>
      </c>
      <c r="AX228" s="139">
        <v>3134</v>
      </c>
      <c r="AY228" s="58">
        <v>515</v>
      </c>
      <c r="AZ228" s="139">
        <v>285</v>
      </c>
      <c r="BA228" s="58">
        <v>5956</v>
      </c>
      <c r="BB228" s="139">
        <v>4025</v>
      </c>
      <c r="BC228" s="58">
        <v>2421</v>
      </c>
      <c r="BD228" s="139">
        <v>3605</v>
      </c>
      <c r="BE228" s="58">
        <v>1862</v>
      </c>
      <c r="BF228" s="139">
        <v>0</v>
      </c>
      <c r="BG228" s="59">
        <v>0</v>
      </c>
      <c r="BI228" s="140">
        <f t="shared" si="153"/>
        <v>1816.9166666666667</v>
      </c>
      <c r="BJ228" s="140">
        <f t="shared" si="154"/>
        <v>21803</v>
      </c>
      <c r="BL228" s="399">
        <f t="shared" si="128"/>
        <v>26</v>
      </c>
      <c r="BM228" s="399">
        <f t="shared" si="129"/>
        <v>26</v>
      </c>
      <c r="BN228" s="399">
        <f t="shared" si="130"/>
        <v>46.94</v>
      </c>
      <c r="BO228" s="399">
        <f t="shared" si="131"/>
        <v>29.09</v>
      </c>
      <c r="BP228" s="399">
        <f t="shared" si="132"/>
        <v>27.71</v>
      </c>
      <c r="BQ228" s="399">
        <f t="shared" si="133"/>
        <v>66.69</v>
      </c>
      <c r="BR228" s="399">
        <f t="shared" si="134"/>
        <v>53.18</v>
      </c>
      <c r="BS228" s="399">
        <f t="shared" si="135"/>
        <v>41.95</v>
      </c>
      <c r="BT228" s="399">
        <f t="shared" si="136"/>
        <v>50.24</v>
      </c>
      <c r="BU228" s="399">
        <f t="shared" si="137"/>
        <v>38.03</v>
      </c>
      <c r="BV228" s="399">
        <f t="shared" si="138"/>
        <v>26</v>
      </c>
      <c r="BW228" s="399">
        <f t="shared" si="139"/>
        <v>26</v>
      </c>
      <c r="BX228" s="385">
        <f t="shared" si="155"/>
        <v>457.83000000000004</v>
      </c>
      <c r="BY228" s="385">
        <f t="shared" si="156"/>
        <v>38.152500000000003</v>
      </c>
      <c r="BZ228" s="385"/>
      <c r="CF228" s="399">
        <f t="shared" si="140"/>
        <v>51</v>
      </c>
      <c r="CG228" s="399">
        <f t="shared" si="141"/>
        <v>51</v>
      </c>
      <c r="CH228" s="399">
        <f t="shared" si="142"/>
        <v>83.93</v>
      </c>
      <c r="CI228" s="399">
        <f t="shared" si="143"/>
        <v>54.5</v>
      </c>
      <c r="CJ228" s="399">
        <f t="shared" si="144"/>
        <v>52.94</v>
      </c>
      <c r="CK228" s="399">
        <f t="shared" si="145"/>
        <v>121.44</v>
      </c>
      <c r="CL228" s="399">
        <f t="shared" si="146"/>
        <v>94.62</v>
      </c>
      <c r="CM228" s="399">
        <f t="shared" si="147"/>
        <v>75.37</v>
      </c>
      <c r="CN228" s="399">
        <f t="shared" si="148"/>
        <v>89.58</v>
      </c>
      <c r="CO228" s="399">
        <f t="shared" si="149"/>
        <v>68.66</v>
      </c>
      <c r="CP228" s="399">
        <f t="shared" si="150"/>
        <v>51</v>
      </c>
      <c r="CQ228" s="399">
        <f t="shared" si="151"/>
        <v>51</v>
      </c>
      <c r="CR228" s="385">
        <f t="shared" si="157"/>
        <v>845.04</v>
      </c>
      <c r="CS228" s="385">
        <f t="shared" si="158"/>
        <v>70.42</v>
      </c>
    </row>
    <row r="229" spans="22:97" ht="14" customHeight="1" x14ac:dyDescent="0.35">
      <c r="V229" s="137"/>
      <c r="W229" s="39"/>
      <c r="X229" s="202"/>
      <c r="Y229" s="42"/>
      <c r="Z229" s="27"/>
      <c r="AA229" s="28"/>
      <c r="AB229" s="29"/>
      <c r="AC229" s="29"/>
      <c r="AD229" s="29"/>
      <c r="AE229" s="30"/>
      <c r="AF229" s="31"/>
      <c r="AG229" s="136"/>
      <c r="AH229" s="137"/>
      <c r="AI229" s="39"/>
      <c r="AJ229" s="41"/>
      <c r="AK229" s="42"/>
      <c r="AL229" s="27"/>
      <c r="AM229" s="28" t="str">
        <f>IFERROR(INDEX(#REF!,MATCH(AH229,#REF!,0)),"")</f>
        <v/>
      </c>
      <c r="AN229" s="29" t="str">
        <f t="shared" si="127"/>
        <v/>
      </c>
      <c r="AO229" s="29">
        <f t="shared" si="159"/>
        <v>0</v>
      </c>
      <c r="AP229" s="29">
        <f t="shared" si="152"/>
        <v>0</v>
      </c>
      <c r="AQ229" s="30">
        <f t="shared" si="160"/>
        <v>0</v>
      </c>
      <c r="AR229" s="31">
        <f t="shared" si="161"/>
        <v>0</v>
      </c>
      <c r="AT229" s="44" t="s">
        <v>969</v>
      </c>
      <c r="AU229" s="45" t="s">
        <v>563</v>
      </c>
      <c r="AV229" s="138">
        <v>0</v>
      </c>
      <c r="AW229" s="58">
        <v>0</v>
      </c>
      <c r="AX229" s="139">
        <v>5121</v>
      </c>
      <c r="AY229" s="58">
        <v>865</v>
      </c>
      <c r="AZ229" s="139">
        <v>5740</v>
      </c>
      <c r="BA229" s="58">
        <v>12671</v>
      </c>
      <c r="BB229" s="139">
        <v>16143</v>
      </c>
      <c r="BC229" s="58">
        <v>15197</v>
      </c>
      <c r="BD229" s="139">
        <v>8463</v>
      </c>
      <c r="BE229" s="58">
        <v>12497</v>
      </c>
      <c r="BF229" s="139">
        <v>0</v>
      </c>
      <c r="BG229" s="59">
        <v>0</v>
      </c>
      <c r="BI229" s="140">
        <f t="shared" si="153"/>
        <v>6391.416666666667</v>
      </c>
      <c r="BJ229" s="140">
        <f t="shared" si="154"/>
        <v>76697</v>
      </c>
      <c r="BL229" s="399">
        <f t="shared" si="128"/>
        <v>26</v>
      </c>
      <c r="BM229" s="399">
        <f t="shared" si="129"/>
        <v>26</v>
      </c>
      <c r="BN229" s="399">
        <f t="shared" si="130"/>
        <v>60.85</v>
      </c>
      <c r="BO229" s="399">
        <f t="shared" si="131"/>
        <v>31.19</v>
      </c>
      <c r="BP229" s="399">
        <f t="shared" si="132"/>
        <v>65.180000000000007</v>
      </c>
      <c r="BQ229" s="399">
        <f t="shared" si="133"/>
        <v>120.37</v>
      </c>
      <c r="BR229" s="399">
        <f t="shared" si="134"/>
        <v>148.13999999999999</v>
      </c>
      <c r="BS229" s="399">
        <f t="shared" si="135"/>
        <v>140.58000000000001</v>
      </c>
      <c r="BT229" s="399">
        <f t="shared" si="136"/>
        <v>86.7</v>
      </c>
      <c r="BU229" s="399">
        <f t="shared" si="137"/>
        <v>118.98</v>
      </c>
      <c r="BV229" s="399">
        <f t="shared" si="138"/>
        <v>26</v>
      </c>
      <c r="BW229" s="399">
        <f t="shared" si="139"/>
        <v>26</v>
      </c>
      <c r="BX229" s="385">
        <f t="shared" si="155"/>
        <v>875.99000000000012</v>
      </c>
      <c r="BY229" s="385">
        <f t="shared" si="156"/>
        <v>72.999166666666682</v>
      </c>
      <c r="BZ229" s="385"/>
      <c r="CF229" s="399">
        <f t="shared" si="140"/>
        <v>51</v>
      </c>
      <c r="CG229" s="399">
        <f t="shared" si="141"/>
        <v>51</v>
      </c>
      <c r="CH229" s="399">
        <f t="shared" si="142"/>
        <v>107.77</v>
      </c>
      <c r="CI229" s="399">
        <f t="shared" si="143"/>
        <v>56.88</v>
      </c>
      <c r="CJ229" s="399">
        <f t="shared" si="144"/>
        <v>117.12</v>
      </c>
      <c r="CK229" s="399">
        <f t="shared" si="145"/>
        <v>255.74</v>
      </c>
      <c r="CL229" s="399">
        <f t="shared" si="146"/>
        <v>325.18</v>
      </c>
      <c r="CM229" s="399">
        <f t="shared" si="147"/>
        <v>306.26</v>
      </c>
      <c r="CN229" s="399">
        <f t="shared" si="148"/>
        <v>171.58</v>
      </c>
      <c r="CO229" s="399">
        <f t="shared" si="149"/>
        <v>252.26</v>
      </c>
      <c r="CP229" s="399">
        <f t="shared" si="150"/>
        <v>51</v>
      </c>
      <c r="CQ229" s="399">
        <f t="shared" si="151"/>
        <v>51</v>
      </c>
      <c r="CR229" s="385">
        <f t="shared" si="157"/>
        <v>1796.79</v>
      </c>
      <c r="CS229" s="385">
        <f t="shared" si="158"/>
        <v>149.73249999999999</v>
      </c>
    </row>
    <row r="230" spans="22:97" ht="14" customHeight="1" x14ac:dyDescent="0.35">
      <c r="V230" s="137"/>
      <c r="W230" s="39"/>
      <c r="X230" s="202"/>
      <c r="Y230" s="42"/>
      <c r="Z230" s="27"/>
      <c r="AA230" s="28"/>
      <c r="AB230" s="29"/>
      <c r="AC230" s="29"/>
      <c r="AD230" s="29"/>
      <c r="AE230" s="30"/>
      <c r="AF230" s="31"/>
      <c r="AG230" s="136"/>
      <c r="AH230" s="137"/>
      <c r="AI230" s="39"/>
      <c r="AJ230" s="41"/>
      <c r="AK230" s="42"/>
      <c r="AL230" s="27"/>
      <c r="AM230" s="28" t="str">
        <f>IFERROR(INDEX(#REF!,MATCH(AH230,#REF!,0)),"")</f>
        <v/>
      </c>
      <c r="AN230" s="29" t="str">
        <f t="shared" si="127"/>
        <v/>
      </c>
      <c r="AO230" s="29">
        <f t="shared" si="159"/>
        <v>0</v>
      </c>
      <c r="AP230" s="29">
        <f t="shared" si="152"/>
        <v>0</v>
      </c>
      <c r="AQ230" s="30">
        <f t="shared" si="160"/>
        <v>0</v>
      </c>
      <c r="AR230" s="31">
        <f t="shared" si="161"/>
        <v>0</v>
      </c>
      <c r="AT230" s="44" t="s">
        <v>969</v>
      </c>
      <c r="AU230" s="45" t="s">
        <v>564</v>
      </c>
      <c r="AV230" s="138">
        <v>0</v>
      </c>
      <c r="AW230" s="58">
        <v>0</v>
      </c>
      <c r="AX230" s="139">
        <v>4562</v>
      </c>
      <c r="AY230" s="58">
        <v>1734</v>
      </c>
      <c r="AZ230" s="139">
        <v>3315</v>
      </c>
      <c r="BA230" s="58">
        <v>4704</v>
      </c>
      <c r="BB230" s="139">
        <v>5880</v>
      </c>
      <c r="BC230" s="58">
        <v>7407</v>
      </c>
      <c r="BD230" s="139">
        <v>9440</v>
      </c>
      <c r="BE230" s="58">
        <v>4671</v>
      </c>
      <c r="BF230" s="139">
        <v>0</v>
      </c>
      <c r="BG230" s="59">
        <v>0</v>
      </c>
      <c r="BI230" s="140">
        <f t="shared" si="153"/>
        <v>3476.0833333333335</v>
      </c>
      <c r="BJ230" s="140">
        <f t="shared" si="154"/>
        <v>41713</v>
      </c>
      <c r="BL230" s="399">
        <f t="shared" si="128"/>
        <v>26</v>
      </c>
      <c r="BM230" s="399">
        <f t="shared" si="129"/>
        <v>26</v>
      </c>
      <c r="BN230" s="399">
        <f t="shared" si="130"/>
        <v>56.93</v>
      </c>
      <c r="BO230" s="399">
        <f t="shared" si="131"/>
        <v>37.14</v>
      </c>
      <c r="BP230" s="399">
        <f t="shared" si="132"/>
        <v>48.21</v>
      </c>
      <c r="BQ230" s="399">
        <f t="shared" si="133"/>
        <v>57.93</v>
      </c>
      <c r="BR230" s="399">
        <f t="shared" si="134"/>
        <v>66.16</v>
      </c>
      <c r="BS230" s="399">
        <f t="shared" si="135"/>
        <v>78.260000000000005</v>
      </c>
      <c r="BT230" s="399">
        <f t="shared" si="136"/>
        <v>94.52</v>
      </c>
      <c r="BU230" s="399">
        <f t="shared" si="137"/>
        <v>57.7</v>
      </c>
      <c r="BV230" s="399">
        <f t="shared" si="138"/>
        <v>26</v>
      </c>
      <c r="BW230" s="399">
        <f t="shared" si="139"/>
        <v>26</v>
      </c>
      <c r="BX230" s="385">
        <f t="shared" si="155"/>
        <v>600.85</v>
      </c>
      <c r="BY230" s="385">
        <f t="shared" si="156"/>
        <v>50.070833333333333</v>
      </c>
      <c r="BZ230" s="385"/>
      <c r="CF230" s="399">
        <f t="shared" si="140"/>
        <v>51</v>
      </c>
      <c r="CG230" s="399">
        <f t="shared" si="141"/>
        <v>51</v>
      </c>
      <c r="CH230" s="399">
        <f t="shared" si="142"/>
        <v>101.06</v>
      </c>
      <c r="CI230" s="399">
        <f t="shared" si="143"/>
        <v>67.13</v>
      </c>
      <c r="CJ230" s="399">
        <f t="shared" si="144"/>
        <v>86.1</v>
      </c>
      <c r="CK230" s="399">
        <f t="shared" si="145"/>
        <v>102.77</v>
      </c>
      <c r="CL230" s="399">
        <f t="shared" si="146"/>
        <v>119.92</v>
      </c>
      <c r="CM230" s="399">
        <f t="shared" si="147"/>
        <v>150.46</v>
      </c>
      <c r="CN230" s="399">
        <f t="shared" si="148"/>
        <v>191.12</v>
      </c>
      <c r="CO230" s="399">
        <f t="shared" si="149"/>
        <v>102.37</v>
      </c>
      <c r="CP230" s="399">
        <f t="shared" si="150"/>
        <v>51</v>
      </c>
      <c r="CQ230" s="399">
        <f t="shared" si="151"/>
        <v>51</v>
      </c>
      <c r="CR230" s="385">
        <f t="shared" si="157"/>
        <v>1124.9299999999998</v>
      </c>
      <c r="CS230" s="385">
        <f t="shared" si="158"/>
        <v>93.744166666666658</v>
      </c>
    </row>
    <row r="231" spans="22:97" ht="14" customHeight="1" x14ac:dyDescent="0.35">
      <c r="V231" s="137"/>
      <c r="W231" s="39"/>
      <c r="X231" s="202"/>
      <c r="Y231" s="42"/>
      <c r="Z231" s="27"/>
      <c r="AA231" s="28"/>
      <c r="AB231" s="29"/>
      <c r="AC231" s="29"/>
      <c r="AD231" s="29"/>
      <c r="AE231" s="30"/>
      <c r="AF231" s="31"/>
      <c r="AG231" s="136"/>
      <c r="AH231" s="137"/>
      <c r="AI231" s="39"/>
      <c r="AJ231" s="41"/>
      <c r="AK231" s="42"/>
      <c r="AL231" s="27"/>
      <c r="AM231" s="28" t="str">
        <f>IFERROR(INDEX(#REF!,MATCH(AH231,#REF!,0)),"")</f>
        <v/>
      </c>
      <c r="AN231" s="29" t="str">
        <f t="shared" si="127"/>
        <v/>
      </c>
      <c r="AO231" s="29">
        <f t="shared" si="159"/>
        <v>0</v>
      </c>
      <c r="AP231" s="29">
        <f t="shared" si="152"/>
        <v>0</v>
      </c>
      <c r="AQ231" s="30">
        <f t="shared" si="160"/>
        <v>0</v>
      </c>
      <c r="AR231" s="31">
        <f t="shared" si="161"/>
        <v>0</v>
      </c>
      <c r="AT231" s="44" t="s">
        <v>969</v>
      </c>
      <c r="AU231" s="45" t="s">
        <v>565</v>
      </c>
      <c r="AV231" s="138">
        <v>0</v>
      </c>
      <c r="AW231" s="58">
        <v>0</v>
      </c>
      <c r="AX231" s="139">
        <v>3338</v>
      </c>
      <c r="AY231" s="58">
        <v>1397</v>
      </c>
      <c r="AZ231" s="139">
        <v>6692</v>
      </c>
      <c r="BA231" s="58">
        <v>7068</v>
      </c>
      <c r="BB231" s="139">
        <v>8835</v>
      </c>
      <c r="BC231" s="58">
        <v>3343</v>
      </c>
      <c r="BD231" s="139">
        <v>8488</v>
      </c>
      <c r="BE231" s="58">
        <v>3570</v>
      </c>
      <c r="BF231" s="139">
        <v>0</v>
      </c>
      <c r="BG231" s="59">
        <v>0</v>
      </c>
      <c r="BI231" s="140">
        <f t="shared" si="153"/>
        <v>3560.9166666666665</v>
      </c>
      <c r="BJ231" s="140">
        <f t="shared" si="154"/>
        <v>42731</v>
      </c>
      <c r="BL231" s="399">
        <f t="shared" si="128"/>
        <v>26</v>
      </c>
      <c r="BM231" s="399">
        <f t="shared" si="129"/>
        <v>26</v>
      </c>
      <c r="BN231" s="399">
        <f t="shared" si="130"/>
        <v>48.37</v>
      </c>
      <c r="BO231" s="399">
        <f t="shared" si="131"/>
        <v>34.78</v>
      </c>
      <c r="BP231" s="399">
        <f t="shared" si="132"/>
        <v>72.540000000000006</v>
      </c>
      <c r="BQ231" s="399">
        <f t="shared" si="133"/>
        <v>75.540000000000006</v>
      </c>
      <c r="BR231" s="399">
        <f t="shared" si="134"/>
        <v>89.68</v>
      </c>
      <c r="BS231" s="399">
        <f t="shared" si="135"/>
        <v>48.4</v>
      </c>
      <c r="BT231" s="399">
        <f t="shared" si="136"/>
        <v>86.9</v>
      </c>
      <c r="BU231" s="399">
        <f t="shared" si="137"/>
        <v>49.99</v>
      </c>
      <c r="BV231" s="399">
        <f t="shared" si="138"/>
        <v>26</v>
      </c>
      <c r="BW231" s="399">
        <f t="shared" si="139"/>
        <v>26</v>
      </c>
      <c r="BX231" s="385">
        <f t="shared" si="155"/>
        <v>610.20000000000005</v>
      </c>
      <c r="BY231" s="385">
        <f t="shared" si="156"/>
        <v>50.85</v>
      </c>
      <c r="BZ231" s="385"/>
      <c r="CF231" s="399">
        <f t="shared" si="140"/>
        <v>51</v>
      </c>
      <c r="CG231" s="399">
        <f t="shared" si="141"/>
        <v>51</v>
      </c>
      <c r="CH231" s="399">
        <f t="shared" si="142"/>
        <v>86.38</v>
      </c>
      <c r="CI231" s="399">
        <f t="shared" si="143"/>
        <v>63.08</v>
      </c>
      <c r="CJ231" s="399">
        <f t="shared" si="144"/>
        <v>136.16</v>
      </c>
      <c r="CK231" s="399">
        <f t="shared" si="145"/>
        <v>143.68</v>
      </c>
      <c r="CL231" s="399">
        <f t="shared" si="146"/>
        <v>179.02</v>
      </c>
      <c r="CM231" s="399">
        <f t="shared" si="147"/>
        <v>86.44</v>
      </c>
      <c r="CN231" s="399">
        <f t="shared" si="148"/>
        <v>172.08</v>
      </c>
      <c r="CO231" s="399">
        <f t="shared" si="149"/>
        <v>89.16</v>
      </c>
      <c r="CP231" s="399">
        <f t="shared" si="150"/>
        <v>51</v>
      </c>
      <c r="CQ231" s="399">
        <f t="shared" si="151"/>
        <v>51</v>
      </c>
      <c r="CR231" s="385">
        <f t="shared" si="157"/>
        <v>1160</v>
      </c>
      <c r="CS231" s="385">
        <f t="shared" si="158"/>
        <v>96.666666666666671</v>
      </c>
    </row>
    <row r="232" spans="22:97" ht="14" customHeight="1" x14ac:dyDescent="0.35">
      <c r="V232" s="137"/>
      <c r="W232" s="39"/>
      <c r="X232" s="202"/>
      <c r="Y232" s="42"/>
      <c r="Z232" s="27"/>
      <c r="AA232" s="28"/>
      <c r="AB232" s="29"/>
      <c r="AC232" s="29"/>
      <c r="AD232" s="29"/>
      <c r="AE232" s="30"/>
      <c r="AF232" s="31"/>
      <c r="AG232" s="136"/>
      <c r="AH232" s="137"/>
      <c r="AI232" s="39"/>
      <c r="AJ232" s="41"/>
      <c r="AK232" s="42"/>
      <c r="AL232" s="27"/>
      <c r="AM232" s="28" t="str">
        <f>IFERROR(INDEX(#REF!,MATCH(AH232,#REF!,0)),"")</f>
        <v/>
      </c>
      <c r="AN232" s="29" t="str">
        <f t="shared" si="127"/>
        <v/>
      </c>
      <c r="AO232" s="29">
        <f t="shared" si="159"/>
        <v>0</v>
      </c>
      <c r="AP232" s="29">
        <f t="shared" si="152"/>
        <v>0</v>
      </c>
      <c r="AQ232" s="30">
        <f t="shared" si="160"/>
        <v>0</v>
      </c>
      <c r="AR232" s="31">
        <f t="shared" si="161"/>
        <v>0</v>
      </c>
      <c r="AT232" s="44" t="s">
        <v>969</v>
      </c>
      <c r="AU232" s="45" t="s">
        <v>566</v>
      </c>
      <c r="AV232" s="138">
        <v>0</v>
      </c>
      <c r="AW232" s="58">
        <v>0</v>
      </c>
      <c r="AX232" s="139">
        <v>1540</v>
      </c>
      <c r="AY232" s="58">
        <v>360</v>
      </c>
      <c r="AZ232" s="139">
        <v>1214</v>
      </c>
      <c r="BA232" s="58">
        <v>4322</v>
      </c>
      <c r="BB232" s="139">
        <v>5402</v>
      </c>
      <c r="BC232" s="58">
        <v>7833</v>
      </c>
      <c r="BD232" s="139">
        <v>4097</v>
      </c>
      <c r="BE232" s="58">
        <v>1321</v>
      </c>
      <c r="BF232" s="139">
        <v>0</v>
      </c>
      <c r="BG232" s="59">
        <v>0</v>
      </c>
      <c r="BI232" s="140">
        <f t="shared" si="153"/>
        <v>2174.0833333333335</v>
      </c>
      <c r="BJ232" s="140">
        <f t="shared" si="154"/>
        <v>26089</v>
      </c>
      <c r="BL232" s="399">
        <f t="shared" si="128"/>
        <v>26</v>
      </c>
      <c r="BM232" s="399">
        <f t="shared" si="129"/>
        <v>26</v>
      </c>
      <c r="BN232" s="399">
        <f t="shared" si="130"/>
        <v>35.78</v>
      </c>
      <c r="BO232" s="399">
        <f t="shared" si="131"/>
        <v>28.16</v>
      </c>
      <c r="BP232" s="399">
        <f t="shared" si="132"/>
        <v>33.5</v>
      </c>
      <c r="BQ232" s="399">
        <f t="shared" si="133"/>
        <v>55.25</v>
      </c>
      <c r="BR232" s="399">
        <f t="shared" si="134"/>
        <v>62.81</v>
      </c>
      <c r="BS232" s="399">
        <f t="shared" si="135"/>
        <v>81.66</v>
      </c>
      <c r="BT232" s="399">
        <f t="shared" si="136"/>
        <v>53.68</v>
      </c>
      <c r="BU232" s="399">
        <f t="shared" si="137"/>
        <v>34.25</v>
      </c>
      <c r="BV232" s="399">
        <f t="shared" si="138"/>
        <v>26</v>
      </c>
      <c r="BW232" s="399">
        <f t="shared" si="139"/>
        <v>26</v>
      </c>
      <c r="BX232" s="385">
        <f t="shared" si="155"/>
        <v>489.09</v>
      </c>
      <c r="BY232" s="385">
        <f t="shared" si="156"/>
        <v>40.7575</v>
      </c>
      <c r="BZ232" s="385"/>
      <c r="CF232" s="399">
        <f t="shared" si="140"/>
        <v>51</v>
      </c>
      <c r="CG232" s="399">
        <f t="shared" si="141"/>
        <v>51</v>
      </c>
      <c r="CH232" s="399">
        <f t="shared" si="142"/>
        <v>64.8</v>
      </c>
      <c r="CI232" s="399">
        <f t="shared" si="143"/>
        <v>53.45</v>
      </c>
      <c r="CJ232" s="399">
        <f t="shared" si="144"/>
        <v>60.89</v>
      </c>
      <c r="CK232" s="399">
        <f t="shared" si="145"/>
        <v>98.18</v>
      </c>
      <c r="CL232" s="399">
        <f t="shared" si="146"/>
        <v>111.14</v>
      </c>
      <c r="CM232" s="399">
        <f t="shared" si="147"/>
        <v>158.97999999999999</v>
      </c>
      <c r="CN232" s="399">
        <f t="shared" si="148"/>
        <v>95.48</v>
      </c>
      <c r="CO232" s="399">
        <f t="shared" si="149"/>
        <v>62.17</v>
      </c>
      <c r="CP232" s="399">
        <f t="shared" si="150"/>
        <v>51</v>
      </c>
      <c r="CQ232" s="399">
        <f t="shared" si="151"/>
        <v>51</v>
      </c>
      <c r="CR232" s="385">
        <f t="shared" si="157"/>
        <v>909.08999999999992</v>
      </c>
      <c r="CS232" s="385">
        <f t="shared" si="158"/>
        <v>75.757499999999993</v>
      </c>
    </row>
    <row r="233" spans="22:97" ht="14" customHeight="1" x14ac:dyDescent="0.35">
      <c r="V233" s="137"/>
      <c r="W233" s="39"/>
      <c r="X233" s="202"/>
      <c r="Y233" s="42"/>
      <c r="Z233" s="27"/>
      <c r="AA233" s="28"/>
      <c r="AB233" s="29"/>
      <c r="AC233" s="29"/>
      <c r="AD233" s="29"/>
      <c r="AE233" s="30"/>
      <c r="AF233" s="31"/>
      <c r="AG233" s="136"/>
      <c r="AH233" s="137"/>
      <c r="AI233" s="39"/>
      <c r="AJ233" s="41"/>
      <c r="AK233" s="42"/>
      <c r="AL233" s="27"/>
      <c r="AM233" s="28" t="str">
        <f>IFERROR(INDEX(#REF!,MATCH(AH233,#REF!,0)),"")</f>
        <v/>
      </c>
      <c r="AN233" s="29" t="str">
        <f t="shared" si="127"/>
        <v/>
      </c>
      <c r="AO233" s="29">
        <f t="shared" si="159"/>
        <v>0</v>
      </c>
      <c r="AP233" s="29">
        <f t="shared" si="152"/>
        <v>0</v>
      </c>
      <c r="AQ233" s="30">
        <f t="shared" si="160"/>
        <v>0</v>
      </c>
      <c r="AR233" s="31">
        <f t="shared" si="161"/>
        <v>0</v>
      </c>
      <c r="AT233" s="44" t="s">
        <v>969</v>
      </c>
      <c r="AU233" s="45" t="s">
        <v>567</v>
      </c>
      <c r="AV233" s="138">
        <v>0</v>
      </c>
      <c r="AW233" s="58">
        <v>0</v>
      </c>
      <c r="AX233" s="139">
        <v>2343</v>
      </c>
      <c r="AY233" s="58">
        <v>383</v>
      </c>
      <c r="AZ233" s="139">
        <v>482</v>
      </c>
      <c r="BA233" s="58">
        <v>2219</v>
      </c>
      <c r="BB233" s="139">
        <v>2773</v>
      </c>
      <c r="BC233" s="58">
        <v>124</v>
      </c>
      <c r="BD233" s="139">
        <v>2361</v>
      </c>
      <c r="BE233" s="58">
        <v>353</v>
      </c>
      <c r="BF233" s="139">
        <v>0</v>
      </c>
      <c r="BG233" s="59">
        <v>0</v>
      </c>
      <c r="BI233" s="140">
        <f t="shared" si="153"/>
        <v>919.83333333333337</v>
      </c>
      <c r="BJ233" s="140">
        <f t="shared" si="154"/>
        <v>11038</v>
      </c>
      <c r="BL233" s="399">
        <f t="shared" si="128"/>
        <v>26</v>
      </c>
      <c r="BM233" s="399">
        <f t="shared" si="129"/>
        <v>26</v>
      </c>
      <c r="BN233" s="399">
        <f t="shared" si="130"/>
        <v>41.4</v>
      </c>
      <c r="BO233" s="399">
        <f t="shared" si="131"/>
        <v>28.3</v>
      </c>
      <c r="BP233" s="399">
        <f t="shared" si="132"/>
        <v>28.89</v>
      </c>
      <c r="BQ233" s="399">
        <f t="shared" si="133"/>
        <v>40.53</v>
      </c>
      <c r="BR233" s="399">
        <f t="shared" si="134"/>
        <v>44.41</v>
      </c>
      <c r="BS233" s="399">
        <f t="shared" si="135"/>
        <v>26.74</v>
      </c>
      <c r="BT233" s="399">
        <f t="shared" si="136"/>
        <v>41.53</v>
      </c>
      <c r="BU233" s="399">
        <f t="shared" si="137"/>
        <v>28.12</v>
      </c>
      <c r="BV233" s="399">
        <f t="shared" si="138"/>
        <v>26</v>
      </c>
      <c r="BW233" s="399">
        <f t="shared" si="139"/>
        <v>26</v>
      </c>
      <c r="BX233" s="385">
        <f t="shared" si="155"/>
        <v>383.91999999999996</v>
      </c>
      <c r="BY233" s="385">
        <f t="shared" si="156"/>
        <v>31.993333333333329</v>
      </c>
      <c r="BZ233" s="385"/>
      <c r="CF233" s="399">
        <f t="shared" si="140"/>
        <v>51</v>
      </c>
      <c r="CG233" s="399">
        <f t="shared" si="141"/>
        <v>51</v>
      </c>
      <c r="CH233" s="399">
        <f t="shared" si="142"/>
        <v>74.44</v>
      </c>
      <c r="CI233" s="399">
        <f t="shared" si="143"/>
        <v>53.6</v>
      </c>
      <c r="CJ233" s="399">
        <f t="shared" si="144"/>
        <v>54.28</v>
      </c>
      <c r="CK233" s="399">
        <f t="shared" si="145"/>
        <v>72.95</v>
      </c>
      <c r="CL233" s="399">
        <f t="shared" si="146"/>
        <v>79.599999999999994</v>
      </c>
      <c r="CM233" s="399">
        <f t="shared" si="147"/>
        <v>51.84</v>
      </c>
      <c r="CN233" s="399">
        <f t="shared" si="148"/>
        <v>74.650000000000006</v>
      </c>
      <c r="CO233" s="399">
        <f t="shared" si="149"/>
        <v>53.4</v>
      </c>
      <c r="CP233" s="399">
        <f t="shared" si="150"/>
        <v>51</v>
      </c>
      <c r="CQ233" s="399">
        <f t="shared" si="151"/>
        <v>51</v>
      </c>
      <c r="CR233" s="385">
        <f t="shared" si="157"/>
        <v>718.76</v>
      </c>
      <c r="CS233" s="385">
        <f t="shared" si="158"/>
        <v>59.896666666666668</v>
      </c>
    </row>
    <row r="234" spans="22:97" ht="14" customHeight="1" x14ac:dyDescent="0.35">
      <c r="V234" s="137"/>
      <c r="W234" s="39"/>
      <c r="X234" s="202"/>
      <c r="Y234" s="42"/>
      <c r="Z234" s="27"/>
      <c r="AA234" s="28"/>
      <c r="AB234" s="29"/>
      <c r="AC234" s="29"/>
      <c r="AD234" s="29"/>
      <c r="AE234" s="30"/>
      <c r="AF234" s="31"/>
      <c r="AG234" s="136"/>
      <c r="AH234" s="137"/>
      <c r="AI234" s="39"/>
      <c r="AJ234" s="41"/>
      <c r="AK234" s="42"/>
      <c r="AL234" s="27"/>
      <c r="AM234" s="28" t="str">
        <f>IFERROR(INDEX(#REF!,MATCH(AH234,#REF!,0)),"")</f>
        <v/>
      </c>
      <c r="AN234" s="29" t="str">
        <f t="shared" si="127"/>
        <v/>
      </c>
      <c r="AO234" s="29">
        <f t="shared" si="159"/>
        <v>0</v>
      </c>
      <c r="AP234" s="29">
        <f t="shared" si="152"/>
        <v>0</v>
      </c>
      <c r="AQ234" s="30">
        <f t="shared" si="160"/>
        <v>0</v>
      </c>
      <c r="AR234" s="31">
        <f t="shared" si="161"/>
        <v>0</v>
      </c>
      <c r="AT234" s="44" t="s">
        <v>969</v>
      </c>
      <c r="AU234" s="45" t="s">
        <v>568</v>
      </c>
      <c r="AV234" s="138">
        <v>0</v>
      </c>
      <c r="AW234" s="58">
        <v>0</v>
      </c>
      <c r="AX234" s="139">
        <v>1812</v>
      </c>
      <c r="AY234" s="58">
        <v>247</v>
      </c>
      <c r="AZ234" s="139">
        <v>213</v>
      </c>
      <c r="BA234" s="58">
        <v>759</v>
      </c>
      <c r="BB234" s="139">
        <v>829</v>
      </c>
      <c r="BC234" s="58">
        <v>8893</v>
      </c>
      <c r="BD234" s="139">
        <v>3061</v>
      </c>
      <c r="BE234" s="58">
        <v>2964</v>
      </c>
      <c r="BF234" s="139">
        <v>0</v>
      </c>
      <c r="BG234" s="59">
        <v>0</v>
      </c>
      <c r="BI234" s="140">
        <f t="shared" si="153"/>
        <v>1564.8333333333333</v>
      </c>
      <c r="BJ234" s="140">
        <f t="shared" si="154"/>
        <v>18778</v>
      </c>
      <c r="BL234" s="399">
        <f t="shared" si="128"/>
        <v>26</v>
      </c>
      <c r="BM234" s="399">
        <f t="shared" si="129"/>
        <v>26</v>
      </c>
      <c r="BN234" s="399">
        <f t="shared" si="130"/>
        <v>37.68</v>
      </c>
      <c r="BO234" s="399">
        <f t="shared" si="131"/>
        <v>27.48</v>
      </c>
      <c r="BP234" s="399">
        <f t="shared" si="132"/>
        <v>27.28</v>
      </c>
      <c r="BQ234" s="399">
        <f t="shared" si="133"/>
        <v>30.55</v>
      </c>
      <c r="BR234" s="399">
        <f t="shared" si="134"/>
        <v>30.97</v>
      </c>
      <c r="BS234" s="399">
        <f t="shared" si="135"/>
        <v>90.14</v>
      </c>
      <c r="BT234" s="399">
        <f t="shared" si="136"/>
        <v>46.43</v>
      </c>
      <c r="BU234" s="399">
        <f t="shared" si="137"/>
        <v>45.75</v>
      </c>
      <c r="BV234" s="399">
        <f t="shared" si="138"/>
        <v>26</v>
      </c>
      <c r="BW234" s="399">
        <f t="shared" si="139"/>
        <v>26</v>
      </c>
      <c r="BX234" s="385">
        <f t="shared" si="155"/>
        <v>440.28000000000003</v>
      </c>
      <c r="BY234" s="385">
        <f t="shared" si="156"/>
        <v>36.690000000000005</v>
      </c>
      <c r="BZ234" s="385"/>
      <c r="CF234" s="399">
        <f t="shared" si="140"/>
        <v>51</v>
      </c>
      <c r="CG234" s="399">
        <f t="shared" si="141"/>
        <v>51</v>
      </c>
      <c r="CH234" s="399">
        <f t="shared" si="142"/>
        <v>68.06</v>
      </c>
      <c r="CI234" s="399">
        <f t="shared" si="143"/>
        <v>52.68</v>
      </c>
      <c r="CJ234" s="399">
        <f t="shared" si="144"/>
        <v>52.45</v>
      </c>
      <c r="CK234" s="399">
        <f t="shared" si="145"/>
        <v>56.16</v>
      </c>
      <c r="CL234" s="399">
        <f t="shared" si="146"/>
        <v>56.64</v>
      </c>
      <c r="CM234" s="399">
        <f t="shared" si="147"/>
        <v>180.18</v>
      </c>
      <c r="CN234" s="399">
        <f t="shared" si="148"/>
        <v>83.05</v>
      </c>
      <c r="CO234" s="399">
        <f t="shared" si="149"/>
        <v>81.89</v>
      </c>
      <c r="CP234" s="399">
        <f t="shared" si="150"/>
        <v>51</v>
      </c>
      <c r="CQ234" s="399">
        <f t="shared" si="151"/>
        <v>51</v>
      </c>
      <c r="CR234" s="385">
        <f t="shared" si="157"/>
        <v>835.11</v>
      </c>
      <c r="CS234" s="385">
        <f t="shared" si="158"/>
        <v>69.592500000000001</v>
      </c>
    </row>
    <row r="235" spans="22:97" ht="14" customHeight="1" x14ac:dyDescent="0.35">
      <c r="V235" s="137"/>
      <c r="W235" s="39"/>
      <c r="X235" s="202"/>
      <c r="Y235" s="42"/>
      <c r="Z235" s="27"/>
      <c r="AA235" s="28"/>
      <c r="AB235" s="29"/>
      <c r="AC235" s="29"/>
      <c r="AD235" s="29"/>
      <c r="AE235" s="30"/>
      <c r="AF235" s="31"/>
      <c r="AG235" s="136"/>
      <c r="AH235" s="137"/>
      <c r="AI235" s="39"/>
      <c r="AJ235" s="41"/>
      <c r="AK235" s="42"/>
      <c r="AL235" s="27"/>
      <c r="AM235" s="28" t="str">
        <f>IFERROR(INDEX(#REF!,MATCH(AH235,#REF!,0)),"")</f>
        <v/>
      </c>
      <c r="AN235" s="29" t="str">
        <f t="shared" si="127"/>
        <v/>
      </c>
      <c r="AO235" s="29">
        <f t="shared" si="159"/>
        <v>0</v>
      </c>
      <c r="AP235" s="29">
        <f t="shared" si="152"/>
        <v>0</v>
      </c>
      <c r="AQ235" s="30">
        <f t="shared" si="160"/>
        <v>0</v>
      </c>
      <c r="AR235" s="31">
        <f t="shared" si="161"/>
        <v>0</v>
      </c>
      <c r="AT235" s="44" t="s">
        <v>969</v>
      </c>
      <c r="AU235" s="45" t="s">
        <v>569</v>
      </c>
      <c r="AV235" s="138">
        <v>0</v>
      </c>
      <c r="AW235" s="58">
        <v>0</v>
      </c>
      <c r="AX235" s="139">
        <v>1956</v>
      </c>
      <c r="AY235" s="58">
        <v>1179</v>
      </c>
      <c r="AZ235" s="139">
        <v>2245</v>
      </c>
      <c r="BA235" s="58">
        <v>1961</v>
      </c>
      <c r="BB235" s="139">
        <v>1906</v>
      </c>
      <c r="BC235" s="58">
        <v>3045</v>
      </c>
      <c r="BD235" s="139">
        <v>1887</v>
      </c>
      <c r="BE235" s="58">
        <v>1746</v>
      </c>
      <c r="BF235" s="139">
        <v>0</v>
      </c>
      <c r="BG235" s="59">
        <v>0</v>
      </c>
      <c r="BI235" s="140">
        <f t="shared" si="153"/>
        <v>1327.0833333333333</v>
      </c>
      <c r="BJ235" s="140">
        <f t="shared" si="154"/>
        <v>15925</v>
      </c>
      <c r="BL235" s="399">
        <f t="shared" si="128"/>
        <v>26</v>
      </c>
      <c r="BM235" s="399">
        <f t="shared" si="129"/>
        <v>26</v>
      </c>
      <c r="BN235" s="399">
        <f t="shared" si="130"/>
        <v>38.69</v>
      </c>
      <c r="BO235" s="399">
        <f t="shared" si="131"/>
        <v>33.25</v>
      </c>
      <c r="BP235" s="399">
        <f t="shared" si="132"/>
        <v>40.72</v>
      </c>
      <c r="BQ235" s="399">
        <f t="shared" si="133"/>
        <v>38.729999999999997</v>
      </c>
      <c r="BR235" s="399">
        <f t="shared" si="134"/>
        <v>38.340000000000003</v>
      </c>
      <c r="BS235" s="399">
        <f t="shared" si="135"/>
        <v>46.32</v>
      </c>
      <c r="BT235" s="399">
        <f t="shared" si="136"/>
        <v>38.21</v>
      </c>
      <c r="BU235" s="399">
        <f t="shared" si="137"/>
        <v>37.22</v>
      </c>
      <c r="BV235" s="399">
        <f t="shared" si="138"/>
        <v>26</v>
      </c>
      <c r="BW235" s="399">
        <f t="shared" si="139"/>
        <v>26</v>
      </c>
      <c r="BX235" s="385">
        <f t="shared" si="155"/>
        <v>415.48</v>
      </c>
      <c r="BY235" s="385">
        <f t="shared" si="156"/>
        <v>34.623333333333335</v>
      </c>
      <c r="BZ235" s="385"/>
      <c r="CF235" s="399">
        <f t="shared" si="140"/>
        <v>51</v>
      </c>
      <c r="CG235" s="399">
        <f t="shared" si="141"/>
        <v>51</v>
      </c>
      <c r="CH235" s="399">
        <f t="shared" si="142"/>
        <v>69.790000000000006</v>
      </c>
      <c r="CI235" s="399">
        <f t="shared" si="143"/>
        <v>60.47</v>
      </c>
      <c r="CJ235" s="399">
        <f t="shared" si="144"/>
        <v>73.260000000000005</v>
      </c>
      <c r="CK235" s="399">
        <f t="shared" si="145"/>
        <v>69.849999999999994</v>
      </c>
      <c r="CL235" s="399">
        <f t="shared" si="146"/>
        <v>69.19</v>
      </c>
      <c r="CM235" s="399">
        <f t="shared" si="147"/>
        <v>82.86</v>
      </c>
      <c r="CN235" s="399">
        <f t="shared" si="148"/>
        <v>68.959999999999994</v>
      </c>
      <c r="CO235" s="399">
        <f t="shared" si="149"/>
        <v>67.27</v>
      </c>
      <c r="CP235" s="399">
        <f t="shared" si="150"/>
        <v>51</v>
      </c>
      <c r="CQ235" s="399">
        <f t="shared" si="151"/>
        <v>51</v>
      </c>
      <c r="CR235" s="385">
        <f t="shared" si="157"/>
        <v>765.65</v>
      </c>
      <c r="CS235" s="385">
        <f t="shared" si="158"/>
        <v>63.804166666666667</v>
      </c>
    </row>
    <row r="236" spans="22:97" ht="14" customHeight="1" x14ac:dyDescent="0.35">
      <c r="V236" s="137"/>
      <c r="W236" s="39"/>
      <c r="X236" s="202"/>
      <c r="Y236" s="42"/>
      <c r="Z236" s="27"/>
      <c r="AA236" s="28"/>
      <c r="AB236" s="29"/>
      <c r="AC236" s="29"/>
      <c r="AD236" s="29"/>
      <c r="AE236" s="30"/>
      <c r="AF236" s="31"/>
      <c r="AG236" s="136"/>
      <c r="AH236" s="137"/>
      <c r="AI236" s="39"/>
      <c r="AJ236" s="41"/>
      <c r="AK236" s="42"/>
      <c r="AL236" s="27"/>
      <c r="AM236" s="28" t="str">
        <f>IFERROR(INDEX(#REF!,MATCH(AH236,#REF!,0)),"")</f>
        <v/>
      </c>
      <c r="AN236" s="29" t="str">
        <f t="shared" si="127"/>
        <v/>
      </c>
      <c r="AO236" s="29">
        <f t="shared" si="159"/>
        <v>0</v>
      </c>
      <c r="AP236" s="29">
        <f t="shared" si="152"/>
        <v>0</v>
      </c>
      <c r="AQ236" s="30">
        <f t="shared" si="160"/>
        <v>0</v>
      </c>
      <c r="AR236" s="31">
        <f t="shared" si="161"/>
        <v>0</v>
      </c>
      <c r="AT236" s="44" t="s">
        <v>969</v>
      </c>
      <c r="AU236" s="45" t="s">
        <v>570</v>
      </c>
      <c r="AV236" s="138">
        <v>0</v>
      </c>
      <c r="AW236" s="58">
        <v>0</v>
      </c>
      <c r="AX236" s="139">
        <v>1871</v>
      </c>
      <c r="AY236" s="58">
        <v>18</v>
      </c>
      <c r="AZ236" s="139">
        <v>1335</v>
      </c>
      <c r="BA236" s="58">
        <v>6509</v>
      </c>
      <c r="BB236" s="139">
        <v>3521</v>
      </c>
      <c r="BC236" s="58"/>
      <c r="BD236" s="139">
        <v>8294</v>
      </c>
      <c r="BE236" s="58">
        <v>1892</v>
      </c>
      <c r="BF236" s="139">
        <v>0</v>
      </c>
      <c r="BG236" s="59">
        <v>0</v>
      </c>
      <c r="BI236" s="140">
        <f t="shared" si="153"/>
        <v>2130.909090909091</v>
      </c>
      <c r="BJ236" s="140">
        <f t="shared" si="154"/>
        <v>23440</v>
      </c>
      <c r="BL236" s="399">
        <f t="shared" si="128"/>
        <v>26</v>
      </c>
      <c r="BM236" s="399">
        <f t="shared" si="129"/>
        <v>26</v>
      </c>
      <c r="BN236" s="399">
        <f t="shared" si="130"/>
        <v>38.1</v>
      </c>
      <c r="BO236" s="399">
        <f t="shared" si="131"/>
        <v>26.11</v>
      </c>
      <c r="BP236" s="399">
        <f t="shared" si="132"/>
        <v>34.35</v>
      </c>
      <c r="BQ236" s="399">
        <f t="shared" si="133"/>
        <v>71.069999999999993</v>
      </c>
      <c r="BR236" s="399">
        <f t="shared" si="134"/>
        <v>49.65</v>
      </c>
      <c r="BS236" s="399">
        <f t="shared" si="135"/>
        <v>26</v>
      </c>
      <c r="BT236" s="399">
        <f t="shared" si="136"/>
        <v>85.35</v>
      </c>
      <c r="BU236" s="399">
        <f t="shared" si="137"/>
        <v>38.24</v>
      </c>
      <c r="BV236" s="399">
        <f t="shared" si="138"/>
        <v>26</v>
      </c>
      <c r="BW236" s="399">
        <f t="shared" si="139"/>
        <v>26</v>
      </c>
      <c r="BX236" s="385">
        <f t="shared" si="155"/>
        <v>472.87</v>
      </c>
      <c r="BY236" s="385">
        <f t="shared" si="156"/>
        <v>39.405833333333334</v>
      </c>
      <c r="BZ236" s="385"/>
      <c r="CF236" s="399">
        <f t="shared" si="140"/>
        <v>51</v>
      </c>
      <c r="CG236" s="399">
        <f t="shared" si="141"/>
        <v>51</v>
      </c>
      <c r="CH236" s="399">
        <f t="shared" si="142"/>
        <v>68.77</v>
      </c>
      <c r="CI236" s="399">
        <f t="shared" si="143"/>
        <v>51.12</v>
      </c>
      <c r="CJ236" s="399">
        <f t="shared" si="144"/>
        <v>62.34</v>
      </c>
      <c r="CK236" s="399">
        <f t="shared" si="145"/>
        <v>132.5</v>
      </c>
      <c r="CL236" s="399">
        <f t="shared" si="146"/>
        <v>88.57</v>
      </c>
      <c r="CM236" s="399">
        <f t="shared" si="147"/>
        <v>51</v>
      </c>
      <c r="CN236" s="399">
        <f t="shared" si="148"/>
        <v>168.2</v>
      </c>
      <c r="CO236" s="399">
        <f t="shared" si="149"/>
        <v>69.02</v>
      </c>
      <c r="CP236" s="399">
        <f t="shared" si="150"/>
        <v>51</v>
      </c>
      <c r="CQ236" s="399">
        <f t="shared" si="151"/>
        <v>51</v>
      </c>
      <c r="CR236" s="385">
        <f t="shared" si="157"/>
        <v>895.52</v>
      </c>
      <c r="CS236" s="385">
        <f t="shared" si="158"/>
        <v>74.626666666666665</v>
      </c>
    </row>
    <row r="237" spans="22:97" ht="14" customHeight="1" x14ac:dyDescent="0.35">
      <c r="V237" s="137"/>
      <c r="W237" s="39"/>
      <c r="X237" s="202"/>
      <c r="Y237" s="42"/>
      <c r="Z237" s="27"/>
      <c r="AA237" s="28"/>
      <c r="AB237" s="29"/>
      <c r="AC237" s="29"/>
      <c r="AD237" s="29"/>
      <c r="AE237" s="30"/>
      <c r="AF237" s="31"/>
      <c r="AG237" s="136"/>
      <c r="AH237" s="137"/>
      <c r="AI237" s="39"/>
      <c r="AJ237" s="41"/>
      <c r="AK237" s="42"/>
      <c r="AL237" s="27"/>
      <c r="AM237" s="28" t="str">
        <f>IFERROR(INDEX(#REF!,MATCH(AH237,#REF!,0)),"")</f>
        <v/>
      </c>
      <c r="AN237" s="29" t="str">
        <f t="shared" si="127"/>
        <v/>
      </c>
      <c r="AO237" s="29">
        <f t="shared" si="159"/>
        <v>0</v>
      </c>
      <c r="AP237" s="29">
        <f t="shared" si="152"/>
        <v>0</v>
      </c>
      <c r="AQ237" s="30">
        <f t="shared" si="160"/>
        <v>0</v>
      </c>
      <c r="AR237" s="31">
        <f t="shared" si="161"/>
        <v>0</v>
      </c>
      <c r="AT237" s="44" t="s">
        <v>969</v>
      </c>
      <c r="AU237" s="48" t="s">
        <v>571</v>
      </c>
      <c r="AV237" s="138">
        <v>0</v>
      </c>
      <c r="AW237" s="58">
        <v>0</v>
      </c>
      <c r="AX237" s="139">
        <v>3177</v>
      </c>
      <c r="AY237" s="58">
        <v>975</v>
      </c>
      <c r="AZ237" s="139">
        <v>1797</v>
      </c>
      <c r="BA237" s="58">
        <v>3208</v>
      </c>
      <c r="BB237" s="139">
        <v>5277</v>
      </c>
      <c r="BC237" s="58">
        <v>1434</v>
      </c>
      <c r="BD237" s="139">
        <v>3131</v>
      </c>
      <c r="BE237" s="58">
        <v>1356</v>
      </c>
      <c r="BF237" s="139">
        <v>0</v>
      </c>
      <c r="BG237" s="59">
        <v>0</v>
      </c>
      <c r="BI237" s="140">
        <f t="shared" si="153"/>
        <v>1696.25</v>
      </c>
      <c r="BJ237" s="140">
        <f t="shared" si="154"/>
        <v>20355</v>
      </c>
      <c r="BL237" s="399">
        <f t="shared" si="128"/>
        <v>26</v>
      </c>
      <c r="BM237" s="399">
        <f t="shared" si="129"/>
        <v>26</v>
      </c>
      <c r="BN237" s="399">
        <f t="shared" si="130"/>
        <v>47.24</v>
      </c>
      <c r="BO237" s="399">
        <f t="shared" si="131"/>
        <v>31.85</v>
      </c>
      <c r="BP237" s="399">
        <f t="shared" si="132"/>
        <v>37.58</v>
      </c>
      <c r="BQ237" s="399">
        <f t="shared" si="133"/>
        <v>47.46</v>
      </c>
      <c r="BR237" s="399">
        <f t="shared" si="134"/>
        <v>61.94</v>
      </c>
      <c r="BS237" s="399">
        <f t="shared" si="135"/>
        <v>35.04</v>
      </c>
      <c r="BT237" s="399">
        <f t="shared" si="136"/>
        <v>46.92</v>
      </c>
      <c r="BU237" s="399">
        <f t="shared" si="137"/>
        <v>34.49</v>
      </c>
      <c r="BV237" s="399">
        <f t="shared" si="138"/>
        <v>26</v>
      </c>
      <c r="BW237" s="399">
        <f t="shared" si="139"/>
        <v>26</v>
      </c>
      <c r="BX237" s="385">
        <f t="shared" si="155"/>
        <v>446.5200000000001</v>
      </c>
      <c r="BY237" s="385">
        <f t="shared" si="156"/>
        <v>37.210000000000008</v>
      </c>
      <c r="BZ237" s="385"/>
      <c r="CF237" s="399">
        <f t="shared" si="140"/>
        <v>51</v>
      </c>
      <c r="CG237" s="399">
        <f t="shared" si="141"/>
        <v>51</v>
      </c>
      <c r="CH237" s="399">
        <f t="shared" si="142"/>
        <v>84.44</v>
      </c>
      <c r="CI237" s="399">
        <f t="shared" si="143"/>
        <v>58.02</v>
      </c>
      <c r="CJ237" s="399">
        <f t="shared" si="144"/>
        <v>67.88</v>
      </c>
      <c r="CK237" s="399">
        <f t="shared" si="145"/>
        <v>84.82</v>
      </c>
      <c r="CL237" s="399">
        <f t="shared" si="146"/>
        <v>109.64</v>
      </c>
      <c r="CM237" s="399">
        <f t="shared" si="147"/>
        <v>63.53</v>
      </c>
      <c r="CN237" s="399">
        <f t="shared" si="148"/>
        <v>83.89</v>
      </c>
      <c r="CO237" s="399">
        <f t="shared" si="149"/>
        <v>62.59</v>
      </c>
      <c r="CP237" s="399">
        <f t="shared" si="150"/>
        <v>51</v>
      </c>
      <c r="CQ237" s="399">
        <f t="shared" si="151"/>
        <v>51</v>
      </c>
      <c r="CR237" s="385">
        <f t="shared" si="157"/>
        <v>818.81000000000006</v>
      </c>
      <c r="CS237" s="385">
        <f t="shared" si="158"/>
        <v>68.234166666666667</v>
      </c>
    </row>
    <row r="238" spans="22:97" ht="14" customHeight="1" x14ac:dyDescent="0.35">
      <c r="V238" s="137"/>
      <c r="W238" s="39"/>
      <c r="X238" s="202"/>
      <c r="Y238" s="42"/>
      <c r="Z238" s="27"/>
      <c r="AA238" s="28"/>
      <c r="AB238" s="29"/>
      <c r="AC238" s="29"/>
      <c r="AD238" s="29"/>
      <c r="AE238" s="30"/>
      <c r="AF238" s="31"/>
      <c r="AG238" s="136"/>
      <c r="AH238" s="137"/>
      <c r="AI238" s="39"/>
      <c r="AJ238" s="41"/>
      <c r="AK238" s="42"/>
      <c r="AL238" s="27"/>
      <c r="AM238" s="28" t="str">
        <f>IFERROR(INDEX(#REF!,MATCH(AH238,#REF!,0)),"")</f>
        <v/>
      </c>
      <c r="AN238" s="29" t="str">
        <f t="shared" si="127"/>
        <v/>
      </c>
      <c r="AO238" s="29">
        <f t="shared" si="159"/>
        <v>0</v>
      </c>
      <c r="AP238" s="29">
        <f t="shared" si="152"/>
        <v>0</v>
      </c>
      <c r="AQ238" s="30">
        <f t="shared" si="160"/>
        <v>0</v>
      </c>
      <c r="AR238" s="31">
        <f t="shared" si="161"/>
        <v>0</v>
      </c>
      <c r="AT238" s="44" t="s">
        <v>969</v>
      </c>
      <c r="AU238" s="48" t="s">
        <v>572</v>
      </c>
      <c r="AV238" s="138">
        <v>0</v>
      </c>
      <c r="AW238" s="58">
        <v>0</v>
      </c>
      <c r="AX238" s="139">
        <v>1977</v>
      </c>
      <c r="AY238" s="58">
        <v>808</v>
      </c>
      <c r="AZ238" s="139">
        <v>7273</v>
      </c>
      <c r="BA238" s="58">
        <v>11635</v>
      </c>
      <c r="BB238" s="139">
        <v>12186</v>
      </c>
      <c r="BC238" s="58">
        <v>11232</v>
      </c>
      <c r="BD238" s="139">
        <v>10958</v>
      </c>
      <c r="BE238" s="58">
        <v>6727</v>
      </c>
      <c r="BF238" s="139">
        <v>0</v>
      </c>
      <c r="BG238" s="59">
        <v>0</v>
      </c>
      <c r="BI238" s="140">
        <f t="shared" si="153"/>
        <v>5233</v>
      </c>
      <c r="BJ238" s="140">
        <f t="shared" si="154"/>
        <v>62796</v>
      </c>
      <c r="BL238" s="399">
        <f t="shared" si="128"/>
        <v>26</v>
      </c>
      <c r="BM238" s="399">
        <f t="shared" si="129"/>
        <v>26</v>
      </c>
      <c r="BN238" s="399">
        <f t="shared" si="130"/>
        <v>38.840000000000003</v>
      </c>
      <c r="BO238" s="399">
        <f t="shared" si="131"/>
        <v>30.85</v>
      </c>
      <c r="BP238" s="399">
        <f t="shared" si="132"/>
        <v>77.180000000000007</v>
      </c>
      <c r="BQ238" s="399">
        <f t="shared" si="133"/>
        <v>112.08</v>
      </c>
      <c r="BR238" s="399">
        <f t="shared" si="134"/>
        <v>116.49</v>
      </c>
      <c r="BS238" s="399">
        <f t="shared" si="135"/>
        <v>108.86</v>
      </c>
      <c r="BT238" s="399">
        <f t="shared" si="136"/>
        <v>106.66</v>
      </c>
      <c r="BU238" s="399">
        <f t="shared" si="137"/>
        <v>72.819999999999993</v>
      </c>
      <c r="BV238" s="399">
        <f t="shared" si="138"/>
        <v>26</v>
      </c>
      <c r="BW238" s="399">
        <f t="shared" si="139"/>
        <v>26</v>
      </c>
      <c r="BX238" s="385">
        <f t="shared" si="155"/>
        <v>767.78</v>
      </c>
      <c r="BY238" s="385">
        <f t="shared" si="156"/>
        <v>63.981666666666662</v>
      </c>
      <c r="BZ238" s="385"/>
      <c r="CF238" s="399">
        <f t="shared" si="140"/>
        <v>51</v>
      </c>
      <c r="CG238" s="399">
        <f t="shared" si="141"/>
        <v>51</v>
      </c>
      <c r="CH238" s="399">
        <f t="shared" si="142"/>
        <v>70.040000000000006</v>
      </c>
      <c r="CI238" s="399">
        <f t="shared" si="143"/>
        <v>56.49</v>
      </c>
      <c r="CJ238" s="399">
        <f t="shared" si="144"/>
        <v>147.78</v>
      </c>
      <c r="CK238" s="399">
        <f t="shared" si="145"/>
        <v>235.02</v>
      </c>
      <c r="CL238" s="399">
        <f t="shared" si="146"/>
        <v>246.04</v>
      </c>
      <c r="CM238" s="399">
        <f t="shared" si="147"/>
        <v>226.96</v>
      </c>
      <c r="CN238" s="399">
        <f t="shared" si="148"/>
        <v>221.48</v>
      </c>
      <c r="CO238" s="399">
        <f t="shared" si="149"/>
        <v>136.86000000000001</v>
      </c>
      <c r="CP238" s="399">
        <f t="shared" si="150"/>
        <v>51</v>
      </c>
      <c r="CQ238" s="399">
        <f t="shared" si="151"/>
        <v>51</v>
      </c>
      <c r="CR238" s="385">
        <f t="shared" si="157"/>
        <v>1544.67</v>
      </c>
      <c r="CS238" s="385">
        <f t="shared" si="158"/>
        <v>128.7225</v>
      </c>
    </row>
    <row r="239" spans="22:97" ht="14" customHeight="1" x14ac:dyDescent="0.35">
      <c r="V239" s="137"/>
      <c r="W239" s="39"/>
      <c r="X239" s="202"/>
      <c r="Y239" s="42"/>
      <c r="Z239" s="27"/>
      <c r="AA239" s="28"/>
      <c r="AB239" s="29"/>
      <c r="AC239" s="29"/>
      <c r="AD239" s="29"/>
      <c r="AE239" s="30"/>
      <c r="AF239" s="31"/>
      <c r="AG239" s="136"/>
      <c r="AH239" s="137"/>
      <c r="AI239" s="39"/>
      <c r="AJ239" s="41"/>
      <c r="AK239" s="42"/>
      <c r="AL239" s="27"/>
      <c r="AM239" s="28" t="str">
        <f>IFERROR(INDEX(#REF!,MATCH(AH239,#REF!,0)),"")</f>
        <v/>
      </c>
      <c r="AN239" s="29" t="str">
        <f t="shared" si="127"/>
        <v/>
      </c>
      <c r="AO239" s="29">
        <f t="shared" si="159"/>
        <v>0</v>
      </c>
      <c r="AP239" s="29">
        <f t="shared" si="152"/>
        <v>0</v>
      </c>
      <c r="AQ239" s="30">
        <f t="shared" si="160"/>
        <v>0</v>
      </c>
      <c r="AR239" s="31">
        <f t="shared" si="161"/>
        <v>0</v>
      </c>
      <c r="AT239" s="44" t="s">
        <v>969</v>
      </c>
      <c r="AU239" s="48" t="s">
        <v>573</v>
      </c>
      <c r="AV239" s="138">
        <v>0</v>
      </c>
      <c r="AW239" s="58">
        <v>0</v>
      </c>
      <c r="AX239" s="139">
        <v>5019</v>
      </c>
      <c r="AY239" s="58">
        <v>1423</v>
      </c>
      <c r="AZ239" s="139">
        <v>1260</v>
      </c>
      <c r="BA239" s="58">
        <v>1184</v>
      </c>
      <c r="BB239" s="139">
        <v>1480</v>
      </c>
      <c r="BC239" s="58">
        <v>10304</v>
      </c>
      <c r="BD239" s="139">
        <v>5832</v>
      </c>
      <c r="BE239" s="58">
        <v>2042</v>
      </c>
      <c r="BF239" s="139">
        <v>0</v>
      </c>
      <c r="BG239" s="59">
        <v>0</v>
      </c>
      <c r="BI239" s="140">
        <f t="shared" si="153"/>
        <v>2378.6666666666665</v>
      </c>
      <c r="BJ239" s="140">
        <f t="shared" si="154"/>
        <v>28544</v>
      </c>
      <c r="BL239" s="399">
        <f t="shared" si="128"/>
        <v>26</v>
      </c>
      <c r="BM239" s="399">
        <f t="shared" si="129"/>
        <v>26</v>
      </c>
      <c r="BN239" s="399">
        <f t="shared" si="130"/>
        <v>60.13</v>
      </c>
      <c r="BO239" s="399">
        <f t="shared" si="131"/>
        <v>34.96</v>
      </c>
      <c r="BP239" s="399">
        <f t="shared" si="132"/>
        <v>33.82</v>
      </c>
      <c r="BQ239" s="399">
        <f t="shared" si="133"/>
        <v>33.29</v>
      </c>
      <c r="BR239" s="399">
        <f t="shared" si="134"/>
        <v>35.36</v>
      </c>
      <c r="BS239" s="399">
        <f t="shared" si="135"/>
        <v>101.43</v>
      </c>
      <c r="BT239" s="399">
        <f t="shared" si="136"/>
        <v>65.819999999999993</v>
      </c>
      <c r="BU239" s="399">
        <f t="shared" si="137"/>
        <v>39.29</v>
      </c>
      <c r="BV239" s="399">
        <f t="shared" si="138"/>
        <v>26</v>
      </c>
      <c r="BW239" s="399">
        <f t="shared" si="139"/>
        <v>26</v>
      </c>
      <c r="BX239" s="385">
        <f t="shared" si="155"/>
        <v>508.1</v>
      </c>
      <c r="BY239" s="385">
        <f t="shared" si="156"/>
        <v>42.341666666666669</v>
      </c>
      <c r="BZ239" s="385"/>
      <c r="CF239" s="399">
        <f t="shared" si="140"/>
        <v>51</v>
      </c>
      <c r="CG239" s="399">
        <f t="shared" si="141"/>
        <v>51</v>
      </c>
      <c r="CH239" s="399">
        <f t="shared" si="142"/>
        <v>106.55</v>
      </c>
      <c r="CI239" s="399">
        <f t="shared" si="143"/>
        <v>63.4</v>
      </c>
      <c r="CJ239" s="399">
        <f t="shared" si="144"/>
        <v>61.44</v>
      </c>
      <c r="CK239" s="399">
        <f t="shared" si="145"/>
        <v>60.53</v>
      </c>
      <c r="CL239" s="399">
        <f t="shared" si="146"/>
        <v>64.08</v>
      </c>
      <c r="CM239" s="399">
        <f t="shared" si="147"/>
        <v>208.4</v>
      </c>
      <c r="CN239" s="399">
        <f t="shared" si="148"/>
        <v>118.96</v>
      </c>
      <c r="CO239" s="399">
        <f t="shared" si="149"/>
        <v>70.819999999999993</v>
      </c>
      <c r="CP239" s="399">
        <f t="shared" si="150"/>
        <v>51</v>
      </c>
      <c r="CQ239" s="399">
        <f t="shared" si="151"/>
        <v>51</v>
      </c>
      <c r="CR239" s="385">
        <f t="shared" si="157"/>
        <v>958.18000000000006</v>
      </c>
      <c r="CS239" s="385">
        <f t="shared" si="158"/>
        <v>79.848333333333343</v>
      </c>
    </row>
    <row r="240" spans="22:97" ht="14" customHeight="1" x14ac:dyDescent="0.35">
      <c r="V240" s="137"/>
      <c r="W240" s="39"/>
      <c r="X240" s="202"/>
      <c r="Y240" s="42"/>
      <c r="Z240" s="27"/>
      <c r="AA240" s="28"/>
      <c r="AB240" s="29"/>
      <c r="AC240" s="29"/>
      <c r="AD240" s="29"/>
      <c r="AE240" s="30"/>
      <c r="AF240" s="31"/>
      <c r="AG240" s="136"/>
      <c r="AH240" s="137"/>
      <c r="AI240" s="39"/>
      <c r="AJ240" s="41"/>
      <c r="AK240" s="42"/>
      <c r="AL240" s="27"/>
      <c r="AM240" s="28" t="str">
        <f>IFERROR(INDEX(#REF!,MATCH(AH240,#REF!,0)),"")</f>
        <v/>
      </c>
      <c r="AN240" s="29" t="str">
        <f t="shared" si="127"/>
        <v/>
      </c>
      <c r="AO240" s="29">
        <f t="shared" si="159"/>
        <v>0</v>
      </c>
      <c r="AP240" s="29">
        <f t="shared" si="152"/>
        <v>0</v>
      </c>
      <c r="AQ240" s="30">
        <f t="shared" si="160"/>
        <v>0</v>
      </c>
      <c r="AR240" s="31">
        <f t="shared" si="161"/>
        <v>0</v>
      </c>
      <c r="AT240" s="44" t="s">
        <v>969</v>
      </c>
      <c r="AU240" s="48" t="s">
        <v>574</v>
      </c>
      <c r="AV240" s="138">
        <v>0</v>
      </c>
      <c r="AW240" s="58">
        <v>0</v>
      </c>
      <c r="AX240" s="139">
        <v>4157</v>
      </c>
      <c r="AY240" s="58">
        <v>3470</v>
      </c>
      <c r="AZ240" s="139">
        <v>2747</v>
      </c>
      <c r="BA240" s="58">
        <v>4578</v>
      </c>
      <c r="BB240" s="139">
        <v>5722</v>
      </c>
      <c r="BC240" s="58">
        <v>4324</v>
      </c>
      <c r="BD240" s="139">
        <v>7320</v>
      </c>
      <c r="BE240" s="58">
        <v>2182</v>
      </c>
      <c r="BF240" s="139">
        <v>0</v>
      </c>
      <c r="BG240" s="59">
        <v>0</v>
      </c>
      <c r="BI240" s="140">
        <f t="shared" si="153"/>
        <v>2875</v>
      </c>
      <c r="BJ240" s="140">
        <f t="shared" si="154"/>
        <v>34500</v>
      </c>
      <c r="BL240" s="399">
        <f t="shared" si="128"/>
        <v>26</v>
      </c>
      <c r="BM240" s="399">
        <f t="shared" si="129"/>
        <v>26</v>
      </c>
      <c r="BN240" s="399">
        <f t="shared" si="130"/>
        <v>54.1</v>
      </c>
      <c r="BO240" s="399">
        <f t="shared" si="131"/>
        <v>49.29</v>
      </c>
      <c r="BP240" s="399">
        <f t="shared" si="132"/>
        <v>44.23</v>
      </c>
      <c r="BQ240" s="399">
        <f t="shared" si="133"/>
        <v>57.05</v>
      </c>
      <c r="BR240" s="399">
        <f t="shared" si="134"/>
        <v>65.05</v>
      </c>
      <c r="BS240" s="399">
        <f t="shared" si="135"/>
        <v>55.27</v>
      </c>
      <c r="BT240" s="399">
        <f t="shared" si="136"/>
        <v>77.56</v>
      </c>
      <c r="BU240" s="399">
        <f t="shared" si="137"/>
        <v>40.270000000000003</v>
      </c>
      <c r="BV240" s="399">
        <f t="shared" si="138"/>
        <v>26</v>
      </c>
      <c r="BW240" s="399">
        <f t="shared" si="139"/>
        <v>26</v>
      </c>
      <c r="BX240" s="385">
        <f t="shared" si="155"/>
        <v>546.81999999999994</v>
      </c>
      <c r="BY240" s="385">
        <f t="shared" si="156"/>
        <v>45.568333333333328</v>
      </c>
      <c r="BZ240" s="385"/>
      <c r="CF240" s="399">
        <f t="shared" si="140"/>
        <v>51</v>
      </c>
      <c r="CG240" s="399">
        <f t="shared" si="141"/>
        <v>51</v>
      </c>
      <c r="CH240" s="399">
        <f t="shared" si="142"/>
        <v>96.2</v>
      </c>
      <c r="CI240" s="399">
        <f t="shared" si="143"/>
        <v>87.96</v>
      </c>
      <c r="CJ240" s="399">
        <f t="shared" si="144"/>
        <v>79.28</v>
      </c>
      <c r="CK240" s="399">
        <f t="shared" si="145"/>
        <v>101.26</v>
      </c>
      <c r="CL240" s="399">
        <f t="shared" si="146"/>
        <v>116.76</v>
      </c>
      <c r="CM240" s="399">
        <f t="shared" si="147"/>
        <v>98.21</v>
      </c>
      <c r="CN240" s="399">
        <f t="shared" si="148"/>
        <v>148.72</v>
      </c>
      <c r="CO240" s="399">
        <f t="shared" si="149"/>
        <v>72.5</v>
      </c>
      <c r="CP240" s="399">
        <f t="shared" si="150"/>
        <v>51</v>
      </c>
      <c r="CQ240" s="399">
        <f t="shared" si="151"/>
        <v>51</v>
      </c>
      <c r="CR240" s="385">
        <f t="shared" si="157"/>
        <v>1004.89</v>
      </c>
      <c r="CS240" s="385">
        <f t="shared" si="158"/>
        <v>83.740833333333327</v>
      </c>
    </row>
    <row r="241" spans="22:97" ht="14" customHeight="1" x14ac:dyDescent="0.35">
      <c r="V241" s="137"/>
      <c r="W241" s="39"/>
      <c r="X241" s="202"/>
      <c r="Y241" s="42"/>
      <c r="Z241" s="27"/>
      <c r="AA241" s="28"/>
      <c r="AB241" s="29"/>
      <c r="AC241" s="29"/>
      <c r="AD241" s="29"/>
      <c r="AE241" s="30"/>
      <c r="AF241" s="31"/>
      <c r="AG241" s="136"/>
      <c r="AH241" s="137"/>
      <c r="AI241" s="39"/>
      <c r="AJ241" s="41"/>
      <c r="AK241" s="42"/>
      <c r="AL241" s="27"/>
      <c r="AM241" s="28" t="str">
        <f>IFERROR(INDEX(#REF!,MATCH(AH241,#REF!,0)),"")</f>
        <v/>
      </c>
      <c r="AN241" s="29" t="str">
        <f t="shared" si="127"/>
        <v/>
      </c>
      <c r="AO241" s="29">
        <f t="shared" si="159"/>
        <v>0</v>
      </c>
      <c r="AP241" s="29">
        <f t="shared" si="152"/>
        <v>0</v>
      </c>
      <c r="AQ241" s="30">
        <f t="shared" si="160"/>
        <v>0</v>
      </c>
      <c r="AR241" s="31">
        <f t="shared" si="161"/>
        <v>0</v>
      </c>
      <c r="AT241" s="44" t="s">
        <v>969</v>
      </c>
      <c r="AU241" s="48" t="s">
        <v>575</v>
      </c>
      <c r="AV241" s="138">
        <v>0</v>
      </c>
      <c r="AW241" s="58">
        <v>0</v>
      </c>
      <c r="AX241" s="139">
        <v>2042</v>
      </c>
      <c r="AY241" s="58">
        <v>913</v>
      </c>
      <c r="AZ241" s="139">
        <v>3130</v>
      </c>
      <c r="BA241" s="58">
        <v>4263</v>
      </c>
      <c r="BB241" s="139">
        <v>5328</v>
      </c>
      <c r="BC241" s="58">
        <v>16543</v>
      </c>
      <c r="BD241" s="139">
        <v>3883</v>
      </c>
      <c r="BE241" s="58">
        <v>1187</v>
      </c>
      <c r="BF241" s="139">
        <v>0</v>
      </c>
      <c r="BG241" s="59">
        <v>0</v>
      </c>
      <c r="BI241" s="140">
        <f t="shared" si="153"/>
        <v>3107.4166666666665</v>
      </c>
      <c r="BJ241" s="140">
        <f t="shared" si="154"/>
        <v>37289</v>
      </c>
      <c r="BL241" s="399">
        <f t="shared" si="128"/>
        <v>26</v>
      </c>
      <c r="BM241" s="399">
        <f t="shared" si="129"/>
        <v>26</v>
      </c>
      <c r="BN241" s="399">
        <f t="shared" si="130"/>
        <v>39.29</v>
      </c>
      <c r="BO241" s="399">
        <f t="shared" si="131"/>
        <v>31.48</v>
      </c>
      <c r="BP241" s="399">
        <f t="shared" si="132"/>
        <v>46.91</v>
      </c>
      <c r="BQ241" s="399">
        <f t="shared" si="133"/>
        <v>54.84</v>
      </c>
      <c r="BR241" s="399">
        <f t="shared" si="134"/>
        <v>62.3</v>
      </c>
      <c r="BS241" s="399">
        <f t="shared" si="135"/>
        <v>151.34</v>
      </c>
      <c r="BT241" s="399">
        <f t="shared" si="136"/>
        <v>52.18</v>
      </c>
      <c r="BU241" s="399">
        <f t="shared" si="137"/>
        <v>33.31</v>
      </c>
      <c r="BV241" s="399">
        <f t="shared" si="138"/>
        <v>26</v>
      </c>
      <c r="BW241" s="399">
        <f t="shared" si="139"/>
        <v>26</v>
      </c>
      <c r="BX241" s="385">
        <f t="shared" si="155"/>
        <v>575.65</v>
      </c>
      <c r="BY241" s="385">
        <f t="shared" si="156"/>
        <v>47.970833333333331</v>
      </c>
      <c r="BZ241" s="385"/>
      <c r="CF241" s="399">
        <f t="shared" si="140"/>
        <v>51</v>
      </c>
      <c r="CG241" s="399">
        <f t="shared" si="141"/>
        <v>51</v>
      </c>
      <c r="CH241" s="399">
        <f t="shared" si="142"/>
        <v>70.819999999999993</v>
      </c>
      <c r="CI241" s="399">
        <f t="shared" si="143"/>
        <v>57.28</v>
      </c>
      <c r="CJ241" s="399">
        <f t="shared" si="144"/>
        <v>83.88</v>
      </c>
      <c r="CK241" s="399">
        <f t="shared" si="145"/>
        <v>97.48</v>
      </c>
      <c r="CL241" s="399">
        <f t="shared" si="146"/>
        <v>110.26</v>
      </c>
      <c r="CM241" s="399">
        <f t="shared" si="147"/>
        <v>333.18</v>
      </c>
      <c r="CN241" s="399">
        <f t="shared" si="148"/>
        <v>92.92</v>
      </c>
      <c r="CO241" s="399">
        <f t="shared" si="149"/>
        <v>60.56</v>
      </c>
      <c r="CP241" s="399">
        <f t="shared" si="150"/>
        <v>51</v>
      </c>
      <c r="CQ241" s="399">
        <f t="shared" si="151"/>
        <v>51</v>
      </c>
      <c r="CR241" s="385">
        <f t="shared" si="157"/>
        <v>1110.3800000000001</v>
      </c>
      <c r="CS241" s="385">
        <f t="shared" si="158"/>
        <v>92.53166666666668</v>
      </c>
    </row>
    <row r="242" spans="22:97" ht="14" customHeight="1" x14ac:dyDescent="0.35">
      <c r="V242" s="137"/>
      <c r="W242" s="39"/>
      <c r="X242" s="202"/>
      <c r="Y242" s="42"/>
      <c r="Z242" s="27"/>
      <c r="AA242" s="28"/>
      <c r="AB242" s="29"/>
      <c r="AC242" s="29"/>
      <c r="AD242" s="29"/>
      <c r="AE242" s="30"/>
      <c r="AF242" s="31"/>
      <c r="AG242" s="136"/>
      <c r="AH242" s="137"/>
      <c r="AI242" s="39"/>
      <c r="AJ242" s="41"/>
      <c r="AK242" s="42"/>
      <c r="AL242" s="27"/>
      <c r="AM242" s="28" t="str">
        <f>IFERROR(INDEX(#REF!,MATCH(AH242,#REF!,0)),"")</f>
        <v/>
      </c>
      <c r="AN242" s="29" t="str">
        <f t="shared" si="127"/>
        <v/>
      </c>
      <c r="AO242" s="29">
        <f t="shared" si="159"/>
        <v>0</v>
      </c>
      <c r="AP242" s="29">
        <f t="shared" si="152"/>
        <v>0</v>
      </c>
      <c r="AQ242" s="30">
        <f t="shared" si="160"/>
        <v>0</v>
      </c>
      <c r="AR242" s="31">
        <f t="shared" si="161"/>
        <v>0</v>
      </c>
      <c r="AT242" s="44" t="s">
        <v>969</v>
      </c>
      <c r="AU242" s="48" t="s">
        <v>576</v>
      </c>
      <c r="AV242" s="138">
        <v>0</v>
      </c>
      <c r="AW242" s="58">
        <v>0</v>
      </c>
      <c r="AX242" s="139">
        <v>2184</v>
      </c>
      <c r="AY242" s="58">
        <v>754</v>
      </c>
      <c r="AZ242" s="139">
        <v>4203</v>
      </c>
      <c r="BA242" s="58">
        <v>9502</v>
      </c>
      <c r="BB242" s="139">
        <v>11877</v>
      </c>
      <c r="BC242" s="58">
        <v>10357</v>
      </c>
      <c r="BD242" s="139">
        <v>7526</v>
      </c>
      <c r="BE242" s="58">
        <v>4846</v>
      </c>
      <c r="BF242" s="139">
        <v>0</v>
      </c>
      <c r="BG242" s="59">
        <v>0</v>
      </c>
      <c r="BI242" s="140">
        <f t="shared" si="153"/>
        <v>4270.75</v>
      </c>
      <c r="BJ242" s="140">
        <f t="shared" si="154"/>
        <v>51249</v>
      </c>
      <c r="BL242" s="399">
        <f t="shared" si="128"/>
        <v>26</v>
      </c>
      <c r="BM242" s="399">
        <f t="shared" si="129"/>
        <v>26</v>
      </c>
      <c r="BN242" s="399">
        <f t="shared" si="130"/>
        <v>40.29</v>
      </c>
      <c r="BO242" s="399">
        <f t="shared" si="131"/>
        <v>30.52</v>
      </c>
      <c r="BP242" s="399">
        <f t="shared" si="132"/>
        <v>54.42</v>
      </c>
      <c r="BQ242" s="399">
        <f t="shared" si="133"/>
        <v>95.02</v>
      </c>
      <c r="BR242" s="399">
        <f t="shared" si="134"/>
        <v>114.02</v>
      </c>
      <c r="BS242" s="399">
        <f t="shared" si="135"/>
        <v>101.86</v>
      </c>
      <c r="BT242" s="399">
        <f t="shared" si="136"/>
        <v>79.209999999999994</v>
      </c>
      <c r="BU242" s="399">
        <f t="shared" si="137"/>
        <v>58.92</v>
      </c>
      <c r="BV242" s="399">
        <f t="shared" si="138"/>
        <v>26</v>
      </c>
      <c r="BW242" s="399">
        <f t="shared" si="139"/>
        <v>26</v>
      </c>
      <c r="BX242" s="385">
        <f t="shared" si="155"/>
        <v>678.26</v>
      </c>
      <c r="BY242" s="385">
        <f t="shared" si="156"/>
        <v>56.521666666666668</v>
      </c>
      <c r="BZ242" s="385"/>
      <c r="CF242" s="399">
        <f t="shared" si="140"/>
        <v>51</v>
      </c>
      <c r="CG242" s="399">
        <f t="shared" si="141"/>
        <v>51</v>
      </c>
      <c r="CH242" s="399">
        <f t="shared" si="142"/>
        <v>72.53</v>
      </c>
      <c r="CI242" s="399">
        <f t="shared" si="143"/>
        <v>56.13</v>
      </c>
      <c r="CJ242" s="399">
        <f t="shared" si="144"/>
        <v>96.76</v>
      </c>
      <c r="CK242" s="399">
        <f t="shared" si="145"/>
        <v>192.36</v>
      </c>
      <c r="CL242" s="399">
        <f t="shared" si="146"/>
        <v>239.86</v>
      </c>
      <c r="CM242" s="399">
        <f t="shared" si="147"/>
        <v>209.46</v>
      </c>
      <c r="CN242" s="399">
        <f t="shared" si="148"/>
        <v>152.84</v>
      </c>
      <c r="CO242" s="399">
        <f t="shared" si="149"/>
        <v>104.47</v>
      </c>
      <c r="CP242" s="399">
        <f t="shared" si="150"/>
        <v>51</v>
      </c>
      <c r="CQ242" s="399">
        <f t="shared" si="151"/>
        <v>51</v>
      </c>
      <c r="CR242" s="385">
        <f t="shared" si="157"/>
        <v>1328.41</v>
      </c>
      <c r="CS242" s="385">
        <f t="shared" si="158"/>
        <v>110.70083333333334</v>
      </c>
    </row>
    <row r="243" spans="22:97" ht="14" customHeight="1" x14ac:dyDescent="0.35">
      <c r="V243" s="137"/>
      <c r="W243" s="39"/>
      <c r="X243" s="202"/>
      <c r="Y243" s="42"/>
      <c r="Z243" s="27"/>
      <c r="AA243" s="28"/>
      <c r="AB243" s="29"/>
      <c r="AC243" s="29"/>
      <c r="AD243" s="29"/>
      <c r="AE243" s="30"/>
      <c r="AF243" s="31"/>
      <c r="AG243" s="136"/>
      <c r="AH243" s="137"/>
      <c r="AI243" s="39"/>
      <c r="AJ243" s="41"/>
      <c r="AK243" s="42"/>
      <c r="AL243" s="27"/>
      <c r="AM243" s="28" t="str">
        <f>IFERROR(INDEX(#REF!,MATCH(AH243,#REF!,0)),"")</f>
        <v/>
      </c>
      <c r="AN243" s="29" t="str">
        <f t="shared" si="127"/>
        <v/>
      </c>
      <c r="AO243" s="29">
        <f t="shared" si="159"/>
        <v>0</v>
      </c>
      <c r="AP243" s="29">
        <f t="shared" si="152"/>
        <v>0</v>
      </c>
      <c r="AQ243" s="30">
        <f t="shared" si="160"/>
        <v>0</v>
      </c>
      <c r="AR243" s="31">
        <f t="shared" si="161"/>
        <v>0</v>
      </c>
      <c r="AT243" s="44" t="s">
        <v>969</v>
      </c>
      <c r="AU243" s="48" t="s">
        <v>577</v>
      </c>
      <c r="AV243" s="138">
        <v>0</v>
      </c>
      <c r="AW243" s="58">
        <v>0</v>
      </c>
      <c r="AX243" s="139">
        <v>6178</v>
      </c>
      <c r="AY243" s="58">
        <v>1797</v>
      </c>
      <c r="AZ243" s="139">
        <v>4664</v>
      </c>
      <c r="BA243" s="58">
        <v>9313</v>
      </c>
      <c r="BB243" s="139">
        <v>11108</v>
      </c>
      <c r="BC243" s="58">
        <v>7684</v>
      </c>
      <c r="BD243" s="139">
        <v>5903</v>
      </c>
      <c r="BE243" s="58">
        <v>3810</v>
      </c>
      <c r="BF243" s="139">
        <v>0</v>
      </c>
      <c r="BG243" s="59">
        <v>0</v>
      </c>
      <c r="BI243" s="140">
        <f t="shared" si="153"/>
        <v>4204.75</v>
      </c>
      <c r="BJ243" s="140">
        <f t="shared" si="154"/>
        <v>50457</v>
      </c>
      <c r="BL243" s="399">
        <f t="shared" si="128"/>
        <v>26</v>
      </c>
      <c r="BM243" s="399">
        <f t="shared" si="129"/>
        <v>26</v>
      </c>
      <c r="BN243" s="399">
        <f t="shared" si="130"/>
        <v>68.42</v>
      </c>
      <c r="BO243" s="399">
        <f t="shared" si="131"/>
        <v>37.58</v>
      </c>
      <c r="BP243" s="399">
        <f t="shared" si="132"/>
        <v>57.65</v>
      </c>
      <c r="BQ243" s="399">
        <f t="shared" si="133"/>
        <v>93.5</v>
      </c>
      <c r="BR243" s="399">
        <f t="shared" si="134"/>
        <v>107.86</v>
      </c>
      <c r="BS243" s="399">
        <f t="shared" si="135"/>
        <v>80.47</v>
      </c>
      <c r="BT243" s="399">
        <f t="shared" si="136"/>
        <v>66.319999999999993</v>
      </c>
      <c r="BU243" s="399">
        <f t="shared" si="137"/>
        <v>51.67</v>
      </c>
      <c r="BV243" s="399">
        <f t="shared" si="138"/>
        <v>26</v>
      </c>
      <c r="BW243" s="399">
        <f t="shared" si="139"/>
        <v>26</v>
      </c>
      <c r="BX243" s="385">
        <f t="shared" si="155"/>
        <v>667.46999999999991</v>
      </c>
      <c r="BY243" s="385">
        <f t="shared" si="156"/>
        <v>55.622499999999995</v>
      </c>
      <c r="BZ243" s="385"/>
      <c r="CF243" s="399">
        <f t="shared" si="140"/>
        <v>51</v>
      </c>
      <c r="CG243" s="399">
        <f t="shared" si="141"/>
        <v>51</v>
      </c>
      <c r="CH243" s="399">
        <f t="shared" si="142"/>
        <v>125.88</v>
      </c>
      <c r="CI243" s="399">
        <f t="shared" si="143"/>
        <v>67.88</v>
      </c>
      <c r="CJ243" s="399">
        <f t="shared" si="144"/>
        <v>102.29</v>
      </c>
      <c r="CK243" s="399">
        <f t="shared" si="145"/>
        <v>188.58</v>
      </c>
      <c r="CL243" s="399">
        <f t="shared" si="146"/>
        <v>224.48</v>
      </c>
      <c r="CM243" s="399">
        <f t="shared" si="147"/>
        <v>156</v>
      </c>
      <c r="CN243" s="399">
        <f t="shared" si="148"/>
        <v>120.38</v>
      </c>
      <c r="CO243" s="399">
        <f t="shared" si="149"/>
        <v>92.04</v>
      </c>
      <c r="CP243" s="399">
        <f t="shared" si="150"/>
        <v>51</v>
      </c>
      <c r="CQ243" s="399">
        <f t="shared" si="151"/>
        <v>51</v>
      </c>
      <c r="CR243" s="385">
        <f t="shared" si="157"/>
        <v>1281.53</v>
      </c>
      <c r="CS243" s="385">
        <f t="shared" si="158"/>
        <v>106.79416666666667</v>
      </c>
    </row>
    <row r="244" spans="22:97" ht="14" customHeight="1" x14ac:dyDescent="0.35">
      <c r="V244" s="137"/>
      <c r="W244" s="39"/>
      <c r="X244" s="202"/>
      <c r="Y244" s="42"/>
      <c r="Z244" s="27"/>
      <c r="AA244" s="28"/>
      <c r="AB244" s="29"/>
      <c r="AC244" s="29"/>
      <c r="AD244" s="29"/>
      <c r="AE244" s="30"/>
      <c r="AF244" s="31"/>
      <c r="AG244" s="136"/>
      <c r="AH244" s="137"/>
      <c r="AI244" s="39"/>
      <c r="AJ244" s="41"/>
      <c r="AK244" s="42"/>
      <c r="AL244" s="27"/>
      <c r="AM244" s="28" t="str">
        <f>IFERROR(INDEX(#REF!,MATCH(AH244,#REF!,0)),"")</f>
        <v/>
      </c>
      <c r="AN244" s="29" t="str">
        <f t="shared" si="127"/>
        <v/>
      </c>
      <c r="AO244" s="29">
        <f t="shared" si="159"/>
        <v>0</v>
      </c>
      <c r="AP244" s="29">
        <f t="shared" si="152"/>
        <v>0</v>
      </c>
      <c r="AQ244" s="30">
        <f t="shared" si="160"/>
        <v>0</v>
      </c>
      <c r="AR244" s="31">
        <f t="shared" si="161"/>
        <v>0</v>
      </c>
      <c r="AT244" s="44" t="s">
        <v>969</v>
      </c>
      <c r="AU244" s="48" t="s">
        <v>578</v>
      </c>
      <c r="AV244" s="138">
        <v>0</v>
      </c>
      <c r="AW244" s="58">
        <v>0</v>
      </c>
      <c r="AX244" s="139">
        <v>360</v>
      </c>
      <c r="AY244" s="58">
        <v>0</v>
      </c>
      <c r="AZ244" s="139">
        <v>0</v>
      </c>
      <c r="BA244" s="58">
        <v>2</v>
      </c>
      <c r="BB244" s="139">
        <v>5</v>
      </c>
      <c r="BC244" s="58">
        <v>0</v>
      </c>
      <c r="BD244" s="139">
        <v>4438</v>
      </c>
      <c r="BE244" s="58">
        <v>371</v>
      </c>
      <c r="BF244" s="139">
        <v>0</v>
      </c>
      <c r="BG244" s="59">
        <v>0</v>
      </c>
      <c r="BI244" s="140">
        <f t="shared" si="153"/>
        <v>431.33333333333331</v>
      </c>
      <c r="BJ244" s="140">
        <f t="shared" si="154"/>
        <v>5176</v>
      </c>
      <c r="BL244" s="399">
        <f t="shared" si="128"/>
        <v>26</v>
      </c>
      <c r="BM244" s="399">
        <f t="shared" si="129"/>
        <v>26</v>
      </c>
      <c r="BN244" s="399">
        <f t="shared" si="130"/>
        <v>28.16</v>
      </c>
      <c r="BO244" s="399">
        <f t="shared" si="131"/>
        <v>26</v>
      </c>
      <c r="BP244" s="399">
        <f t="shared" si="132"/>
        <v>26</v>
      </c>
      <c r="BQ244" s="399">
        <f t="shared" si="133"/>
        <v>26.01</v>
      </c>
      <c r="BR244" s="399">
        <f t="shared" si="134"/>
        <v>26.03</v>
      </c>
      <c r="BS244" s="399">
        <f t="shared" si="135"/>
        <v>26</v>
      </c>
      <c r="BT244" s="399">
        <f t="shared" si="136"/>
        <v>56.07</v>
      </c>
      <c r="BU244" s="399">
        <f t="shared" si="137"/>
        <v>28.23</v>
      </c>
      <c r="BV244" s="399">
        <f t="shared" si="138"/>
        <v>26</v>
      </c>
      <c r="BW244" s="399">
        <f t="shared" si="139"/>
        <v>26</v>
      </c>
      <c r="BX244" s="385">
        <f t="shared" si="155"/>
        <v>346.5</v>
      </c>
      <c r="BY244" s="385">
        <f t="shared" si="156"/>
        <v>28.875</v>
      </c>
      <c r="BZ244" s="385"/>
      <c r="CF244" s="399">
        <f t="shared" si="140"/>
        <v>51</v>
      </c>
      <c r="CG244" s="399">
        <f t="shared" si="141"/>
        <v>51</v>
      </c>
      <c r="CH244" s="399">
        <f t="shared" si="142"/>
        <v>53.45</v>
      </c>
      <c r="CI244" s="399">
        <f t="shared" si="143"/>
        <v>51</v>
      </c>
      <c r="CJ244" s="399">
        <f t="shared" si="144"/>
        <v>51</v>
      </c>
      <c r="CK244" s="399">
        <f t="shared" si="145"/>
        <v>51.01</v>
      </c>
      <c r="CL244" s="399">
        <f t="shared" si="146"/>
        <v>51.03</v>
      </c>
      <c r="CM244" s="399">
        <f t="shared" si="147"/>
        <v>51</v>
      </c>
      <c r="CN244" s="399">
        <f t="shared" si="148"/>
        <v>99.58</v>
      </c>
      <c r="CO244" s="399">
        <f t="shared" si="149"/>
        <v>53.52</v>
      </c>
      <c r="CP244" s="399">
        <f t="shared" si="150"/>
        <v>51</v>
      </c>
      <c r="CQ244" s="399">
        <f t="shared" si="151"/>
        <v>51</v>
      </c>
      <c r="CR244" s="385">
        <f t="shared" si="157"/>
        <v>665.59</v>
      </c>
      <c r="CS244" s="385">
        <f t="shared" si="158"/>
        <v>55.465833333333336</v>
      </c>
    </row>
    <row r="245" spans="22:97" ht="14" customHeight="1" x14ac:dyDescent="0.35">
      <c r="V245" s="137"/>
      <c r="W245" s="39"/>
      <c r="X245" s="202"/>
      <c r="Y245" s="42"/>
      <c r="Z245" s="27"/>
      <c r="AA245" s="28"/>
      <c r="AB245" s="29"/>
      <c r="AC245" s="29"/>
      <c r="AD245" s="29"/>
      <c r="AE245" s="30"/>
      <c r="AF245" s="31"/>
      <c r="AG245" s="136"/>
      <c r="AH245" s="137"/>
      <c r="AI245" s="39"/>
      <c r="AJ245" s="41"/>
      <c r="AK245" s="42"/>
      <c r="AL245" s="27"/>
      <c r="AM245" s="28" t="str">
        <f>IFERROR(INDEX(#REF!,MATCH(AH245,#REF!,0)),"")</f>
        <v/>
      </c>
      <c r="AN245" s="29" t="str">
        <f t="shared" si="127"/>
        <v/>
      </c>
      <c r="AO245" s="29">
        <f t="shared" si="159"/>
        <v>0</v>
      </c>
      <c r="AP245" s="29">
        <f t="shared" si="152"/>
        <v>0</v>
      </c>
      <c r="AQ245" s="30">
        <f t="shared" si="160"/>
        <v>0</v>
      </c>
      <c r="AR245" s="31">
        <f t="shared" si="161"/>
        <v>0</v>
      </c>
      <c r="AT245" s="44" t="s">
        <v>969</v>
      </c>
      <c r="AU245" s="48" t="s">
        <v>579</v>
      </c>
      <c r="AV245" s="138">
        <v>0</v>
      </c>
      <c r="AW245" s="58">
        <v>0</v>
      </c>
      <c r="AX245" s="139">
        <v>4152</v>
      </c>
      <c r="AY245" s="58">
        <v>821</v>
      </c>
      <c r="AZ245" s="139">
        <v>4358</v>
      </c>
      <c r="BA245" s="58">
        <v>3355</v>
      </c>
      <c r="BB245" s="139">
        <v>4358</v>
      </c>
      <c r="BC245" s="58">
        <v>894</v>
      </c>
      <c r="BD245" s="139">
        <v>3371</v>
      </c>
      <c r="BE245" s="58">
        <v>1746</v>
      </c>
      <c r="BF245" s="139">
        <v>0</v>
      </c>
      <c r="BG245" s="59">
        <v>0</v>
      </c>
      <c r="BI245" s="140">
        <f t="shared" si="153"/>
        <v>1921.25</v>
      </c>
      <c r="BJ245" s="140">
        <f t="shared" si="154"/>
        <v>23055</v>
      </c>
      <c r="BL245" s="399">
        <f t="shared" si="128"/>
        <v>26</v>
      </c>
      <c r="BM245" s="399">
        <f t="shared" si="129"/>
        <v>26</v>
      </c>
      <c r="BN245" s="399">
        <f t="shared" si="130"/>
        <v>54.06</v>
      </c>
      <c r="BO245" s="399">
        <f t="shared" si="131"/>
        <v>30.93</v>
      </c>
      <c r="BP245" s="399">
        <f t="shared" si="132"/>
        <v>55.51</v>
      </c>
      <c r="BQ245" s="399">
        <f t="shared" si="133"/>
        <v>48.49</v>
      </c>
      <c r="BR245" s="399">
        <f t="shared" si="134"/>
        <v>55.51</v>
      </c>
      <c r="BS245" s="399">
        <f t="shared" si="135"/>
        <v>31.36</v>
      </c>
      <c r="BT245" s="399">
        <f t="shared" si="136"/>
        <v>48.6</v>
      </c>
      <c r="BU245" s="399">
        <f t="shared" si="137"/>
        <v>37.22</v>
      </c>
      <c r="BV245" s="399">
        <f t="shared" si="138"/>
        <v>26</v>
      </c>
      <c r="BW245" s="399">
        <f t="shared" si="139"/>
        <v>26</v>
      </c>
      <c r="BX245" s="385">
        <f t="shared" si="155"/>
        <v>465.68000000000006</v>
      </c>
      <c r="BY245" s="385">
        <f t="shared" si="156"/>
        <v>38.806666666666672</v>
      </c>
      <c r="BZ245" s="385"/>
      <c r="CF245" s="399">
        <f t="shared" si="140"/>
        <v>51</v>
      </c>
      <c r="CG245" s="399">
        <f t="shared" si="141"/>
        <v>51</v>
      </c>
      <c r="CH245" s="399">
        <f t="shared" si="142"/>
        <v>96.14</v>
      </c>
      <c r="CI245" s="399">
        <f t="shared" si="143"/>
        <v>56.58</v>
      </c>
      <c r="CJ245" s="399">
        <f t="shared" si="144"/>
        <v>98.62</v>
      </c>
      <c r="CK245" s="399">
        <f t="shared" si="145"/>
        <v>86.58</v>
      </c>
      <c r="CL245" s="399">
        <f t="shared" si="146"/>
        <v>98.62</v>
      </c>
      <c r="CM245" s="399">
        <f t="shared" si="147"/>
        <v>57.08</v>
      </c>
      <c r="CN245" s="399">
        <f t="shared" si="148"/>
        <v>86.77</v>
      </c>
      <c r="CO245" s="399">
        <f t="shared" si="149"/>
        <v>67.27</v>
      </c>
      <c r="CP245" s="399">
        <f t="shared" si="150"/>
        <v>51</v>
      </c>
      <c r="CQ245" s="399">
        <f t="shared" si="151"/>
        <v>51</v>
      </c>
      <c r="CR245" s="385">
        <f t="shared" si="157"/>
        <v>851.66</v>
      </c>
      <c r="CS245" s="385">
        <f t="shared" si="158"/>
        <v>70.971666666666664</v>
      </c>
    </row>
    <row r="246" spans="22:97" ht="14" customHeight="1" x14ac:dyDescent="0.35">
      <c r="V246" s="137"/>
      <c r="W246" s="39"/>
      <c r="X246" s="202"/>
      <c r="Y246" s="42"/>
      <c r="Z246" s="27"/>
      <c r="AA246" s="28"/>
      <c r="AB246" s="29"/>
      <c r="AC246" s="29"/>
      <c r="AD246" s="29"/>
      <c r="AE246" s="30"/>
      <c r="AF246" s="31"/>
      <c r="AG246" s="136"/>
      <c r="AH246" s="137"/>
      <c r="AI246" s="39"/>
      <c r="AJ246" s="41"/>
      <c r="AK246" s="42"/>
      <c r="AL246" s="27"/>
      <c r="AM246" s="28" t="str">
        <f>IFERROR(INDEX(#REF!,MATCH(AH246,#REF!,0)),"")</f>
        <v/>
      </c>
      <c r="AN246" s="29" t="str">
        <f t="shared" si="127"/>
        <v/>
      </c>
      <c r="AO246" s="29">
        <f t="shared" si="159"/>
        <v>0</v>
      </c>
      <c r="AP246" s="29">
        <f t="shared" si="152"/>
        <v>0</v>
      </c>
      <c r="AQ246" s="30">
        <f t="shared" si="160"/>
        <v>0</v>
      </c>
      <c r="AR246" s="31">
        <f t="shared" si="161"/>
        <v>0</v>
      </c>
      <c r="AT246" s="44" t="s">
        <v>969</v>
      </c>
      <c r="AU246" s="48" t="s">
        <v>580</v>
      </c>
      <c r="AV246" s="138">
        <v>0</v>
      </c>
      <c r="AW246" s="58">
        <v>0</v>
      </c>
      <c r="AX246" s="139">
        <v>6276</v>
      </c>
      <c r="AY246" s="58">
        <v>108</v>
      </c>
      <c r="AZ246" s="139">
        <v>118</v>
      </c>
      <c r="BA246" s="58">
        <v>5511</v>
      </c>
      <c r="BB246" s="139">
        <v>5800</v>
      </c>
      <c r="BC246" s="58">
        <v>7444</v>
      </c>
      <c r="BD246" s="139">
        <v>7988</v>
      </c>
      <c r="BE246" s="58">
        <v>7983</v>
      </c>
      <c r="BF246" s="139">
        <v>0</v>
      </c>
      <c r="BG246" s="59">
        <v>0</v>
      </c>
      <c r="BI246" s="140">
        <f t="shared" si="153"/>
        <v>3435.6666666666665</v>
      </c>
      <c r="BJ246" s="140">
        <f t="shared" si="154"/>
        <v>41228</v>
      </c>
      <c r="BL246" s="399">
        <f t="shared" si="128"/>
        <v>26</v>
      </c>
      <c r="BM246" s="399">
        <f t="shared" si="129"/>
        <v>26</v>
      </c>
      <c r="BN246" s="399">
        <f t="shared" si="130"/>
        <v>69.209999999999994</v>
      </c>
      <c r="BO246" s="399">
        <f t="shared" si="131"/>
        <v>26.65</v>
      </c>
      <c r="BP246" s="399">
        <f t="shared" si="132"/>
        <v>26.71</v>
      </c>
      <c r="BQ246" s="399">
        <f t="shared" si="133"/>
        <v>63.58</v>
      </c>
      <c r="BR246" s="399">
        <f t="shared" si="134"/>
        <v>65.599999999999994</v>
      </c>
      <c r="BS246" s="399">
        <f t="shared" si="135"/>
        <v>78.55</v>
      </c>
      <c r="BT246" s="399">
        <f t="shared" si="136"/>
        <v>82.9</v>
      </c>
      <c r="BU246" s="399">
        <f t="shared" si="137"/>
        <v>82.86</v>
      </c>
      <c r="BV246" s="399">
        <f t="shared" si="138"/>
        <v>26</v>
      </c>
      <c r="BW246" s="399">
        <f t="shared" si="139"/>
        <v>26</v>
      </c>
      <c r="BX246" s="385">
        <f t="shared" si="155"/>
        <v>600.06000000000006</v>
      </c>
      <c r="BY246" s="385">
        <f t="shared" si="156"/>
        <v>50.005000000000003</v>
      </c>
      <c r="BZ246" s="385"/>
      <c r="CF246" s="399">
        <f t="shared" si="140"/>
        <v>51</v>
      </c>
      <c r="CG246" s="399">
        <f t="shared" si="141"/>
        <v>51</v>
      </c>
      <c r="CH246" s="399">
        <f t="shared" si="142"/>
        <v>127.84</v>
      </c>
      <c r="CI246" s="399">
        <f t="shared" si="143"/>
        <v>51.73</v>
      </c>
      <c r="CJ246" s="399">
        <f t="shared" si="144"/>
        <v>51.8</v>
      </c>
      <c r="CK246" s="399">
        <f t="shared" si="145"/>
        <v>112.54</v>
      </c>
      <c r="CL246" s="399">
        <f t="shared" si="146"/>
        <v>118.32</v>
      </c>
      <c r="CM246" s="399">
        <f t="shared" si="147"/>
        <v>151.19999999999999</v>
      </c>
      <c r="CN246" s="399">
        <f t="shared" si="148"/>
        <v>162.08000000000001</v>
      </c>
      <c r="CO246" s="399">
        <f t="shared" si="149"/>
        <v>161.97999999999999</v>
      </c>
      <c r="CP246" s="399">
        <f t="shared" si="150"/>
        <v>51</v>
      </c>
      <c r="CQ246" s="399">
        <f t="shared" si="151"/>
        <v>51</v>
      </c>
      <c r="CR246" s="385">
        <f t="shared" si="157"/>
        <v>1141.49</v>
      </c>
      <c r="CS246" s="385">
        <f t="shared" si="158"/>
        <v>95.124166666666667</v>
      </c>
    </row>
    <row r="247" spans="22:97" ht="14" customHeight="1" x14ac:dyDescent="0.35">
      <c r="V247" s="137"/>
      <c r="W247" s="39"/>
      <c r="X247" s="202"/>
      <c r="Y247" s="42"/>
      <c r="Z247" s="27"/>
      <c r="AA247" s="28"/>
      <c r="AB247" s="29"/>
      <c r="AC247" s="29"/>
      <c r="AD247" s="29"/>
      <c r="AE247" s="30"/>
      <c r="AF247" s="31"/>
      <c r="AG247" s="136"/>
      <c r="AH247" s="137"/>
      <c r="AI247" s="39"/>
      <c r="AJ247" s="41"/>
      <c r="AK247" s="42"/>
      <c r="AL247" s="27"/>
      <c r="AM247" s="28" t="str">
        <f>IFERROR(INDEX(#REF!,MATCH(AH247,#REF!,0)),"")</f>
        <v/>
      </c>
      <c r="AN247" s="29" t="str">
        <f t="shared" si="127"/>
        <v/>
      </c>
      <c r="AO247" s="29">
        <f t="shared" si="159"/>
        <v>0</v>
      </c>
      <c r="AP247" s="29">
        <f t="shared" si="152"/>
        <v>0</v>
      </c>
      <c r="AQ247" s="30">
        <f t="shared" si="160"/>
        <v>0</v>
      </c>
      <c r="AR247" s="31">
        <f t="shared" si="161"/>
        <v>0</v>
      </c>
      <c r="AT247" s="44" t="s">
        <v>969</v>
      </c>
      <c r="AU247" s="48" t="s">
        <v>581</v>
      </c>
      <c r="AV247" s="138">
        <v>0</v>
      </c>
      <c r="AW247" s="58">
        <v>0</v>
      </c>
      <c r="AX247" s="139">
        <v>3861</v>
      </c>
      <c r="AY247" s="58">
        <v>737</v>
      </c>
      <c r="AZ247" s="139">
        <v>443</v>
      </c>
      <c r="BA247" s="58">
        <v>1968</v>
      </c>
      <c r="BB247" s="139">
        <v>2463</v>
      </c>
      <c r="BC247" s="58">
        <v>1928</v>
      </c>
      <c r="BD247" s="139">
        <v>712</v>
      </c>
      <c r="BE247" s="58">
        <v>599</v>
      </c>
      <c r="BF247" s="139">
        <v>0</v>
      </c>
      <c r="BG247" s="59">
        <v>0</v>
      </c>
      <c r="BI247" s="140">
        <f t="shared" si="153"/>
        <v>1059.25</v>
      </c>
      <c r="BJ247" s="140">
        <f t="shared" si="154"/>
        <v>12711</v>
      </c>
      <c r="BL247" s="399">
        <f t="shared" si="128"/>
        <v>26</v>
      </c>
      <c r="BM247" s="399">
        <f t="shared" si="129"/>
        <v>26</v>
      </c>
      <c r="BN247" s="399">
        <f t="shared" si="130"/>
        <v>52.03</v>
      </c>
      <c r="BO247" s="399">
        <f t="shared" si="131"/>
        <v>30.42</v>
      </c>
      <c r="BP247" s="399">
        <f t="shared" si="132"/>
        <v>28.66</v>
      </c>
      <c r="BQ247" s="399">
        <f t="shared" si="133"/>
        <v>38.78</v>
      </c>
      <c r="BR247" s="399">
        <f t="shared" si="134"/>
        <v>42.24</v>
      </c>
      <c r="BS247" s="399">
        <f t="shared" si="135"/>
        <v>38.5</v>
      </c>
      <c r="BT247" s="399">
        <f t="shared" si="136"/>
        <v>30.27</v>
      </c>
      <c r="BU247" s="399">
        <f t="shared" si="137"/>
        <v>29.59</v>
      </c>
      <c r="BV247" s="399">
        <f t="shared" si="138"/>
        <v>26</v>
      </c>
      <c r="BW247" s="399">
        <f t="shared" si="139"/>
        <v>26</v>
      </c>
      <c r="BX247" s="385">
        <f t="shared" si="155"/>
        <v>394.48999999999995</v>
      </c>
      <c r="BY247" s="385">
        <f t="shared" si="156"/>
        <v>32.87416666666666</v>
      </c>
      <c r="BZ247" s="385"/>
      <c r="CF247" s="399">
        <f t="shared" si="140"/>
        <v>51</v>
      </c>
      <c r="CG247" s="399">
        <f t="shared" si="141"/>
        <v>51</v>
      </c>
      <c r="CH247" s="399">
        <f t="shared" si="142"/>
        <v>92.65</v>
      </c>
      <c r="CI247" s="399">
        <f t="shared" si="143"/>
        <v>56.01</v>
      </c>
      <c r="CJ247" s="399">
        <f t="shared" si="144"/>
        <v>54.01</v>
      </c>
      <c r="CK247" s="399">
        <f t="shared" si="145"/>
        <v>69.94</v>
      </c>
      <c r="CL247" s="399">
        <f t="shared" si="146"/>
        <v>75.88</v>
      </c>
      <c r="CM247" s="399">
        <f t="shared" si="147"/>
        <v>69.459999999999994</v>
      </c>
      <c r="CN247" s="399">
        <f t="shared" si="148"/>
        <v>55.84</v>
      </c>
      <c r="CO247" s="399">
        <f t="shared" si="149"/>
        <v>55.07</v>
      </c>
      <c r="CP247" s="399">
        <f t="shared" si="150"/>
        <v>51</v>
      </c>
      <c r="CQ247" s="399">
        <f t="shared" si="151"/>
        <v>51</v>
      </c>
      <c r="CR247" s="385">
        <f t="shared" si="157"/>
        <v>732.86000000000013</v>
      </c>
      <c r="CS247" s="385">
        <f t="shared" si="158"/>
        <v>61.07166666666668</v>
      </c>
    </row>
    <row r="248" spans="22:97" ht="14" customHeight="1" x14ac:dyDescent="0.35">
      <c r="V248" s="137"/>
      <c r="W248" s="39"/>
      <c r="X248" s="202"/>
      <c r="Y248" s="42"/>
      <c r="Z248" s="27"/>
      <c r="AA248" s="28"/>
      <c r="AB248" s="29"/>
      <c r="AC248" s="29"/>
      <c r="AD248" s="29"/>
      <c r="AE248" s="30"/>
      <c r="AF248" s="31"/>
      <c r="AG248" s="136"/>
      <c r="AH248" s="137"/>
      <c r="AI248" s="39"/>
      <c r="AJ248" s="41"/>
      <c r="AK248" s="42"/>
      <c r="AL248" s="27"/>
      <c r="AM248" s="28" t="str">
        <f>IFERROR(INDEX(#REF!,MATCH(AH248,#REF!,0)),"")</f>
        <v/>
      </c>
      <c r="AN248" s="29" t="str">
        <f t="shared" si="127"/>
        <v/>
      </c>
      <c r="AO248" s="29">
        <f t="shared" si="159"/>
        <v>0</v>
      </c>
      <c r="AP248" s="29">
        <f t="shared" si="152"/>
        <v>0</v>
      </c>
      <c r="AQ248" s="30">
        <f t="shared" si="160"/>
        <v>0</v>
      </c>
      <c r="AR248" s="31">
        <f t="shared" si="161"/>
        <v>0</v>
      </c>
      <c r="AT248" s="44" t="s">
        <v>969</v>
      </c>
      <c r="AU248" s="48" t="s">
        <v>582</v>
      </c>
      <c r="AV248" s="138">
        <v>0</v>
      </c>
      <c r="AW248" s="58">
        <v>0</v>
      </c>
      <c r="AX248" s="139">
        <v>1052</v>
      </c>
      <c r="AY248" s="58">
        <v>273</v>
      </c>
      <c r="AZ248" s="139">
        <v>893</v>
      </c>
      <c r="BA248" s="58">
        <v>2824</v>
      </c>
      <c r="BB248" s="139">
        <v>2661</v>
      </c>
      <c r="BC248" s="58">
        <v>5414</v>
      </c>
      <c r="BD248" s="139">
        <v>2815</v>
      </c>
      <c r="BE248" s="58">
        <v>3475</v>
      </c>
      <c r="BF248" s="139">
        <v>0</v>
      </c>
      <c r="BG248" s="59">
        <v>0</v>
      </c>
      <c r="BI248" s="140">
        <f t="shared" si="153"/>
        <v>1617.25</v>
      </c>
      <c r="BJ248" s="140">
        <f t="shared" si="154"/>
        <v>19407</v>
      </c>
      <c r="BL248" s="399">
        <f t="shared" si="128"/>
        <v>26</v>
      </c>
      <c r="BM248" s="399">
        <f t="shared" si="129"/>
        <v>26</v>
      </c>
      <c r="BN248" s="399">
        <f t="shared" si="130"/>
        <v>32.36</v>
      </c>
      <c r="BO248" s="399">
        <f t="shared" si="131"/>
        <v>27.64</v>
      </c>
      <c r="BP248" s="399">
        <f t="shared" si="132"/>
        <v>31.36</v>
      </c>
      <c r="BQ248" s="399">
        <f t="shared" si="133"/>
        <v>44.77</v>
      </c>
      <c r="BR248" s="399">
        <f t="shared" si="134"/>
        <v>43.63</v>
      </c>
      <c r="BS248" s="399">
        <f t="shared" si="135"/>
        <v>62.9</v>
      </c>
      <c r="BT248" s="399">
        <f t="shared" si="136"/>
        <v>44.71</v>
      </c>
      <c r="BU248" s="399">
        <f t="shared" si="137"/>
        <v>49.33</v>
      </c>
      <c r="BV248" s="399">
        <f t="shared" si="138"/>
        <v>26</v>
      </c>
      <c r="BW248" s="399">
        <f t="shared" si="139"/>
        <v>26</v>
      </c>
      <c r="BX248" s="385">
        <f t="shared" si="155"/>
        <v>440.7</v>
      </c>
      <c r="BY248" s="385">
        <f t="shared" si="156"/>
        <v>36.725000000000001</v>
      </c>
      <c r="BZ248" s="385"/>
      <c r="CF248" s="399">
        <f t="shared" si="140"/>
        <v>51</v>
      </c>
      <c r="CG248" s="399">
        <f t="shared" si="141"/>
        <v>51</v>
      </c>
      <c r="CH248" s="399">
        <f t="shared" si="142"/>
        <v>58.94</v>
      </c>
      <c r="CI248" s="399">
        <f t="shared" si="143"/>
        <v>52.86</v>
      </c>
      <c r="CJ248" s="399">
        <f t="shared" si="144"/>
        <v>57.07</v>
      </c>
      <c r="CK248" s="399">
        <f t="shared" si="145"/>
        <v>80.209999999999994</v>
      </c>
      <c r="CL248" s="399">
        <f t="shared" si="146"/>
        <v>78.25</v>
      </c>
      <c r="CM248" s="399">
        <f t="shared" si="147"/>
        <v>111.29</v>
      </c>
      <c r="CN248" s="399">
        <f t="shared" si="148"/>
        <v>80.099999999999994</v>
      </c>
      <c r="CO248" s="399">
        <f t="shared" si="149"/>
        <v>88.02</v>
      </c>
      <c r="CP248" s="399">
        <f t="shared" si="150"/>
        <v>51</v>
      </c>
      <c r="CQ248" s="399">
        <f t="shared" si="151"/>
        <v>51</v>
      </c>
      <c r="CR248" s="385">
        <f t="shared" si="157"/>
        <v>810.74</v>
      </c>
      <c r="CS248" s="385">
        <f t="shared" si="158"/>
        <v>67.561666666666667</v>
      </c>
    </row>
    <row r="249" spans="22:97" ht="14" customHeight="1" x14ac:dyDescent="0.35">
      <c r="V249" s="137"/>
      <c r="W249" s="39"/>
      <c r="X249" s="202"/>
      <c r="Y249" s="42"/>
      <c r="Z249" s="27"/>
      <c r="AA249" s="28"/>
      <c r="AB249" s="29"/>
      <c r="AC249" s="29"/>
      <c r="AD249" s="29"/>
      <c r="AE249" s="30"/>
      <c r="AF249" s="31"/>
      <c r="AG249" s="136"/>
      <c r="AH249" s="137"/>
      <c r="AI249" s="39"/>
      <c r="AJ249" s="41"/>
      <c r="AK249" s="42"/>
      <c r="AL249" s="27"/>
      <c r="AM249" s="28" t="str">
        <f>IFERROR(INDEX(#REF!,MATCH(AH249,#REF!,0)),"")</f>
        <v/>
      </c>
      <c r="AN249" s="29" t="str">
        <f t="shared" si="127"/>
        <v/>
      </c>
      <c r="AO249" s="29">
        <f t="shared" si="159"/>
        <v>0</v>
      </c>
      <c r="AP249" s="29">
        <f t="shared" si="152"/>
        <v>0</v>
      </c>
      <c r="AQ249" s="30">
        <f t="shared" si="160"/>
        <v>0</v>
      </c>
      <c r="AR249" s="31">
        <f t="shared" si="161"/>
        <v>0</v>
      </c>
      <c r="AT249" s="44" t="s">
        <v>969</v>
      </c>
      <c r="AU249" s="48" t="s">
        <v>583</v>
      </c>
      <c r="AV249" s="138">
        <v>0</v>
      </c>
      <c r="AW249" s="58">
        <v>0</v>
      </c>
      <c r="AX249" s="139">
        <v>297</v>
      </c>
      <c r="AY249" s="58">
        <v>4393</v>
      </c>
      <c r="AZ249" s="139">
        <v>4997</v>
      </c>
      <c r="BA249" s="58">
        <v>13223</v>
      </c>
      <c r="BB249" s="139">
        <v>17230</v>
      </c>
      <c r="BC249" s="58">
        <v>8135</v>
      </c>
      <c r="BD249" s="139">
        <v>7774</v>
      </c>
      <c r="BE249" s="58">
        <v>2021</v>
      </c>
      <c r="BF249" s="139">
        <v>0</v>
      </c>
      <c r="BG249" s="59">
        <v>0</v>
      </c>
      <c r="BI249" s="140">
        <f t="shared" si="153"/>
        <v>4839.166666666667</v>
      </c>
      <c r="BJ249" s="140">
        <f t="shared" si="154"/>
        <v>58070</v>
      </c>
      <c r="BL249" s="399">
        <f t="shared" si="128"/>
        <v>26</v>
      </c>
      <c r="BM249" s="399">
        <f t="shared" si="129"/>
        <v>26</v>
      </c>
      <c r="BN249" s="399">
        <f t="shared" si="130"/>
        <v>27.78</v>
      </c>
      <c r="BO249" s="399">
        <f t="shared" si="131"/>
        <v>55.75</v>
      </c>
      <c r="BP249" s="399">
        <f t="shared" si="132"/>
        <v>59.98</v>
      </c>
      <c r="BQ249" s="399">
        <f t="shared" si="133"/>
        <v>124.78</v>
      </c>
      <c r="BR249" s="399">
        <f t="shared" si="134"/>
        <v>156.84</v>
      </c>
      <c r="BS249" s="399">
        <f t="shared" si="135"/>
        <v>84.08</v>
      </c>
      <c r="BT249" s="399">
        <f t="shared" si="136"/>
        <v>81.19</v>
      </c>
      <c r="BU249" s="399">
        <f t="shared" si="137"/>
        <v>39.15</v>
      </c>
      <c r="BV249" s="399">
        <f t="shared" si="138"/>
        <v>26</v>
      </c>
      <c r="BW249" s="399">
        <f t="shared" si="139"/>
        <v>26</v>
      </c>
      <c r="BX249" s="385">
        <f t="shared" si="155"/>
        <v>733.55000000000007</v>
      </c>
      <c r="BY249" s="385">
        <f t="shared" si="156"/>
        <v>61.12916666666667</v>
      </c>
      <c r="BZ249" s="385"/>
      <c r="CF249" s="399">
        <f t="shared" si="140"/>
        <v>51</v>
      </c>
      <c r="CG249" s="399">
        <f t="shared" si="141"/>
        <v>51</v>
      </c>
      <c r="CH249" s="399">
        <f t="shared" si="142"/>
        <v>53.02</v>
      </c>
      <c r="CI249" s="399">
        <f t="shared" si="143"/>
        <v>99.04</v>
      </c>
      <c r="CJ249" s="399">
        <f t="shared" si="144"/>
        <v>106.28</v>
      </c>
      <c r="CK249" s="399">
        <f t="shared" si="145"/>
        <v>266.77999999999997</v>
      </c>
      <c r="CL249" s="399">
        <f t="shared" si="146"/>
        <v>346.92</v>
      </c>
      <c r="CM249" s="399">
        <f t="shared" si="147"/>
        <v>165.02</v>
      </c>
      <c r="CN249" s="399">
        <f t="shared" si="148"/>
        <v>157.80000000000001</v>
      </c>
      <c r="CO249" s="399">
        <f t="shared" si="149"/>
        <v>70.569999999999993</v>
      </c>
      <c r="CP249" s="399">
        <f t="shared" si="150"/>
        <v>51</v>
      </c>
      <c r="CQ249" s="399">
        <f t="shared" si="151"/>
        <v>51</v>
      </c>
      <c r="CR249" s="385">
        <f t="shared" si="157"/>
        <v>1469.4299999999998</v>
      </c>
      <c r="CS249" s="385">
        <f t="shared" si="158"/>
        <v>122.45249999999999</v>
      </c>
    </row>
    <row r="250" spans="22:97" ht="14" customHeight="1" x14ac:dyDescent="0.35">
      <c r="V250" s="137"/>
      <c r="W250" s="39"/>
      <c r="X250" s="202"/>
      <c r="Y250" s="42"/>
      <c r="Z250" s="27"/>
      <c r="AA250" s="28"/>
      <c r="AB250" s="29"/>
      <c r="AC250" s="29"/>
      <c r="AD250" s="29"/>
      <c r="AE250" s="30"/>
      <c r="AF250" s="31"/>
      <c r="AG250" s="136"/>
      <c r="AH250" s="137"/>
      <c r="AI250" s="39"/>
      <c r="AJ250" s="41"/>
      <c r="AK250" s="42"/>
      <c r="AL250" s="27"/>
      <c r="AM250" s="28" t="str">
        <f>IFERROR(INDEX(#REF!,MATCH(AH250,#REF!,0)),"")</f>
        <v/>
      </c>
      <c r="AN250" s="29" t="str">
        <f t="shared" si="127"/>
        <v/>
      </c>
      <c r="AO250" s="29">
        <f t="shared" si="159"/>
        <v>0</v>
      </c>
      <c r="AP250" s="29">
        <f t="shared" si="152"/>
        <v>0</v>
      </c>
      <c r="AQ250" s="30">
        <f t="shared" si="160"/>
        <v>0</v>
      </c>
      <c r="AR250" s="31">
        <f t="shared" si="161"/>
        <v>0</v>
      </c>
      <c r="AT250" s="44" t="s">
        <v>969</v>
      </c>
      <c r="AU250" s="48" t="s">
        <v>584</v>
      </c>
      <c r="AV250" s="138">
        <v>0</v>
      </c>
      <c r="AW250" s="58">
        <v>0</v>
      </c>
      <c r="AX250" s="139">
        <v>2688</v>
      </c>
      <c r="AY250" s="58">
        <v>3843</v>
      </c>
      <c r="AZ250" s="139">
        <v>6390</v>
      </c>
      <c r="BA250" s="58">
        <v>12168</v>
      </c>
      <c r="BB250" s="139">
        <v>17398</v>
      </c>
      <c r="BC250" s="58">
        <v>5637</v>
      </c>
      <c r="BD250" s="139">
        <v>12789</v>
      </c>
      <c r="BE250" s="58">
        <v>11565</v>
      </c>
      <c r="BF250" s="139">
        <v>0</v>
      </c>
      <c r="BG250" s="59">
        <v>0</v>
      </c>
      <c r="BI250" s="140">
        <f t="shared" si="153"/>
        <v>6039.833333333333</v>
      </c>
      <c r="BJ250" s="140">
        <f t="shared" si="154"/>
        <v>72478</v>
      </c>
      <c r="BL250" s="399">
        <f t="shared" si="128"/>
        <v>26</v>
      </c>
      <c r="BM250" s="399">
        <f t="shared" si="129"/>
        <v>26</v>
      </c>
      <c r="BN250" s="399">
        <f t="shared" si="130"/>
        <v>43.82</v>
      </c>
      <c r="BO250" s="399">
        <f t="shared" si="131"/>
        <v>51.9</v>
      </c>
      <c r="BP250" s="399">
        <f t="shared" si="132"/>
        <v>70.12</v>
      </c>
      <c r="BQ250" s="399">
        <f t="shared" si="133"/>
        <v>116.34</v>
      </c>
      <c r="BR250" s="399">
        <f t="shared" si="134"/>
        <v>158.18</v>
      </c>
      <c r="BS250" s="399">
        <f t="shared" si="135"/>
        <v>64.459999999999994</v>
      </c>
      <c r="BT250" s="399">
        <f t="shared" si="136"/>
        <v>121.31</v>
      </c>
      <c r="BU250" s="399">
        <f t="shared" si="137"/>
        <v>111.52</v>
      </c>
      <c r="BV250" s="399">
        <f t="shared" si="138"/>
        <v>26</v>
      </c>
      <c r="BW250" s="399">
        <f t="shared" si="139"/>
        <v>26</v>
      </c>
      <c r="BX250" s="385">
        <f t="shared" si="155"/>
        <v>841.65000000000009</v>
      </c>
      <c r="BY250" s="385">
        <f t="shared" si="156"/>
        <v>70.137500000000003</v>
      </c>
      <c r="BZ250" s="385"/>
      <c r="CF250" s="399">
        <f t="shared" si="140"/>
        <v>51</v>
      </c>
      <c r="CG250" s="399">
        <f t="shared" si="141"/>
        <v>51</v>
      </c>
      <c r="CH250" s="399">
        <f t="shared" si="142"/>
        <v>78.58</v>
      </c>
      <c r="CI250" s="399">
        <f t="shared" si="143"/>
        <v>92.44</v>
      </c>
      <c r="CJ250" s="399">
        <f t="shared" si="144"/>
        <v>130.12</v>
      </c>
      <c r="CK250" s="399">
        <f t="shared" si="145"/>
        <v>245.68</v>
      </c>
      <c r="CL250" s="399">
        <f t="shared" si="146"/>
        <v>350.28</v>
      </c>
      <c r="CM250" s="399">
        <f t="shared" si="147"/>
        <v>115.06</v>
      </c>
      <c r="CN250" s="399">
        <f t="shared" si="148"/>
        <v>258.10000000000002</v>
      </c>
      <c r="CO250" s="399">
        <f t="shared" si="149"/>
        <v>233.62</v>
      </c>
      <c r="CP250" s="399">
        <f t="shared" si="150"/>
        <v>51</v>
      </c>
      <c r="CQ250" s="399">
        <f t="shared" si="151"/>
        <v>51</v>
      </c>
      <c r="CR250" s="385">
        <f t="shared" si="157"/>
        <v>1707.8799999999997</v>
      </c>
      <c r="CS250" s="385">
        <f t="shared" si="158"/>
        <v>142.3233333333333</v>
      </c>
    </row>
    <row r="251" spans="22:97" ht="14" customHeight="1" x14ac:dyDescent="0.35">
      <c r="V251" s="137"/>
      <c r="W251" s="39"/>
      <c r="X251" s="202"/>
      <c r="Y251" s="42"/>
      <c r="Z251" s="27"/>
      <c r="AA251" s="28"/>
      <c r="AB251" s="29"/>
      <c r="AC251" s="29"/>
      <c r="AD251" s="29"/>
      <c r="AE251" s="30"/>
      <c r="AF251" s="31"/>
      <c r="AG251" s="136"/>
      <c r="AH251" s="137"/>
      <c r="AI251" s="39"/>
      <c r="AJ251" s="41"/>
      <c r="AK251" s="42"/>
      <c r="AL251" s="27"/>
      <c r="AM251" s="28" t="str">
        <f>IFERROR(INDEX(#REF!,MATCH(AH251,#REF!,0)),"")</f>
        <v/>
      </c>
      <c r="AN251" s="29" t="str">
        <f t="shared" si="127"/>
        <v/>
      </c>
      <c r="AO251" s="29">
        <f t="shared" si="159"/>
        <v>0</v>
      </c>
      <c r="AP251" s="29">
        <f t="shared" si="152"/>
        <v>0</v>
      </c>
      <c r="AQ251" s="30">
        <f t="shared" si="160"/>
        <v>0</v>
      </c>
      <c r="AR251" s="31">
        <f t="shared" si="161"/>
        <v>0</v>
      </c>
      <c r="AT251" s="44" t="s">
        <v>969</v>
      </c>
      <c r="AU251" s="48" t="s">
        <v>585</v>
      </c>
      <c r="AV251" s="138"/>
      <c r="AW251" s="58"/>
      <c r="AX251" s="139"/>
      <c r="AY251" s="58"/>
      <c r="AZ251" s="139"/>
      <c r="BA251" s="58"/>
      <c r="BB251" s="139"/>
      <c r="BC251" s="58"/>
      <c r="BD251" s="139">
        <v>6135</v>
      </c>
      <c r="BE251" s="58">
        <v>6310</v>
      </c>
      <c r="BF251" s="139">
        <v>3841</v>
      </c>
      <c r="BG251" s="59"/>
      <c r="BI251" s="140">
        <f t="shared" si="153"/>
        <v>5428.666666666667</v>
      </c>
      <c r="BJ251" s="140">
        <f t="shared" si="154"/>
        <v>16286</v>
      </c>
      <c r="BL251" s="399">
        <f t="shared" si="128"/>
        <v>26</v>
      </c>
      <c r="BM251" s="399">
        <f t="shared" si="129"/>
        <v>26</v>
      </c>
      <c r="BN251" s="399">
        <f t="shared" si="130"/>
        <v>26</v>
      </c>
      <c r="BO251" s="399">
        <f t="shared" si="131"/>
        <v>26</v>
      </c>
      <c r="BP251" s="399">
        <f t="shared" si="132"/>
        <v>26</v>
      </c>
      <c r="BQ251" s="399">
        <f t="shared" si="133"/>
        <v>26</v>
      </c>
      <c r="BR251" s="399">
        <f t="shared" si="134"/>
        <v>26</v>
      </c>
      <c r="BS251" s="399">
        <f t="shared" si="135"/>
        <v>26</v>
      </c>
      <c r="BT251" s="399">
        <f t="shared" si="136"/>
        <v>68.08</v>
      </c>
      <c r="BU251" s="399">
        <f t="shared" si="137"/>
        <v>69.48</v>
      </c>
      <c r="BV251" s="399">
        <f t="shared" si="138"/>
        <v>51.89</v>
      </c>
      <c r="BW251" s="399">
        <f t="shared" si="139"/>
        <v>26</v>
      </c>
      <c r="BX251" s="385">
        <f t="shared" si="155"/>
        <v>423.45</v>
      </c>
      <c r="BY251" s="385">
        <f t="shared" si="156"/>
        <v>35.287500000000001</v>
      </c>
      <c r="BZ251" s="385"/>
      <c r="CF251" s="399">
        <f t="shared" si="140"/>
        <v>51</v>
      </c>
      <c r="CG251" s="399">
        <f t="shared" si="141"/>
        <v>51</v>
      </c>
      <c r="CH251" s="399">
        <f t="shared" si="142"/>
        <v>51</v>
      </c>
      <c r="CI251" s="399">
        <f t="shared" si="143"/>
        <v>51</v>
      </c>
      <c r="CJ251" s="399">
        <f t="shared" si="144"/>
        <v>51</v>
      </c>
      <c r="CK251" s="399">
        <f t="shared" si="145"/>
        <v>51</v>
      </c>
      <c r="CL251" s="399">
        <f t="shared" si="146"/>
        <v>51</v>
      </c>
      <c r="CM251" s="399">
        <f t="shared" si="147"/>
        <v>51</v>
      </c>
      <c r="CN251" s="399">
        <f t="shared" si="148"/>
        <v>125.02</v>
      </c>
      <c r="CO251" s="399">
        <f t="shared" si="149"/>
        <v>128.52000000000001</v>
      </c>
      <c r="CP251" s="399">
        <f t="shared" si="150"/>
        <v>92.41</v>
      </c>
      <c r="CQ251" s="399">
        <f t="shared" si="151"/>
        <v>51</v>
      </c>
      <c r="CR251" s="385">
        <f t="shared" si="157"/>
        <v>804.94999999999993</v>
      </c>
      <c r="CS251" s="385">
        <f t="shared" si="158"/>
        <v>67.079166666666666</v>
      </c>
    </row>
    <row r="252" spans="22:97" ht="14" customHeight="1" x14ac:dyDescent="0.35">
      <c r="V252" s="137"/>
      <c r="W252" s="39"/>
      <c r="X252" s="202"/>
      <c r="Y252" s="42"/>
      <c r="Z252" s="27"/>
      <c r="AA252" s="28"/>
      <c r="AB252" s="29"/>
      <c r="AC252" s="29"/>
      <c r="AD252" s="29"/>
      <c r="AE252" s="30"/>
      <c r="AF252" s="31"/>
      <c r="AG252" s="136"/>
      <c r="AH252" s="137"/>
      <c r="AI252" s="39"/>
      <c r="AJ252" s="41"/>
      <c r="AK252" s="42"/>
      <c r="AL252" s="27"/>
      <c r="AM252" s="28" t="str">
        <f>IFERROR(INDEX(#REF!,MATCH(AH252,#REF!,0)),"")</f>
        <v/>
      </c>
      <c r="AN252" s="29" t="str">
        <f t="shared" si="127"/>
        <v/>
      </c>
      <c r="AO252" s="29">
        <f t="shared" si="159"/>
        <v>0</v>
      </c>
      <c r="AP252" s="29">
        <f t="shared" si="152"/>
        <v>0</v>
      </c>
      <c r="AQ252" s="30">
        <f t="shared" si="160"/>
        <v>0</v>
      </c>
      <c r="AR252" s="31">
        <f t="shared" si="161"/>
        <v>0</v>
      </c>
      <c r="AT252" s="44" t="s">
        <v>969</v>
      </c>
      <c r="AU252" s="48" t="s">
        <v>586</v>
      </c>
      <c r="AV252" s="138">
        <v>0</v>
      </c>
      <c r="AW252" s="58">
        <v>0</v>
      </c>
      <c r="AX252" s="139">
        <v>1505</v>
      </c>
      <c r="AY252" s="58">
        <v>270</v>
      </c>
      <c r="AZ252" s="139">
        <v>443</v>
      </c>
      <c r="BA252" s="58">
        <v>2495</v>
      </c>
      <c r="BB252" s="139">
        <v>3522</v>
      </c>
      <c r="BC252" s="58">
        <v>1663</v>
      </c>
      <c r="BD252" s="139">
        <v>3595</v>
      </c>
      <c r="BE252" s="58">
        <v>1030</v>
      </c>
      <c r="BF252" s="139">
        <v>0</v>
      </c>
      <c r="BG252" s="59">
        <v>0</v>
      </c>
      <c r="BI252" s="140">
        <f t="shared" si="153"/>
        <v>1210.25</v>
      </c>
      <c r="BJ252" s="140">
        <f t="shared" si="154"/>
        <v>14523</v>
      </c>
      <c r="BL252" s="399">
        <f t="shared" si="128"/>
        <v>26</v>
      </c>
      <c r="BM252" s="399">
        <f t="shared" si="129"/>
        <v>26</v>
      </c>
      <c r="BN252" s="399">
        <f t="shared" si="130"/>
        <v>35.54</v>
      </c>
      <c r="BO252" s="399">
        <f t="shared" si="131"/>
        <v>27.62</v>
      </c>
      <c r="BP252" s="399">
        <f t="shared" si="132"/>
        <v>28.66</v>
      </c>
      <c r="BQ252" s="399">
        <f t="shared" si="133"/>
        <v>42.47</v>
      </c>
      <c r="BR252" s="399">
        <f t="shared" si="134"/>
        <v>49.65</v>
      </c>
      <c r="BS252" s="399">
        <f t="shared" si="135"/>
        <v>36.64</v>
      </c>
      <c r="BT252" s="399">
        <f t="shared" si="136"/>
        <v>50.17</v>
      </c>
      <c r="BU252" s="399">
        <f t="shared" si="137"/>
        <v>32.21</v>
      </c>
      <c r="BV252" s="399">
        <f t="shared" si="138"/>
        <v>26</v>
      </c>
      <c r="BW252" s="399">
        <f t="shared" si="139"/>
        <v>26</v>
      </c>
      <c r="BX252" s="385">
        <f t="shared" si="155"/>
        <v>406.96</v>
      </c>
      <c r="BY252" s="385">
        <f t="shared" si="156"/>
        <v>33.913333333333334</v>
      </c>
      <c r="BZ252" s="385"/>
      <c r="CF252" s="399">
        <f t="shared" si="140"/>
        <v>51</v>
      </c>
      <c r="CG252" s="399">
        <f t="shared" si="141"/>
        <v>51</v>
      </c>
      <c r="CH252" s="399">
        <f t="shared" si="142"/>
        <v>64.38</v>
      </c>
      <c r="CI252" s="399">
        <f t="shared" si="143"/>
        <v>52.84</v>
      </c>
      <c r="CJ252" s="399">
        <f t="shared" si="144"/>
        <v>54.01</v>
      </c>
      <c r="CK252" s="399">
        <f t="shared" si="145"/>
        <v>76.260000000000005</v>
      </c>
      <c r="CL252" s="399">
        <f t="shared" si="146"/>
        <v>88.58</v>
      </c>
      <c r="CM252" s="399">
        <f t="shared" si="147"/>
        <v>66.28</v>
      </c>
      <c r="CN252" s="399">
        <f t="shared" si="148"/>
        <v>89.46</v>
      </c>
      <c r="CO252" s="399">
        <f t="shared" si="149"/>
        <v>58.68</v>
      </c>
      <c r="CP252" s="399">
        <f t="shared" si="150"/>
        <v>51</v>
      </c>
      <c r="CQ252" s="399">
        <f t="shared" si="151"/>
        <v>51</v>
      </c>
      <c r="CR252" s="385">
        <f t="shared" si="157"/>
        <v>754.49</v>
      </c>
      <c r="CS252" s="385">
        <f t="shared" si="158"/>
        <v>62.874166666666667</v>
      </c>
    </row>
    <row r="253" spans="22:97" ht="14" customHeight="1" x14ac:dyDescent="0.35">
      <c r="V253" s="137"/>
      <c r="W253" s="39"/>
      <c r="X253" s="202"/>
      <c r="Y253" s="42"/>
      <c r="Z253" s="27"/>
      <c r="AA253" s="28"/>
      <c r="AB253" s="29"/>
      <c r="AC253" s="29"/>
      <c r="AD253" s="29"/>
      <c r="AE253" s="30"/>
      <c r="AF253" s="31"/>
      <c r="AG253" s="136"/>
      <c r="AH253" s="137"/>
      <c r="AI253" s="39"/>
      <c r="AJ253" s="41"/>
      <c r="AK253" s="42"/>
      <c r="AL253" s="27"/>
      <c r="AM253" s="28" t="str">
        <f>IFERROR(INDEX(#REF!,MATCH(AH253,#REF!,0)),"")</f>
        <v/>
      </c>
      <c r="AN253" s="29" t="str">
        <f t="shared" si="127"/>
        <v/>
      </c>
      <c r="AO253" s="29">
        <f t="shared" si="159"/>
        <v>0</v>
      </c>
      <c r="AP253" s="29">
        <f t="shared" si="152"/>
        <v>0</v>
      </c>
      <c r="AQ253" s="30">
        <f t="shared" si="160"/>
        <v>0</v>
      </c>
      <c r="AR253" s="31">
        <f t="shared" si="161"/>
        <v>0</v>
      </c>
      <c r="AT253" s="44" t="s">
        <v>969</v>
      </c>
      <c r="AU253" s="48" t="s">
        <v>587</v>
      </c>
      <c r="AV253" s="138">
        <v>0</v>
      </c>
      <c r="AW253" s="58">
        <v>0</v>
      </c>
      <c r="AX253" s="139">
        <v>5372</v>
      </c>
      <c r="AY253" s="58">
        <v>1554</v>
      </c>
      <c r="AZ253" s="139">
        <v>5546</v>
      </c>
      <c r="BA253" s="58">
        <v>7180</v>
      </c>
      <c r="BB253" s="139">
        <v>9133</v>
      </c>
      <c r="BC253" s="58">
        <v>4052</v>
      </c>
      <c r="BD253" s="139">
        <v>6338</v>
      </c>
      <c r="BE253" s="58">
        <v>3761</v>
      </c>
      <c r="BF253" s="139">
        <v>0</v>
      </c>
      <c r="BG253" s="59">
        <v>0</v>
      </c>
      <c r="BI253" s="140">
        <f t="shared" si="153"/>
        <v>3578</v>
      </c>
      <c r="BJ253" s="140">
        <f t="shared" si="154"/>
        <v>42936</v>
      </c>
      <c r="BL253" s="399">
        <f t="shared" si="128"/>
        <v>26</v>
      </c>
      <c r="BM253" s="399">
        <f t="shared" si="129"/>
        <v>26</v>
      </c>
      <c r="BN253" s="399">
        <f t="shared" si="130"/>
        <v>62.6</v>
      </c>
      <c r="BO253" s="399">
        <f t="shared" si="131"/>
        <v>35.880000000000003</v>
      </c>
      <c r="BP253" s="399">
        <f t="shared" si="132"/>
        <v>63.82</v>
      </c>
      <c r="BQ253" s="399">
        <f t="shared" si="133"/>
        <v>76.44</v>
      </c>
      <c r="BR253" s="399">
        <f t="shared" si="134"/>
        <v>92.06</v>
      </c>
      <c r="BS253" s="399">
        <f t="shared" si="135"/>
        <v>53.36</v>
      </c>
      <c r="BT253" s="399">
        <f t="shared" si="136"/>
        <v>69.7</v>
      </c>
      <c r="BU253" s="399">
        <f t="shared" si="137"/>
        <v>51.33</v>
      </c>
      <c r="BV253" s="399">
        <f t="shared" si="138"/>
        <v>26</v>
      </c>
      <c r="BW253" s="399">
        <f t="shared" si="139"/>
        <v>26</v>
      </c>
      <c r="BX253" s="385">
        <f t="shared" si="155"/>
        <v>609.19000000000005</v>
      </c>
      <c r="BY253" s="385">
        <f t="shared" si="156"/>
        <v>50.76583333333334</v>
      </c>
      <c r="BZ253" s="385"/>
      <c r="CF253" s="399">
        <f t="shared" si="140"/>
        <v>51</v>
      </c>
      <c r="CG253" s="399">
        <f t="shared" si="141"/>
        <v>51</v>
      </c>
      <c r="CH253" s="399">
        <f t="shared" si="142"/>
        <v>110.78</v>
      </c>
      <c r="CI253" s="399">
        <f t="shared" si="143"/>
        <v>64.97</v>
      </c>
      <c r="CJ253" s="399">
        <f t="shared" si="144"/>
        <v>113.24</v>
      </c>
      <c r="CK253" s="399">
        <f t="shared" si="145"/>
        <v>145.91999999999999</v>
      </c>
      <c r="CL253" s="399">
        <f t="shared" si="146"/>
        <v>184.98</v>
      </c>
      <c r="CM253" s="399">
        <f t="shared" si="147"/>
        <v>94.94</v>
      </c>
      <c r="CN253" s="399">
        <f t="shared" si="148"/>
        <v>129.08000000000001</v>
      </c>
      <c r="CO253" s="399">
        <f t="shared" si="149"/>
        <v>91.45</v>
      </c>
      <c r="CP253" s="399">
        <f t="shared" si="150"/>
        <v>51</v>
      </c>
      <c r="CQ253" s="399">
        <f t="shared" si="151"/>
        <v>51</v>
      </c>
      <c r="CR253" s="385">
        <f t="shared" si="157"/>
        <v>1139.3599999999999</v>
      </c>
      <c r="CS253" s="385">
        <f t="shared" si="158"/>
        <v>94.946666666666658</v>
      </c>
    </row>
    <row r="254" spans="22:97" ht="14" customHeight="1" x14ac:dyDescent="0.35">
      <c r="V254" s="137"/>
      <c r="W254" s="39"/>
      <c r="X254" s="202"/>
      <c r="Y254" s="42"/>
      <c r="Z254" s="27"/>
      <c r="AA254" s="28"/>
      <c r="AB254" s="29"/>
      <c r="AC254" s="29"/>
      <c r="AD254" s="29"/>
      <c r="AE254" s="30"/>
      <c r="AF254" s="31"/>
      <c r="AG254" s="136"/>
      <c r="AH254" s="137"/>
      <c r="AI254" s="39"/>
      <c r="AJ254" s="41"/>
      <c r="AK254" s="42"/>
      <c r="AL254" s="27"/>
      <c r="AM254" s="28" t="str">
        <f>IFERROR(INDEX(#REF!,MATCH(AH254,#REF!,0)),"")</f>
        <v/>
      </c>
      <c r="AN254" s="29" t="str">
        <f t="shared" si="127"/>
        <v/>
      </c>
      <c r="AO254" s="29">
        <f t="shared" si="159"/>
        <v>0</v>
      </c>
      <c r="AP254" s="29">
        <f t="shared" si="152"/>
        <v>0</v>
      </c>
      <c r="AQ254" s="30">
        <f t="shared" si="160"/>
        <v>0</v>
      </c>
      <c r="AR254" s="31">
        <f t="shared" si="161"/>
        <v>0</v>
      </c>
      <c r="AT254" s="44" t="s">
        <v>969</v>
      </c>
      <c r="AU254" s="48" t="s">
        <v>588</v>
      </c>
      <c r="AV254" s="138">
        <v>0</v>
      </c>
      <c r="AW254" s="58">
        <v>0</v>
      </c>
      <c r="AX254" s="139">
        <v>2295</v>
      </c>
      <c r="AY254" s="58">
        <v>554</v>
      </c>
      <c r="AZ254" s="139">
        <v>820</v>
      </c>
      <c r="BA254" s="58">
        <v>2464</v>
      </c>
      <c r="BB254" s="139">
        <v>4520</v>
      </c>
      <c r="BC254" s="58">
        <v>1917</v>
      </c>
      <c r="BD254" s="139">
        <v>2843</v>
      </c>
      <c r="BE254" s="58">
        <v>1227</v>
      </c>
      <c r="BF254" s="139">
        <v>0</v>
      </c>
      <c r="BG254" s="59">
        <v>0</v>
      </c>
      <c r="BI254" s="140">
        <f t="shared" si="153"/>
        <v>1386.6666666666667</v>
      </c>
      <c r="BJ254" s="140">
        <f t="shared" si="154"/>
        <v>16640</v>
      </c>
      <c r="BL254" s="399">
        <f t="shared" si="128"/>
        <v>26</v>
      </c>
      <c r="BM254" s="399">
        <f t="shared" si="129"/>
        <v>26</v>
      </c>
      <c r="BN254" s="399">
        <f t="shared" si="130"/>
        <v>41.07</v>
      </c>
      <c r="BO254" s="399">
        <f t="shared" si="131"/>
        <v>29.32</v>
      </c>
      <c r="BP254" s="399">
        <f t="shared" si="132"/>
        <v>30.92</v>
      </c>
      <c r="BQ254" s="399">
        <f t="shared" si="133"/>
        <v>42.25</v>
      </c>
      <c r="BR254" s="399">
        <f t="shared" si="134"/>
        <v>56.64</v>
      </c>
      <c r="BS254" s="399">
        <f t="shared" si="135"/>
        <v>38.42</v>
      </c>
      <c r="BT254" s="399">
        <f t="shared" si="136"/>
        <v>44.9</v>
      </c>
      <c r="BU254" s="399">
        <f t="shared" si="137"/>
        <v>33.590000000000003</v>
      </c>
      <c r="BV254" s="399">
        <f t="shared" si="138"/>
        <v>26</v>
      </c>
      <c r="BW254" s="399">
        <f t="shared" si="139"/>
        <v>26</v>
      </c>
      <c r="BX254" s="385">
        <f t="shared" si="155"/>
        <v>421.11</v>
      </c>
      <c r="BY254" s="385">
        <f t="shared" si="156"/>
        <v>35.092500000000001</v>
      </c>
      <c r="BZ254" s="385"/>
      <c r="CF254" s="399">
        <f t="shared" si="140"/>
        <v>51</v>
      </c>
      <c r="CG254" s="399">
        <f t="shared" si="141"/>
        <v>51</v>
      </c>
      <c r="CH254" s="399">
        <f t="shared" si="142"/>
        <v>73.86</v>
      </c>
      <c r="CI254" s="399">
        <f t="shared" si="143"/>
        <v>54.77</v>
      </c>
      <c r="CJ254" s="399">
        <f t="shared" si="144"/>
        <v>56.58</v>
      </c>
      <c r="CK254" s="399">
        <f t="shared" si="145"/>
        <v>75.89</v>
      </c>
      <c r="CL254" s="399">
        <f t="shared" si="146"/>
        <v>100.56</v>
      </c>
      <c r="CM254" s="399">
        <f t="shared" si="147"/>
        <v>69.319999999999993</v>
      </c>
      <c r="CN254" s="399">
        <f t="shared" si="148"/>
        <v>80.44</v>
      </c>
      <c r="CO254" s="399">
        <f t="shared" si="149"/>
        <v>61.04</v>
      </c>
      <c r="CP254" s="399">
        <f t="shared" si="150"/>
        <v>51</v>
      </c>
      <c r="CQ254" s="399">
        <f t="shared" si="151"/>
        <v>51</v>
      </c>
      <c r="CR254" s="385">
        <f t="shared" si="157"/>
        <v>776.46</v>
      </c>
      <c r="CS254" s="385">
        <f t="shared" si="158"/>
        <v>64.704999999999998</v>
      </c>
    </row>
    <row r="255" spans="22:97" ht="14" customHeight="1" x14ac:dyDescent="0.35">
      <c r="V255" s="137"/>
      <c r="W255" s="39"/>
      <c r="X255" s="202"/>
      <c r="Y255" s="42"/>
      <c r="Z255" s="27"/>
      <c r="AA255" s="28"/>
      <c r="AB255" s="29"/>
      <c r="AC255" s="29"/>
      <c r="AD255" s="29"/>
      <c r="AE255" s="30"/>
      <c r="AF255" s="31"/>
      <c r="AG255" s="136"/>
      <c r="AH255" s="137"/>
      <c r="AI255" s="39"/>
      <c r="AJ255" s="41"/>
      <c r="AK255" s="42"/>
      <c r="AL255" s="27"/>
      <c r="AM255" s="28" t="str">
        <f>IFERROR(INDEX(#REF!,MATCH(AH255,#REF!,0)),"")</f>
        <v/>
      </c>
      <c r="AN255" s="29" t="str">
        <f t="shared" si="127"/>
        <v/>
      </c>
      <c r="AO255" s="29">
        <f t="shared" si="159"/>
        <v>0</v>
      </c>
      <c r="AP255" s="29">
        <f t="shared" si="152"/>
        <v>0</v>
      </c>
      <c r="AQ255" s="30">
        <f t="shared" si="160"/>
        <v>0</v>
      </c>
      <c r="AR255" s="31">
        <f t="shared" si="161"/>
        <v>0</v>
      </c>
      <c r="AT255" s="44" t="s">
        <v>969</v>
      </c>
      <c r="AU255" s="48" t="s">
        <v>589</v>
      </c>
      <c r="AV255" s="138">
        <v>0</v>
      </c>
      <c r="AW255" s="58">
        <v>0</v>
      </c>
      <c r="AX255" s="139">
        <v>4340</v>
      </c>
      <c r="AY255" s="58">
        <v>730</v>
      </c>
      <c r="AZ255" s="139">
        <v>4521</v>
      </c>
      <c r="BA255" s="58">
        <v>7229</v>
      </c>
      <c r="BB255" s="139">
        <v>9606</v>
      </c>
      <c r="BC255" s="58">
        <v>5204</v>
      </c>
      <c r="BD255" s="139">
        <v>7466</v>
      </c>
      <c r="BE255" s="58">
        <v>2455</v>
      </c>
      <c r="BF255" s="139">
        <v>0</v>
      </c>
      <c r="BG255" s="59">
        <v>0</v>
      </c>
      <c r="BI255" s="140">
        <f t="shared" si="153"/>
        <v>3462.5833333333335</v>
      </c>
      <c r="BJ255" s="140">
        <f t="shared" si="154"/>
        <v>41551</v>
      </c>
      <c r="BL255" s="399">
        <f t="shared" si="128"/>
        <v>26</v>
      </c>
      <c r="BM255" s="399">
        <f t="shared" si="129"/>
        <v>26</v>
      </c>
      <c r="BN255" s="399">
        <f t="shared" si="130"/>
        <v>55.38</v>
      </c>
      <c r="BO255" s="399">
        <f t="shared" si="131"/>
        <v>30.38</v>
      </c>
      <c r="BP255" s="399">
        <f t="shared" si="132"/>
        <v>56.65</v>
      </c>
      <c r="BQ255" s="399">
        <f t="shared" si="133"/>
        <v>76.83</v>
      </c>
      <c r="BR255" s="399">
        <f t="shared" si="134"/>
        <v>95.85</v>
      </c>
      <c r="BS255" s="399">
        <f t="shared" si="135"/>
        <v>61.43</v>
      </c>
      <c r="BT255" s="399">
        <f t="shared" si="136"/>
        <v>78.73</v>
      </c>
      <c r="BU255" s="399">
        <f t="shared" si="137"/>
        <v>42.19</v>
      </c>
      <c r="BV255" s="399">
        <f t="shared" si="138"/>
        <v>26</v>
      </c>
      <c r="BW255" s="399">
        <f t="shared" si="139"/>
        <v>26</v>
      </c>
      <c r="BX255" s="385">
        <f t="shared" si="155"/>
        <v>601.44000000000005</v>
      </c>
      <c r="BY255" s="385">
        <f t="shared" si="156"/>
        <v>50.120000000000005</v>
      </c>
      <c r="BZ255" s="385"/>
      <c r="CF255" s="399">
        <f t="shared" si="140"/>
        <v>51</v>
      </c>
      <c r="CG255" s="399">
        <f t="shared" si="141"/>
        <v>51</v>
      </c>
      <c r="CH255" s="399">
        <f t="shared" si="142"/>
        <v>98.4</v>
      </c>
      <c r="CI255" s="399">
        <f t="shared" si="143"/>
        <v>55.96</v>
      </c>
      <c r="CJ255" s="399">
        <f t="shared" si="144"/>
        <v>100.57</v>
      </c>
      <c r="CK255" s="399">
        <f t="shared" si="145"/>
        <v>146.9</v>
      </c>
      <c r="CL255" s="399">
        <f t="shared" si="146"/>
        <v>194.44</v>
      </c>
      <c r="CM255" s="399">
        <f t="shared" si="147"/>
        <v>108.77</v>
      </c>
      <c r="CN255" s="399">
        <f t="shared" si="148"/>
        <v>151.63999999999999</v>
      </c>
      <c r="CO255" s="399">
        <f t="shared" si="149"/>
        <v>75.78</v>
      </c>
      <c r="CP255" s="399">
        <f t="shared" si="150"/>
        <v>51</v>
      </c>
      <c r="CQ255" s="399">
        <f t="shared" si="151"/>
        <v>51</v>
      </c>
      <c r="CR255" s="385">
        <f t="shared" si="157"/>
        <v>1136.46</v>
      </c>
      <c r="CS255" s="385">
        <f t="shared" si="158"/>
        <v>94.704999999999998</v>
      </c>
    </row>
    <row r="256" spans="22:97" ht="14" customHeight="1" x14ac:dyDescent="0.35">
      <c r="V256" s="137"/>
      <c r="W256" s="39"/>
      <c r="X256" s="202"/>
      <c r="Y256" s="42"/>
      <c r="Z256" s="27"/>
      <c r="AA256" s="28"/>
      <c r="AB256" s="29"/>
      <c r="AC256" s="29"/>
      <c r="AD256" s="29"/>
      <c r="AE256" s="30"/>
      <c r="AF256" s="31"/>
      <c r="AG256" s="136"/>
      <c r="AH256" s="137"/>
      <c r="AI256" s="39"/>
      <c r="AJ256" s="41"/>
      <c r="AK256" s="42"/>
      <c r="AL256" s="27"/>
      <c r="AM256" s="28" t="str">
        <f>IFERROR(INDEX(#REF!,MATCH(AH256,#REF!,0)),"")</f>
        <v/>
      </c>
      <c r="AN256" s="29" t="str">
        <f t="shared" si="127"/>
        <v/>
      </c>
      <c r="AO256" s="29">
        <f t="shared" si="159"/>
        <v>0</v>
      </c>
      <c r="AP256" s="29">
        <f t="shared" si="152"/>
        <v>0</v>
      </c>
      <c r="AQ256" s="30">
        <f t="shared" si="160"/>
        <v>0</v>
      </c>
      <c r="AR256" s="31">
        <f t="shared" si="161"/>
        <v>0</v>
      </c>
      <c r="AT256" s="44" t="s">
        <v>969</v>
      </c>
      <c r="AU256" s="48" t="s">
        <v>590</v>
      </c>
      <c r="AV256" s="138">
        <v>0</v>
      </c>
      <c r="AW256" s="58">
        <v>0</v>
      </c>
      <c r="AX256" s="139">
        <v>3056</v>
      </c>
      <c r="AY256" s="58">
        <v>1251</v>
      </c>
      <c r="AZ256" s="139">
        <v>2222</v>
      </c>
      <c r="BA256" s="58">
        <v>4554</v>
      </c>
      <c r="BB256" s="139">
        <v>4995</v>
      </c>
      <c r="BC256" s="58">
        <v>7568</v>
      </c>
      <c r="BD256" s="139">
        <v>5855</v>
      </c>
      <c r="BE256" s="58">
        <v>2151</v>
      </c>
      <c r="BF256" s="139">
        <v>0</v>
      </c>
      <c r="BG256" s="59">
        <v>0</v>
      </c>
      <c r="BI256" s="140">
        <f t="shared" si="153"/>
        <v>2637.6666666666665</v>
      </c>
      <c r="BJ256" s="140">
        <f t="shared" si="154"/>
        <v>31652</v>
      </c>
      <c r="BL256" s="399">
        <f t="shared" si="128"/>
        <v>26</v>
      </c>
      <c r="BM256" s="399">
        <f t="shared" si="129"/>
        <v>26</v>
      </c>
      <c r="BN256" s="399">
        <f t="shared" si="130"/>
        <v>46.39</v>
      </c>
      <c r="BO256" s="399">
        <f t="shared" si="131"/>
        <v>33.76</v>
      </c>
      <c r="BP256" s="399">
        <f t="shared" si="132"/>
        <v>40.549999999999997</v>
      </c>
      <c r="BQ256" s="399">
        <f t="shared" si="133"/>
        <v>56.88</v>
      </c>
      <c r="BR256" s="399">
        <f t="shared" si="134"/>
        <v>59.97</v>
      </c>
      <c r="BS256" s="399">
        <f t="shared" si="135"/>
        <v>79.540000000000006</v>
      </c>
      <c r="BT256" s="399">
        <f t="shared" si="136"/>
        <v>65.989999999999995</v>
      </c>
      <c r="BU256" s="399">
        <f t="shared" si="137"/>
        <v>40.06</v>
      </c>
      <c r="BV256" s="399">
        <f t="shared" si="138"/>
        <v>26</v>
      </c>
      <c r="BW256" s="399">
        <f t="shared" si="139"/>
        <v>26</v>
      </c>
      <c r="BX256" s="385">
        <f t="shared" si="155"/>
        <v>527.14</v>
      </c>
      <c r="BY256" s="385">
        <f t="shared" si="156"/>
        <v>43.928333333333335</v>
      </c>
      <c r="BZ256" s="385"/>
      <c r="CF256" s="399">
        <f t="shared" si="140"/>
        <v>51</v>
      </c>
      <c r="CG256" s="399">
        <f t="shared" si="141"/>
        <v>51</v>
      </c>
      <c r="CH256" s="399">
        <f t="shared" si="142"/>
        <v>82.99</v>
      </c>
      <c r="CI256" s="399">
        <f t="shared" si="143"/>
        <v>61.33</v>
      </c>
      <c r="CJ256" s="399">
        <f t="shared" si="144"/>
        <v>72.98</v>
      </c>
      <c r="CK256" s="399">
        <f t="shared" si="145"/>
        <v>100.97</v>
      </c>
      <c r="CL256" s="399">
        <f t="shared" si="146"/>
        <v>106.26</v>
      </c>
      <c r="CM256" s="399">
        <f t="shared" si="147"/>
        <v>153.68</v>
      </c>
      <c r="CN256" s="399">
        <f t="shared" si="148"/>
        <v>119.42</v>
      </c>
      <c r="CO256" s="399">
        <f t="shared" si="149"/>
        <v>72.13</v>
      </c>
      <c r="CP256" s="399">
        <f t="shared" si="150"/>
        <v>51</v>
      </c>
      <c r="CQ256" s="399">
        <f t="shared" si="151"/>
        <v>51</v>
      </c>
      <c r="CR256" s="385">
        <f t="shared" si="157"/>
        <v>973.76</v>
      </c>
      <c r="CS256" s="385">
        <f t="shared" si="158"/>
        <v>81.146666666666661</v>
      </c>
    </row>
    <row r="257" spans="22:97" ht="14" customHeight="1" x14ac:dyDescent="0.35">
      <c r="V257" s="137"/>
      <c r="W257" s="39"/>
      <c r="X257" s="202"/>
      <c r="Y257" s="42"/>
      <c r="Z257" s="27"/>
      <c r="AA257" s="28"/>
      <c r="AB257" s="29"/>
      <c r="AC257" s="29"/>
      <c r="AD257" s="29"/>
      <c r="AE257" s="30"/>
      <c r="AF257" s="31"/>
      <c r="AG257" s="136"/>
      <c r="AH257" s="137"/>
      <c r="AI257" s="39"/>
      <c r="AJ257" s="41"/>
      <c r="AK257" s="42"/>
      <c r="AL257" s="27"/>
      <c r="AM257" s="28" t="str">
        <f>IFERROR(INDEX(#REF!,MATCH(AH257,#REF!,0)),"")</f>
        <v/>
      </c>
      <c r="AN257" s="29" t="str">
        <f t="shared" si="127"/>
        <v/>
      </c>
      <c r="AO257" s="29">
        <f t="shared" si="159"/>
        <v>0</v>
      </c>
      <c r="AP257" s="29">
        <f t="shared" si="152"/>
        <v>0</v>
      </c>
      <c r="AQ257" s="30">
        <f t="shared" si="160"/>
        <v>0</v>
      </c>
      <c r="AR257" s="31">
        <f t="shared" si="161"/>
        <v>0</v>
      </c>
      <c r="AT257" s="44" t="s">
        <v>969</v>
      </c>
      <c r="AU257" s="48" t="s">
        <v>591</v>
      </c>
      <c r="AV257" s="138">
        <v>0</v>
      </c>
      <c r="AW257" s="58">
        <v>0</v>
      </c>
      <c r="AX257" s="139">
        <v>2870</v>
      </c>
      <c r="AY257" s="58">
        <v>2167</v>
      </c>
      <c r="AZ257" s="139">
        <v>5486</v>
      </c>
      <c r="BA257" s="58">
        <v>11249</v>
      </c>
      <c r="BB257" s="139">
        <v>15200</v>
      </c>
      <c r="BC257" s="58">
        <v>11049</v>
      </c>
      <c r="BD257" s="139">
        <v>11347</v>
      </c>
      <c r="BE257" s="58">
        <v>8879</v>
      </c>
      <c r="BF257" s="139">
        <v>0</v>
      </c>
      <c r="BG257" s="59">
        <v>0</v>
      </c>
      <c r="BI257" s="140">
        <f t="shared" si="153"/>
        <v>5687.25</v>
      </c>
      <c r="BJ257" s="140">
        <f t="shared" si="154"/>
        <v>68247</v>
      </c>
      <c r="BL257" s="399">
        <f t="shared" si="128"/>
        <v>26</v>
      </c>
      <c r="BM257" s="399">
        <f t="shared" si="129"/>
        <v>26</v>
      </c>
      <c r="BN257" s="399">
        <f t="shared" si="130"/>
        <v>45.09</v>
      </c>
      <c r="BO257" s="399">
        <f t="shared" si="131"/>
        <v>40.17</v>
      </c>
      <c r="BP257" s="399">
        <f t="shared" si="132"/>
        <v>63.4</v>
      </c>
      <c r="BQ257" s="399">
        <f t="shared" si="133"/>
        <v>108.99</v>
      </c>
      <c r="BR257" s="399">
        <f t="shared" si="134"/>
        <v>140.6</v>
      </c>
      <c r="BS257" s="399">
        <f t="shared" si="135"/>
        <v>107.39</v>
      </c>
      <c r="BT257" s="399">
        <f t="shared" si="136"/>
        <v>109.78</v>
      </c>
      <c r="BU257" s="399">
        <f t="shared" si="137"/>
        <v>90.03</v>
      </c>
      <c r="BV257" s="399">
        <f t="shared" si="138"/>
        <v>26</v>
      </c>
      <c r="BW257" s="399">
        <f t="shared" si="139"/>
        <v>26</v>
      </c>
      <c r="BX257" s="385">
        <f t="shared" si="155"/>
        <v>809.44999999999993</v>
      </c>
      <c r="BY257" s="385">
        <f t="shared" si="156"/>
        <v>67.454166666666666</v>
      </c>
      <c r="BZ257" s="385"/>
      <c r="CF257" s="399">
        <f t="shared" si="140"/>
        <v>51</v>
      </c>
      <c r="CG257" s="399">
        <f t="shared" si="141"/>
        <v>51</v>
      </c>
      <c r="CH257" s="399">
        <f t="shared" si="142"/>
        <v>80.760000000000005</v>
      </c>
      <c r="CI257" s="399">
        <f t="shared" si="143"/>
        <v>72.319999999999993</v>
      </c>
      <c r="CJ257" s="399">
        <f t="shared" si="144"/>
        <v>112.15</v>
      </c>
      <c r="CK257" s="399">
        <f t="shared" si="145"/>
        <v>227.3</v>
      </c>
      <c r="CL257" s="399">
        <f t="shared" si="146"/>
        <v>306.32</v>
      </c>
      <c r="CM257" s="399">
        <f t="shared" si="147"/>
        <v>223.3</v>
      </c>
      <c r="CN257" s="399">
        <f t="shared" si="148"/>
        <v>229.26</v>
      </c>
      <c r="CO257" s="399">
        <f t="shared" si="149"/>
        <v>179.9</v>
      </c>
      <c r="CP257" s="399">
        <f t="shared" si="150"/>
        <v>51</v>
      </c>
      <c r="CQ257" s="399">
        <f t="shared" si="151"/>
        <v>51</v>
      </c>
      <c r="CR257" s="385">
        <f t="shared" si="157"/>
        <v>1635.31</v>
      </c>
      <c r="CS257" s="385">
        <f t="shared" si="158"/>
        <v>136.27583333333334</v>
      </c>
    </row>
    <row r="258" spans="22:97" ht="14" customHeight="1" x14ac:dyDescent="0.35">
      <c r="V258" s="137"/>
      <c r="W258" s="39"/>
      <c r="X258" s="202"/>
      <c r="Y258" s="42"/>
      <c r="Z258" s="27"/>
      <c r="AA258" s="28"/>
      <c r="AB258" s="29"/>
      <c r="AC258" s="29"/>
      <c r="AD258" s="29"/>
      <c r="AE258" s="30"/>
      <c r="AF258" s="31"/>
      <c r="AG258" s="136"/>
      <c r="AH258" s="137"/>
      <c r="AI258" s="39"/>
      <c r="AJ258" s="41"/>
      <c r="AK258" s="42"/>
      <c r="AL258" s="27"/>
      <c r="AM258" s="28" t="str">
        <f>IFERROR(INDEX(#REF!,MATCH(AH258,#REF!,0)),"")</f>
        <v/>
      </c>
      <c r="AN258" s="29" t="str">
        <f t="shared" si="127"/>
        <v/>
      </c>
      <c r="AO258" s="29">
        <f t="shared" si="159"/>
        <v>0</v>
      </c>
      <c r="AP258" s="29">
        <f t="shared" si="152"/>
        <v>0</v>
      </c>
      <c r="AQ258" s="30">
        <f t="shared" si="160"/>
        <v>0</v>
      </c>
      <c r="AR258" s="31">
        <f t="shared" si="161"/>
        <v>0</v>
      </c>
      <c r="AT258" s="44" t="s">
        <v>969</v>
      </c>
      <c r="AU258" s="48" t="s">
        <v>592</v>
      </c>
      <c r="AV258" s="138">
        <v>0</v>
      </c>
      <c r="AW258" s="58">
        <v>0</v>
      </c>
      <c r="AX258" s="139">
        <v>2456</v>
      </c>
      <c r="AY258" s="58">
        <v>754</v>
      </c>
      <c r="AZ258" s="139">
        <v>2291</v>
      </c>
      <c r="BA258" s="58">
        <v>5143</v>
      </c>
      <c r="BB258" s="139">
        <v>7985</v>
      </c>
      <c r="BC258" s="58">
        <v>2708</v>
      </c>
      <c r="BD258" s="139">
        <v>3504</v>
      </c>
      <c r="BE258" s="58">
        <v>406</v>
      </c>
      <c r="BF258" s="139">
        <v>0</v>
      </c>
      <c r="BG258" s="59">
        <v>0</v>
      </c>
      <c r="BI258" s="140">
        <f t="shared" si="153"/>
        <v>2103.9166666666665</v>
      </c>
      <c r="BJ258" s="140">
        <f t="shared" si="154"/>
        <v>25247</v>
      </c>
      <c r="BL258" s="399">
        <f t="shared" si="128"/>
        <v>26</v>
      </c>
      <c r="BM258" s="399">
        <f t="shared" si="129"/>
        <v>26</v>
      </c>
      <c r="BN258" s="399">
        <f t="shared" si="130"/>
        <v>42.19</v>
      </c>
      <c r="BO258" s="399">
        <f t="shared" si="131"/>
        <v>30.52</v>
      </c>
      <c r="BP258" s="399">
        <f t="shared" si="132"/>
        <v>41.04</v>
      </c>
      <c r="BQ258" s="399">
        <f t="shared" si="133"/>
        <v>61</v>
      </c>
      <c r="BR258" s="399">
        <f t="shared" si="134"/>
        <v>82.88</v>
      </c>
      <c r="BS258" s="399">
        <f t="shared" si="135"/>
        <v>43.96</v>
      </c>
      <c r="BT258" s="399">
        <f t="shared" si="136"/>
        <v>49.53</v>
      </c>
      <c r="BU258" s="399">
        <f t="shared" si="137"/>
        <v>28.44</v>
      </c>
      <c r="BV258" s="399">
        <f t="shared" si="138"/>
        <v>26</v>
      </c>
      <c r="BW258" s="399">
        <f t="shared" si="139"/>
        <v>26</v>
      </c>
      <c r="BX258" s="385">
        <f t="shared" si="155"/>
        <v>483.56</v>
      </c>
      <c r="BY258" s="385">
        <f t="shared" si="156"/>
        <v>40.296666666666667</v>
      </c>
      <c r="BZ258" s="385"/>
      <c r="CF258" s="399">
        <f t="shared" si="140"/>
        <v>51</v>
      </c>
      <c r="CG258" s="399">
        <f t="shared" si="141"/>
        <v>51</v>
      </c>
      <c r="CH258" s="399">
        <f t="shared" si="142"/>
        <v>75.790000000000006</v>
      </c>
      <c r="CI258" s="399">
        <f t="shared" si="143"/>
        <v>56.13</v>
      </c>
      <c r="CJ258" s="399">
        <f t="shared" si="144"/>
        <v>73.81</v>
      </c>
      <c r="CK258" s="399">
        <f t="shared" si="145"/>
        <v>108.04</v>
      </c>
      <c r="CL258" s="399">
        <f t="shared" si="146"/>
        <v>162.02000000000001</v>
      </c>
      <c r="CM258" s="399">
        <f t="shared" si="147"/>
        <v>78.819999999999993</v>
      </c>
      <c r="CN258" s="399">
        <f t="shared" si="148"/>
        <v>88.37</v>
      </c>
      <c r="CO258" s="399">
        <f t="shared" si="149"/>
        <v>53.76</v>
      </c>
      <c r="CP258" s="399">
        <f t="shared" si="150"/>
        <v>51</v>
      </c>
      <c r="CQ258" s="399">
        <f t="shared" si="151"/>
        <v>51</v>
      </c>
      <c r="CR258" s="385">
        <f t="shared" si="157"/>
        <v>900.74000000000012</v>
      </c>
      <c r="CS258" s="385">
        <f t="shared" si="158"/>
        <v>75.061666666666682</v>
      </c>
    </row>
    <row r="259" spans="22:97" ht="14" customHeight="1" x14ac:dyDescent="0.35">
      <c r="V259" s="137"/>
      <c r="W259" s="39"/>
      <c r="X259" s="202"/>
      <c r="Y259" s="42"/>
      <c r="Z259" s="27"/>
      <c r="AA259" s="28"/>
      <c r="AB259" s="29"/>
      <c r="AC259" s="29"/>
      <c r="AD259" s="29"/>
      <c r="AE259" s="30"/>
      <c r="AF259" s="31"/>
      <c r="AG259" s="136"/>
      <c r="AH259" s="137"/>
      <c r="AI259" s="39"/>
      <c r="AJ259" s="41"/>
      <c r="AK259" s="42"/>
      <c r="AL259" s="27"/>
      <c r="AM259" s="28" t="str">
        <f>IFERROR(INDEX(#REF!,MATCH(AH259,#REF!,0)),"")</f>
        <v/>
      </c>
      <c r="AN259" s="29" t="str">
        <f t="shared" si="127"/>
        <v/>
      </c>
      <c r="AO259" s="29">
        <f t="shared" si="159"/>
        <v>0</v>
      </c>
      <c r="AP259" s="29">
        <f t="shared" si="152"/>
        <v>0</v>
      </c>
      <c r="AQ259" s="30">
        <f t="shared" si="160"/>
        <v>0</v>
      </c>
      <c r="AR259" s="31">
        <f t="shared" si="161"/>
        <v>0</v>
      </c>
      <c r="AT259" s="44" t="s">
        <v>969</v>
      </c>
      <c r="AU259" s="48" t="s">
        <v>593</v>
      </c>
      <c r="AV259" s="138">
        <v>0</v>
      </c>
      <c r="AW259" s="58">
        <v>0</v>
      </c>
      <c r="AX259" s="139">
        <v>2396</v>
      </c>
      <c r="AY259" s="58">
        <v>516</v>
      </c>
      <c r="AZ259" s="139">
        <v>1390</v>
      </c>
      <c r="BA259" s="58">
        <v>2838</v>
      </c>
      <c r="BB259" s="139">
        <v>3161</v>
      </c>
      <c r="BC259" s="58">
        <v>3450</v>
      </c>
      <c r="BD259" s="139">
        <v>1710</v>
      </c>
      <c r="BE259" s="58">
        <v>1030</v>
      </c>
      <c r="BF259" s="139">
        <v>0</v>
      </c>
      <c r="BG259" s="59">
        <v>0</v>
      </c>
      <c r="BI259" s="140">
        <f t="shared" si="153"/>
        <v>1374.25</v>
      </c>
      <c r="BJ259" s="140">
        <f t="shared" si="154"/>
        <v>16491</v>
      </c>
      <c r="BL259" s="399">
        <f t="shared" si="128"/>
        <v>26</v>
      </c>
      <c r="BM259" s="399">
        <f t="shared" si="129"/>
        <v>26</v>
      </c>
      <c r="BN259" s="399">
        <f t="shared" si="130"/>
        <v>41.77</v>
      </c>
      <c r="BO259" s="399">
        <f t="shared" si="131"/>
        <v>29.1</v>
      </c>
      <c r="BP259" s="399">
        <f t="shared" si="132"/>
        <v>34.729999999999997</v>
      </c>
      <c r="BQ259" s="399">
        <f t="shared" si="133"/>
        <v>44.87</v>
      </c>
      <c r="BR259" s="399">
        <f t="shared" si="134"/>
        <v>47.13</v>
      </c>
      <c r="BS259" s="399">
        <f t="shared" si="135"/>
        <v>49.15</v>
      </c>
      <c r="BT259" s="399">
        <f t="shared" si="136"/>
        <v>36.97</v>
      </c>
      <c r="BU259" s="399">
        <f t="shared" si="137"/>
        <v>32.21</v>
      </c>
      <c r="BV259" s="399">
        <f t="shared" si="138"/>
        <v>26</v>
      </c>
      <c r="BW259" s="399">
        <f t="shared" si="139"/>
        <v>26</v>
      </c>
      <c r="BX259" s="385">
        <f t="shared" si="155"/>
        <v>419.93</v>
      </c>
      <c r="BY259" s="385">
        <f t="shared" si="156"/>
        <v>34.994166666666665</v>
      </c>
      <c r="BZ259" s="385"/>
      <c r="CF259" s="399">
        <f t="shared" si="140"/>
        <v>51</v>
      </c>
      <c r="CG259" s="399">
        <f t="shared" si="141"/>
        <v>51</v>
      </c>
      <c r="CH259" s="399">
        <f t="shared" si="142"/>
        <v>75.069999999999993</v>
      </c>
      <c r="CI259" s="399">
        <f t="shared" si="143"/>
        <v>54.51</v>
      </c>
      <c r="CJ259" s="399">
        <f t="shared" si="144"/>
        <v>63</v>
      </c>
      <c r="CK259" s="399">
        <f t="shared" si="145"/>
        <v>80.38</v>
      </c>
      <c r="CL259" s="399">
        <f t="shared" si="146"/>
        <v>84.25</v>
      </c>
      <c r="CM259" s="399">
        <f t="shared" si="147"/>
        <v>87.72</v>
      </c>
      <c r="CN259" s="399">
        <f t="shared" si="148"/>
        <v>66.84</v>
      </c>
      <c r="CO259" s="399">
        <f t="shared" si="149"/>
        <v>58.68</v>
      </c>
      <c r="CP259" s="399">
        <f t="shared" si="150"/>
        <v>51</v>
      </c>
      <c r="CQ259" s="399">
        <f t="shared" si="151"/>
        <v>51</v>
      </c>
      <c r="CR259" s="385">
        <f t="shared" si="157"/>
        <v>774.44999999999993</v>
      </c>
      <c r="CS259" s="385">
        <f t="shared" si="158"/>
        <v>64.537499999999994</v>
      </c>
    </row>
    <row r="260" spans="22:97" ht="14" customHeight="1" x14ac:dyDescent="0.35">
      <c r="V260" s="137"/>
      <c r="W260" s="39"/>
      <c r="X260" s="202"/>
      <c r="Y260" s="42"/>
      <c r="Z260" s="27"/>
      <c r="AA260" s="28"/>
      <c r="AB260" s="29"/>
      <c r="AC260" s="29"/>
      <c r="AD260" s="29"/>
      <c r="AE260" s="30"/>
      <c r="AF260" s="31"/>
      <c r="AG260" s="136"/>
      <c r="AH260" s="137"/>
      <c r="AI260" s="39"/>
      <c r="AJ260" s="41"/>
      <c r="AK260" s="42"/>
      <c r="AL260" s="27"/>
      <c r="AM260" s="28" t="str">
        <f>IFERROR(INDEX(#REF!,MATCH(AH260,#REF!,0)),"")</f>
        <v/>
      </c>
      <c r="AN260" s="29" t="str">
        <f t="shared" si="127"/>
        <v/>
      </c>
      <c r="AO260" s="29">
        <f t="shared" si="159"/>
        <v>0</v>
      </c>
      <c r="AP260" s="29">
        <f t="shared" si="152"/>
        <v>0</v>
      </c>
      <c r="AQ260" s="30">
        <f t="shared" si="160"/>
        <v>0</v>
      </c>
      <c r="AR260" s="31">
        <f t="shared" si="161"/>
        <v>0</v>
      </c>
      <c r="AT260" s="44" t="s">
        <v>969</v>
      </c>
      <c r="AU260" s="48" t="s">
        <v>594</v>
      </c>
      <c r="AV260" s="138">
        <v>0</v>
      </c>
      <c r="AW260" s="58">
        <v>0</v>
      </c>
      <c r="AX260" s="139">
        <v>2031</v>
      </c>
      <c r="AY260" s="58">
        <v>1579</v>
      </c>
      <c r="AZ260" s="139">
        <v>3659</v>
      </c>
      <c r="BA260" s="58">
        <v>7161</v>
      </c>
      <c r="BB260" s="139">
        <v>8020</v>
      </c>
      <c r="BC260" s="58">
        <v>8960</v>
      </c>
      <c r="BD260" s="139">
        <v>7187</v>
      </c>
      <c r="BE260" s="58">
        <v>3175</v>
      </c>
      <c r="BF260" s="139">
        <v>0</v>
      </c>
      <c r="BG260" s="59">
        <v>0</v>
      </c>
      <c r="BI260" s="140">
        <f t="shared" si="153"/>
        <v>3481</v>
      </c>
      <c r="BJ260" s="140">
        <f t="shared" si="154"/>
        <v>41772</v>
      </c>
      <c r="BL260" s="399">
        <f t="shared" si="128"/>
        <v>26</v>
      </c>
      <c r="BM260" s="399">
        <f t="shared" si="129"/>
        <v>26</v>
      </c>
      <c r="BN260" s="399">
        <f t="shared" si="130"/>
        <v>39.22</v>
      </c>
      <c r="BO260" s="399">
        <f t="shared" si="131"/>
        <v>36.049999999999997</v>
      </c>
      <c r="BP260" s="399">
        <f t="shared" si="132"/>
        <v>50.61</v>
      </c>
      <c r="BQ260" s="399">
        <f t="shared" si="133"/>
        <v>76.290000000000006</v>
      </c>
      <c r="BR260" s="399">
        <f t="shared" si="134"/>
        <v>83.16</v>
      </c>
      <c r="BS260" s="399">
        <f t="shared" si="135"/>
        <v>90.68</v>
      </c>
      <c r="BT260" s="399">
        <f t="shared" si="136"/>
        <v>76.5</v>
      </c>
      <c r="BU260" s="399">
        <f t="shared" si="137"/>
        <v>47.23</v>
      </c>
      <c r="BV260" s="399">
        <f t="shared" si="138"/>
        <v>26</v>
      </c>
      <c r="BW260" s="399">
        <f t="shared" si="139"/>
        <v>26</v>
      </c>
      <c r="BX260" s="385">
        <f t="shared" si="155"/>
        <v>603.74</v>
      </c>
      <c r="BY260" s="385">
        <f t="shared" si="156"/>
        <v>50.311666666666667</v>
      </c>
      <c r="BZ260" s="385"/>
      <c r="CF260" s="399">
        <f t="shared" si="140"/>
        <v>51</v>
      </c>
      <c r="CG260" s="399">
        <f t="shared" si="141"/>
        <v>51</v>
      </c>
      <c r="CH260" s="399">
        <f t="shared" si="142"/>
        <v>70.69</v>
      </c>
      <c r="CI260" s="399">
        <f t="shared" si="143"/>
        <v>65.27</v>
      </c>
      <c r="CJ260" s="399">
        <f t="shared" si="144"/>
        <v>90.23</v>
      </c>
      <c r="CK260" s="399">
        <f t="shared" si="145"/>
        <v>145.54</v>
      </c>
      <c r="CL260" s="399">
        <f t="shared" si="146"/>
        <v>162.72</v>
      </c>
      <c r="CM260" s="399">
        <f t="shared" si="147"/>
        <v>181.52</v>
      </c>
      <c r="CN260" s="399">
        <f t="shared" si="148"/>
        <v>146.06</v>
      </c>
      <c r="CO260" s="399">
        <f t="shared" si="149"/>
        <v>84.42</v>
      </c>
      <c r="CP260" s="399">
        <f t="shared" si="150"/>
        <v>51</v>
      </c>
      <c r="CQ260" s="399">
        <f t="shared" si="151"/>
        <v>51</v>
      </c>
      <c r="CR260" s="385">
        <f t="shared" si="157"/>
        <v>1150.45</v>
      </c>
      <c r="CS260" s="385">
        <f t="shared" si="158"/>
        <v>95.870833333333337</v>
      </c>
    </row>
    <row r="261" spans="22:97" ht="14" customHeight="1" x14ac:dyDescent="0.35">
      <c r="V261" s="137"/>
      <c r="W261" s="39"/>
      <c r="X261" s="202"/>
      <c r="Y261" s="42"/>
      <c r="Z261" s="27"/>
      <c r="AA261" s="28"/>
      <c r="AB261" s="29"/>
      <c r="AC261" s="29"/>
      <c r="AD261" s="29"/>
      <c r="AE261" s="30"/>
      <c r="AF261" s="31"/>
      <c r="AG261" s="136"/>
      <c r="AH261" s="137"/>
      <c r="AI261" s="39"/>
      <c r="AJ261" s="41"/>
      <c r="AK261" s="42"/>
      <c r="AL261" s="27"/>
      <c r="AM261" s="28" t="str">
        <f>IFERROR(INDEX(#REF!,MATCH(AH261,#REF!,0)),"")</f>
        <v/>
      </c>
      <c r="AN261" s="29" t="str">
        <f t="shared" si="127"/>
        <v/>
      </c>
      <c r="AO261" s="29">
        <f t="shared" si="159"/>
        <v>0</v>
      </c>
      <c r="AP261" s="29">
        <f t="shared" si="152"/>
        <v>0</v>
      </c>
      <c r="AQ261" s="30">
        <f t="shared" si="160"/>
        <v>0</v>
      </c>
      <c r="AR261" s="31">
        <f t="shared" si="161"/>
        <v>0</v>
      </c>
      <c r="AT261" s="44" t="s">
        <v>969</v>
      </c>
      <c r="AU261" s="48" t="s">
        <v>595</v>
      </c>
      <c r="AV261" s="138">
        <v>0</v>
      </c>
      <c r="AW261" s="58">
        <v>0</v>
      </c>
      <c r="AX261" s="139">
        <v>0</v>
      </c>
      <c r="AY261" s="58">
        <v>4482</v>
      </c>
      <c r="AZ261" s="139">
        <v>5017</v>
      </c>
      <c r="BA261" s="58">
        <v>4898</v>
      </c>
      <c r="BB261" s="139">
        <v>6421</v>
      </c>
      <c r="BC261" s="58">
        <v>11577</v>
      </c>
      <c r="BD261" s="139">
        <v>9890</v>
      </c>
      <c r="BE261" s="58">
        <v>0</v>
      </c>
      <c r="BF261" s="139">
        <v>0</v>
      </c>
      <c r="BG261" s="59">
        <v>0</v>
      </c>
      <c r="BI261" s="140">
        <f t="shared" si="153"/>
        <v>3523.75</v>
      </c>
      <c r="BJ261" s="140">
        <f t="shared" si="154"/>
        <v>42285</v>
      </c>
      <c r="BL261" s="399">
        <f t="shared" si="128"/>
        <v>26</v>
      </c>
      <c r="BM261" s="399">
        <f t="shared" si="129"/>
        <v>26</v>
      </c>
      <c r="BN261" s="399">
        <f t="shared" si="130"/>
        <v>26</v>
      </c>
      <c r="BO261" s="399">
        <f t="shared" si="131"/>
        <v>56.37</v>
      </c>
      <c r="BP261" s="399">
        <f t="shared" si="132"/>
        <v>60.12</v>
      </c>
      <c r="BQ261" s="399">
        <f t="shared" si="133"/>
        <v>59.29</v>
      </c>
      <c r="BR261" s="399">
        <f t="shared" si="134"/>
        <v>70.37</v>
      </c>
      <c r="BS261" s="399">
        <f t="shared" si="135"/>
        <v>111.62</v>
      </c>
      <c r="BT261" s="399">
        <f t="shared" si="136"/>
        <v>98.12</v>
      </c>
      <c r="BU261" s="399">
        <f t="shared" si="137"/>
        <v>26</v>
      </c>
      <c r="BV261" s="399">
        <f t="shared" si="138"/>
        <v>26</v>
      </c>
      <c r="BW261" s="399">
        <f t="shared" si="139"/>
        <v>26</v>
      </c>
      <c r="BX261" s="385">
        <f t="shared" si="155"/>
        <v>611.89</v>
      </c>
      <c r="BY261" s="385">
        <f t="shared" si="156"/>
        <v>50.990833333333335</v>
      </c>
      <c r="BZ261" s="385"/>
      <c r="CF261" s="399">
        <f t="shared" si="140"/>
        <v>51</v>
      </c>
      <c r="CG261" s="399">
        <f t="shared" si="141"/>
        <v>51</v>
      </c>
      <c r="CH261" s="399">
        <f t="shared" si="142"/>
        <v>51</v>
      </c>
      <c r="CI261" s="399">
        <f t="shared" si="143"/>
        <v>100.1</v>
      </c>
      <c r="CJ261" s="399">
        <f t="shared" si="144"/>
        <v>106.52</v>
      </c>
      <c r="CK261" s="399">
        <f t="shared" si="145"/>
        <v>105.1</v>
      </c>
      <c r="CL261" s="399">
        <f t="shared" si="146"/>
        <v>130.74</v>
      </c>
      <c r="CM261" s="399">
        <f t="shared" si="147"/>
        <v>233.86</v>
      </c>
      <c r="CN261" s="399">
        <f t="shared" si="148"/>
        <v>200.12</v>
      </c>
      <c r="CO261" s="399">
        <f t="shared" si="149"/>
        <v>51</v>
      </c>
      <c r="CP261" s="399">
        <f t="shared" si="150"/>
        <v>51</v>
      </c>
      <c r="CQ261" s="399">
        <f t="shared" si="151"/>
        <v>51</v>
      </c>
      <c r="CR261" s="385">
        <f t="shared" si="157"/>
        <v>1182.44</v>
      </c>
      <c r="CS261" s="385">
        <f t="shared" si="158"/>
        <v>98.536666666666676</v>
      </c>
    </row>
    <row r="262" spans="22:97" ht="14" customHeight="1" x14ac:dyDescent="0.35">
      <c r="V262" s="137"/>
      <c r="W262" s="39"/>
      <c r="X262" s="202"/>
      <c r="Y262" s="42"/>
      <c r="Z262" s="27"/>
      <c r="AA262" s="28"/>
      <c r="AB262" s="29"/>
      <c r="AC262" s="29"/>
      <c r="AD262" s="29"/>
      <c r="AE262" s="30"/>
      <c r="AF262" s="31"/>
      <c r="AG262" s="136"/>
      <c r="AH262" s="137"/>
      <c r="AI262" s="39"/>
      <c r="AJ262" s="41"/>
      <c r="AK262" s="42"/>
      <c r="AL262" s="27"/>
      <c r="AM262" s="28" t="str">
        <f>IFERROR(INDEX(#REF!,MATCH(AH262,#REF!,0)),"")</f>
        <v/>
      </c>
      <c r="AN262" s="29" t="str">
        <f t="shared" si="127"/>
        <v/>
      </c>
      <c r="AO262" s="29">
        <f t="shared" si="159"/>
        <v>0</v>
      </c>
      <c r="AP262" s="29">
        <f t="shared" si="152"/>
        <v>0</v>
      </c>
      <c r="AQ262" s="30">
        <f t="shared" si="160"/>
        <v>0</v>
      </c>
      <c r="AR262" s="31">
        <f t="shared" si="161"/>
        <v>0</v>
      </c>
      <c r="AT262" s="44" t="s">
        <v>969</v>
      </c>
      <c r="AU262" s="48" t="s">
        <v>596</v>
      </c>
      <c r="AV262" s="138">
        <v>0</v>
      </c>
      <c r="AW262" s="58">
        <v>0</v>
      </c>
      <c r="AX262" s="139">
        <v>8673</v>
      </c>
      <c r="AY262" s="58">
        <v>3147</v>
      </c>
      <c r="AZ262" s="139">
        <v>5510</v>
      </c>
      <c r="BA262" s="58">
        <v>7929</v>
      </c>
      <c r="BB262" s="139">
        <v>9452</v>
      </c>
      <c r="BC262" s="58">
        <v>4387</v>
      </c>
      <c r="BD262" s="139">
        <v>5838</v>
      </c>
      <c r="BE262" s="58">
        <v>2933</v>
      </c>
      <c r="BF262" s="139">
        <v>0</v>
      </c>
      <c r="BG262" s="59">
        <v>0</v>
      </c>
      <c r="BI262" s="140">
        <f t="shared" si="153"/>
        <v>3989.0833333333335</v>
      </c>
      <c r="BJ262" s="140">
        <f t="shared" si="154"/>
        <v>47869</v>
      </c>
      <c r="BL262" s="399">
        <f t="shared" si="128"/>
        <v>26</v>
      </c>
      <c r="BM262" s="399">
        <f t="shared" si="129"/>
        <v>26</v>
      </c>
      <c r="BN262" s="399">
        <f t="shared" si="130"/>
        <v>88.38</v>
      </c>
      <c r="BO262" s="399">
        <f t="shared" si="131"/>
        <v>47.03</v>
      </c>
      <c r="BP262" s="399">
        <f t="shared" si="132"/>
        <v>63.57</v>
      </c>
      <c r="BQ262" s="399">
        <f t="shared" si="133"/>
        <v>82.43</v>
      </c>
      <c r="BR262" s="399">
        <f t="shared" si="134"/>
        <v>94.62</v>
      </c>
      <c r="BS262" s="399">
        <f t="shared" si="135"/>
        <v>55.71</v>
      </c>
      <c r="BT262" s="399">
        <f t="shared" si="136"/>
        <v>65.87</v>
      </c>
      <c r="BU262" s="399">
        <f t="shared" si="137"/>
        <v>45.53</v>
      </c>
      <c r="BV262" s="399">
        <f t="shared" si="138"/>
        <v>26</v>
      </c>
      <c r="BW262" s="399">
        <f t="shared" si="139"/>
        <v>26</v>
      </c>
      <c r="BX262" s="385">
        <f t="shared" si="155"/>
        <v>647.13999999999987</v>
      </c>
      <c r="BY262" s="385">
        <f t="shared" si="156"/>
        <v>53.92833333333332</v>
      </c>
      <c r="BZ262" s="385"/>
      <c r="CF262" s="399">
        <f t="shared" si="140"/>
        <v>51</v>
      </c>
      <c r="CG262" s="399">
        <f t="shared" si="141"/>
        <v>51</v>
      </c>
      <c r="CH262" s="399">
        <f t="shared" si="142"/>
        <v>175.78</v>
      </c>
      <c r="CI262" s="399">
        <f t="shared" si="143"/>
        <v>84.08</v>
      </c>
      <c r="CJ262" s="399">
        <f t="shared" si="144"/>
        <v>112.52</v>
      </c>
      <c r="CK262" s="399">
        <f t="shared" si="145"/>
        <v>160.9</v>
      </c>
      <c r="CL262" s="399">
        <f t="shared" si="146"/>
        <v>191.36</v>
      </c>
      <c r="CM262" s="399">
        <f t="shared" si="147"/>
        <v>98.96</v>
      </c>
      <c r="CN262" s="399">
        <f t="shared" si="148"/>
        <v>119.08</v>
      </c>
      <c r="CO262" s="399">
        <f t="shared" si="149"/>
        <v>81.52</v>
      </c>
      <c r="CP262" s="399">
        <f t="shared" si="150"/>
        <v>51</v>
      </c>
      <c r="CQ262" s="399">
        <f t="shared" si="151"/>
        <v>51</v>
      </c>
      <c r="CR262" s="385">
        <f t="shared" si="157"/>
        <v>1228.2</v>
      </c>
      <c r="CS262" s="385">
        <f t="shared" si="158"/>
        <v>102.35000000000001</v>
      </c>
    </row>
    <row r="263" spans="22:97" ht="14" customHeight="1" x14ac:dyDescent="0.35">
      <c r="V263" s="137"/>
      <c r="W263" s="39"/>
      <c r="X263" s="202"/>
      <c r="Y263" s="42"/>
      <c r="Z263" s="27"/>
      <c r="AA263" s="28"/>
      <c r="AB263" s="29"/>
      <c r="AC263" s="29"/>
      <c r="AD263" s="29"/>
      <c r="AE263" s="30"/>
      <c r="AF263" s="31"/>
      <c r="AG263" s="136"/>
      <c r="AH263" s="137"/>
      <c r="AI263" s="39"/>
      <c r="AJ263" s="41"/>
      <c r="AK263" s="42"/>
      <c r="AL263" s="27"/>
      <c r="AM263" s="28" t="str">
        <f>IFERROR(INDEX(#REF!,MATCH(AH263,#REF!,0)),"")</f>
        <v/>
      </c>
      <c r="AN263" s="29" t="str">
        <f t="shared" si="127"/>
        <v/>
      </c>
      <c r="AO263" s="29">
        <f t="shared" si="159"/>
        <v>0</v>
      </c>
      <c r="AP263" s="29">
        <f t="shared" si="152"/>
        <v>0</v>
      </c>
      <c r="AQ263" s="30">
        <f t="shared" si="160"/>
        <v>0</v>
      </c>
      <c r="AR263" s="31">
        <f t="shared" si="161"/>
        <v>0</v>
      </c>
      <c r="AT263" s="44" t="s">
        <v>969</v>
      </c>
      <c r="AU263" s="48" t="s">
        <v>597</v>
      </c>
      <c r="AV263" s="138">
        <v>0</v>
      </c>
      <c r="AW263" s="58">
        <v>0</v>
      </c>
      <c r="AX263" s="139">
        <v>2624</v>
      </c>
      <c r="AY263" s="58">
        <v>1447</v>
      </c>
      <c r="AZ263" s="139">
        <v>2442</v>
      </c>
      <c r="BA263" s="58">
        <v>3939</v>
      </c>
      <c r="BB263" s="139">
        <v>5989</v>
      </c>
      <c r="BC263" s="58">
        <v>-359</v>
      </c>
      <c r="BD263" s="139">
        <v>963</v>
      </c>
      <c r="BE263" s="58">
        <v>4543</v>
      </c>
      <c r="BF263" s="139">
        <v>0</v>
      </c>
      <c r="BG263" s="59">
        <v>0</v>
      </c>
      <c r="BI263" s="140">
        <f t="shared" si="153"/>
        <v>1799</v>
      </c>
      <c r="BJ263" s="140">
        <f t="shared" si="154"/>
        <v>21588</v>
      </c>
      <c r="BL263" s="399">
        <f t="shared" si="128"/>
        <v>26</v>
      </c>
      <c r="BM263" s="399">
        <f t="shared" si="129"/>
        <v>26</v>
      </c>
      <c r="BN263" s="399">
        <f t="shared" si="130"/>
        <v>43.37</v>
      </c>
      <c r="BO263" s="399">
        <f t="shared" si="131"/>
        <v>35.130000000000003</v>
      </c>
      <c r="BP263" s="399">
        <f t="shared" si="132"/>
        <v>42.09</v>
      </c>
      <c r="BQ263" s="399">
        <f t="shared" si="133"/>
        <v>52.57</v>
      </c>
      <c r="BR263" s="399">
        <f t="shared" si="134"/>
        <v>66.92</v>
      </c>
      <c r="BS263" s="399">
        <f t="shared" si="135"/>
        <v>23.85</v>
      </c>
      <c r="BT263" s="399">
        <f t="shared" si="136"/>
        <v>31.78</v>
      </c>
      <c r="BU263" s="399">
        <f t="shared" si="137"/>
        <v>56.8</v>
      </c>
      <c r="BV263" s="399">
        <f t="shared" si="138"/>
        <v>26</v>
      </c>
      <c r="BW263" s="399">
        <f t="shared" si="139"/>
        <v>26</v>
      </c>
      <c r="BX263" s="385">
        <f t="shared" si="155"/>
        <v>456.51000000000005</v>
      </c>
      <c r="BY263" s="385">
        <f t="shared" si="156"/>
        <v>38.042500000000004</v>
      </c>
      <c r="BZ263" s="385"/>
      <c r="CF263" s="399">
        <f t="shared" si="140"/>
        <v>51</v>
      </c>
      <c r="CG263" s="399">
        <f t="shared" si="141"/>
        <v>51</v>
      </c>
      <c r="CH263" s="399">
        <f t="shared" si="142"/>
        <v>77.81</v>
      </c>
      <c r="CI263" s="399">
        <f t="shared" si="143"/>
        <v>63.68</v>
      </c>
      <c r="CJ263" s="399">
        <f t="shared" si="144"/>
        <v>75.62</v>
      </c>
      <c r="CK263" s="399">
        <f t="shared" si="145"/>
        <v>93.59</v>
      </c>
      <c r="CL263" s="399">
        <f t="shared" si="146"/>
        <v>122.1</v>
      </c>
      <c r="CM263" s="399">
        <f t="shared" si="147"/>
        <v>48.56</v>
      </c>
      <c r="CN263" s="399">
        <f t="shared" si="148"/>
        <v>57.88</v>
      </c>
      <c r="CO263" s="399">
        <f t="shared" si="149"/>
        <v>100.84</v>
      </c>
      <c r="CP263" s="399">
        <f t="shared" si="150"/>
        <v>51</v>
      </c>
      <c r="CQ263" s="399">
        <f t="shared" si="151"/>
        <v>51</v>
      </c>
      <c r="CR263" s="385">
        <f t="shared" si="157"/>
        <v>844.08000000000015</v>
      </c>
      <c r="CS263" s="385">
        <f t="shared" si="158"/>
        <v>70.340000000000018</v>
      </c>
    </row>
    <row r="264" spans="22:97" ht="14" customHeight="1" x14ac:dyDescent="0.35">
      <c r="V264" s="137"/>
      <c r="W264" s="39"/>
      <c r="X264" s="202"/>
      <c r="Y264" s="42"/>
      <c r="Z264" s="27"/>
      <c r="AA264" s="28"/>
      <c r="AB264" s="29"/>
      <c r="AC264" s="29"/>
      <c r="AD264" s="29"/>
      <c r="AE264" s="30"/>
      <c r="AF264" s="31"/>
      <c r="AG264" s="136"/>
      <c r="AH264" s="137"/>
      <c r="AI264" s="39"/>
      <c r="AJ264" s="41"/>
      <c r="AK264" s="42"/>
      <c r="AL264" s="27"/>
      <c r="AM264" s="28" t="str">
        <f>IFERROR(INDEX(#REF!,MATCH(AH264,#REF!,0)),"")</f>
        <v/>
      </c>
      <c r="AN264" s="29" t="str">
        <f t="shared" ref="AN264:AN327" si="162">IF(AK264&lt;&gt;"",IF((TestEOY-AJ264)/365&gt;AM264,AM264,ROUNDUP(((TestEOY-AJ264)/365),0)),"")</f>
        <v/>
      </c>
      <c r="AO264" s="29">
        <f t="shared" si="159"/>
        <v>0</v>
      </c>
      <c r="AP264" s="29">
        <f t="shared" si="152"/>
        <v>0</v>
      </c>
      <c r="AQ264" s="30">
        <f t="shared" si="160"/>
        <v>0</v>
      </c>
      <c r="AR264" s="31">
        <f t="shared" si="161"/>
        <v>0</v>
      </c>
      <c r="AT264" s="44" t="s">
        <v>969</v>
      </c>
      <c r="AU264" s="48" t="s">
        <v>598</v>
      </c>
      <c r="AV264" s="138">
        <v>0</v>
      </c>
      <c r="AW264" s="58">
        <v>0</v>
      </c>
      <c r="AX264" s="139">
        <v>4851</v>
      </c>
      <c r="AY264" s="58">
        <v>7630</v>
      </c>
      <c r="AZ264" s="139">
        <v>4930</v>
      </c>
      <c r="BA264" s="58">
        <v>10559</v>
      </c>
      <c r="BB264" s="139">
        <v>12619</v>
      </c>
      <c r="BC264" s="58">
        <v>4396</v>
      </c>
      <c r="BD264" s="139">
        <v>18765</v>
      </c>
      <c r="BE264" s="58">
        <v>7933</v>
      </c>
      <c r="BF264" s="139">
        <v>0</v>
      </c>
      <c r="BG264" s="59">
        <v>0</v>
      </c>
      <c r="BI264" s="140">
        <f t="shared" si="153"/>
        <v>5973.583333333333</v>
      </c>
      <c r="BJ264" s="140">
        <f t="shared" si="154"/>
        <v>71683</v>
      </c>
      <c r="BL264" s="399">
        <f t="shared" ref="BL264:BL327" si="163">ROUND(IF(AV264&gt;$CB$12,$CC$10+$CD$11+$CD$12+(AV264-$CB$12)*$CC$13,IF(AV264&gt;$CB$11,$CC$10+$CD$11+(AV264-$CB$11)*$CC$12,$CC$10+AV264*$CC$11)),2)</f>
        <v>26</v>
      </c>
      <c r="BM264" s="399">
        <f t="shared" ref="BM264:BM327" si="164">ROUND(IF(AW264&gt;$CB$12,$CC$10+$CD$11+$CD$12+(AW264-$CB$12)*$CC$13,IF(AW264&gt;$CB$11,$CC$10+$CD$11+(AW264-$CB$11)*$CC$12,$CC$10+AW264*$CC$11)),2)</f>
        <v>26</v>
      </c>
      <c r="BN264" s="399">
        <f t="shared" ref="BN264:BN327" si="165">ROUND(IF(AX264&gt;$CB$12,$CC$10+$CD$11+$CD$12+(AX264-$CB$12)*$CC$13,IF(AX264&gt;$CB$11,$CC$10+$CD$11+(AX264-$CB$11)*$CC$12,$CC$10+AX264*$CC$11)),2)</f>
        <v>58.96</v>
      </c>
      <c r="BO264" s="399">
        <f t="shared" ref="BO264:BO327" si="166">ROUND(IF(AY264&gt;$CB$12,$CC$10+$CD$11+$CD$12+(AY264-$CB$12)*$CC$13,IF(AY264&gt;$CB$11,$CC$10+$CD$11+(AY264-$CB$11)*$CC$12,$CC$10+AY264*$CC$11)),2)</f>
        <v>80.040000000000006</v>
      </c>
      <c r="BP264" s="399">
        <f t="shared" ref="BP264:BP327" si="167">ROUND(IF(AZ264&gt;$CB$12,$CC$10+$CD$11+$CD$12+(AZ264-$CB$12)*$CC$13,IF(AZ264&gt;$CB$11,$CC$10+$CD$11+(AZ264-$CB$11)*$CC$12,$CC$10+AZ264*$CC$11)),2)</f>
        <v>59.51</v>
      </c>
      <c r="BQ264" s="399">
        <f t="shared" ref="BQ264:BQ327" si="168">ROUND(IF(BA264&gt;$CB$12,$CC$10+$CD$11+$CD$12+(BA264-$CB$12)*$CC$13,IF(BA264&gt;$CB$11,$CC$10+$CD$11+(BA264-$CB$11)*$CC$12,$CC$10+BA264*$CC$11)),2)</f>
        <v>103.47</v>
      </c>
      <c r="BR264" s="399">
        <f t="shared" ref="BR264:BR327" si="169">ROUND(IF(BB264&gt;$CB$12,$CC$10+$CD$11+$CD$12+(BB264-$CB$12)*$CC$13,IF(BB264&gt;$CB$11,$CC$10+$CD$11+(BB264-$CB$11)*$CC$12,$CC$10+BB264*$CC$11)),2)</f>
        <v>119.95</v>
      </c>
      <c r="BS264" s="399">
        <f t="shared" ref="BS264:BS327" si="170">ROUND(IF(BC264&gt;$CB$12,$CC$10+$CD$11+$CD$12+(BC264-$CB$12)*$CC$13,IF(BC264&gt;$CB$11,$CC$10+$CD$11+(BC264-$CB$11)*$CC$12,$CC$10+BC264*$CC$11)),2)</f>
        <v>55.77</v>
      </c>
      <c r="BT264" s="399">
        <f t="shared" ref="BT264:BT327" si="171">ROUND(IF(BD264&gt;$CB$12,$CC$10+$CD$11+$CD$12+(BD264-$CB$12)*$CC$13,IF(BD264&gt;$CB$11,$CC$10+$CD$11+(BD264-$CB$11)*$CC$12,$CC$10+BD264*$CC$11)),2)</f>
        <v>169.12</v>
      </c>
      <c r="BU264" s="399">
        <f t="shared" ref="BU264:BU327" si="172">ROUND(IF(BE264&gt;$CB$12,$CC$10+$CD$11+$CD$12+(BE264-$CB$12)*$CC$13,IF(BE264&gt;$CB$11,$CC$10+$CD$11+(BE264-$CB$11)*$CC$12,$CC$10+BE264*$CC$11)),2)</f>
        <v>82.46</v>
      </c>
      <c r="BV264" s="399">
        <f t="shared" ref="BV264:BV327" si="173">ROUND(IF(BF264&gt;$CB$12,$CC$10+$CD$11+$CD$12+(BF264-$CB$12)*$CC$13,IF(BF264&gt;$CB$11,$CC$10+$CD$11+(BF264-$CB$11)*$CC$12,$CC$10+BF264*$CC$11)),2)</f>
        <v>26</v>
      </c>
      <c r="BW264" s="399">
        <f t="shared" ref="BW264:BW327" si="174">ROUND(IF(BG264&gt;$CB$12,$CC$10+$CD$11+$CD$12+(BG264-$CB$12)*$CC$13,IF(BG264&gt;$CB$11,$CC$10+$CD$11+(BG264-$CB$11)*$CC$12,$CC$10+BG264*$CC$11)),2)</f>
        <v>26</v>
      </c>
      <c r="BX264" s="385">
        <f t="shared" si="155"/>
        <v>833.28000000000009</v>
      </c>
      <c r="BY264" s="385">
        <f t="shared" si="156"/>
        <v>69.440000000000012</v>
      </c>
      <c r="BZ264" s="385"/>
      <c r="CF264" s="399">
        <f t="shared" ref="CF264:CF327" si="175">ROUND(IF(AV264&gt;$CB$26,$CC$24+$CD$25+$CD$26+(AV264-$CB$26)*$CC$27,IF(AV264&gt;$CB$25,$CC$24+$CD$25+(AV264-$CB$25)*$CC$26,$CC$24+AV264*$CC$25)),2)</f>
        <v>51</v>
      </c>
      <c r="CG264" s="399">
        <f t="shared" ref="CG264:CG327" si="176">ROUND(IF(AW264&gt;$CB$26,$CC$24+$CD$25+$CD$26+(AW264-$CB$26)*$CC$27,IF(AW264&gt;$CB$25,$CC$24+$CD$25+(AW264-$CB$25)*$CC$26,$CC$24+AW264*$CC$25)),2)</f>
        <v>51</v>
      </c>
      <c r="CH264" s="399">
        <f t="shared" ref="CH264:CH327" si="177">ROUND(IF(AX264&gt;$CB$26,$CC$24+$CD$25+$CD$26+(AX264-$CB$26)*$CC$27,IF(AX264&gt;$CB$25,$CC$24+$CD$25+(AX264-$CB$25)*$CC$26,$CC$24+AX264*$CC$25)),2)</f>
        <v>104.53</v>
      </c>
      <c r="CI264" s="399">
        <f t="shared" ref="CI264:CI327" si="178">ROUND(IF(AY264&gt;$CB$26,$CC$24+$CD$25+$CD$26+(AY264-$CB$26)*$CC$27,IF(AY264&gt;$CB$25,$CC$24+$CD$25+(AY264-$CB$25)*$CC$26,$CC$24+AY264*$CC$25)),2)</f>
        <v>154.91999999999999</v>
      </c>
      <c r="CJ264" s="399">
        <f t="shared" ref="CJ264:CJ327" si="179">ROUND(IF(AZ264&gt;$CB$26,$CC$24+$CD$25+$CD$26+(AZ264-$CB$26)*$CC$27,IF(AZ264&gt;$CB$25,$CC$24+$CD$25+(AZ264-$CB$25)*$CC$26,$CC$24+AZ264*$CC$25)),2)</f>
        <v>105.48</v>
      </c>
      <c r="CK264" s="399">
        <f t="shared" ref="CK264:CK327" si="180">ROUND(IF(BA264&gt;$CB$26,$CC$24+$CD$25+$CD$26+(BA264-$CB$26)*$CC$27,IF(BA264&gt;$CB$25,$CC$24+$CD$25+(BA264-$CB$25)*$CC$26,$CC$24+BA264*$CC$25)),2)</f>
        <v>213.5</v>
      </c>
      <c r="CL264" s="399">
        <f t="shared" ref="CL264:CL327" si="181">ROUND(IF(BB264&gt;$CB$26,$CC$24+$CD$25+$CD$26+(BB264-$CB$26)*$CC$27,IF(BB264&gt;$CB$25,$CC$24+$CD$25+(BB264-$CB$25)*$CC$26,$CC$24+BB264*$CC$25)),2)</f>
        <v>254.7</v>
      </c>
      <c r="CM264" s="399">
        <f t="shared" ref="CM264:CM327" si="182">ROUND(IF(BC264&gt;$CB$26,$CC$24+$CD$25+$CD$26+(BC264-$CB$26)*$CC$27,IF(BC264&gt;$CB$25,$CC$24+$CD$25+(BC264-$CB$25)*$CC$26,$CC$24+BC264*$CC$25)),2)</f>
        <v>99.07</v>
      </c>
      <c r="CN264" s="399">
        <f t="shared" ref="CN264:CN327" si="183">ROUND(IF(BD264&gt;$CB$26,$CC$24+$CD$25+$CD$26+(BD264-$CB$26)*$CC$27,IF(BD264&gt;$CB$25,$CC$24+$CD$25+(BD264-$CB$25)*$CC$26,$CC$24+BD264*$CC$25)),2)</f>
        <v>377.62</v>
      </c>
      <c r="CO264" s="399">
        <f t="shared" ref="CO264:CO327" si="184">ROUND(IF(BE264&gt;$CB$26,$CC$24+$CD$25+$CD$26+(BE264-$CB$26)*$CC$27,IF(BE264&gt;$CB$25,$CC$24+$CD$25+(BE264-$CB$25)*$CC$26,$CC$24+BE264*$CC$25)),2)</f>
        <v>160.97999999999999</v>
      </c>
      <c r="CP264" s="399">
        <f t="shared" ref="CP264:CP327" si="185">ROUND(IF(BF264&gt;$CB$26,$CC$24+$CD$25+$CD$26+(BF264-$CB$26)*$CC$27,IF(BF264&gt;$CB$25,$CC$24+$CD$25+(BF264-$CB$25)*$CC$26,$CC$24+BF264*$CC$25)),2)</f>
        <v>51</v>
      </c>
      <c r="CQ264" s="399">
        <f t="shared" ref="CQ264:CQ327" si="186">ROUND(IF(BG264&gt;$CB$26,$CC$24+$CD$25+$CD$26+(BG264-$CB$26)*$CC$27,IF(BG264&gt;$CB$25,$CC$24+$CD$25+(BG264-$CB$25)*$CC$26,$CC$24+BG264*$CC$25)),2)</f>
        <v>51</v>
      </c>
      <c r="CR264" s="385">
        <f t="shared" si="157"/>
        <v>1674.8000000000002</v>
      </c>
      <c r="CS264" s="385">
        <f t="shared" si="158"/>
        <v>139.56666666666669</v>
      </c>
    </row>
    <row r="265" spans="22:97" ht="14" customHeight="1" x14ac:dyDescent="0.35">
      <c r="V265" s="137"/>
      <c r="W265" s="39"/>
      <c r="X265" s="202"/>
      <c r="Y265" s="42"/>
      <c r="Z265" s="27"/>
      <c r="AA265" s="28"/>
      <c r="AB265" s="29"/>
      <c r="AC265" s="29"/>
      <c r="AD265" s="29"/>
      <c r="AE265" s="30"/>
      <c r="AF265" s="31"/>
      <c r="AG265" s="136"/>
      <c r="AH265" s="137"/>
      <c r="AI265" s="39"/>
      <c r="AJ265" s="41"/>
      <c r="AK265" s="42"/>
      <c r="AL265" s="27"/>
      <c r="AM265" s="28" t="str">
        <f>IFERROR(INDEX(#REF!,MATCH(AH265,#REF!,0)),"")</f>
        <v/>
      </c>
      <c r="AN265" s="29" t="str">
        <f t="shared" si="162"/>
        <v/>
      </c>
      <c r="AO265" s="29">
        <f t="shared" si="159"/>
        <v>0</v>
      </c>
      <c r="AP265" s="29">
        <f t="shared" ref="AP265:AP328" si="187">AQ265-AO265</f>
        <v>0</v>
      </c>
      <c r="AQ265" s="30">
        <f t="shared" si="160"/>
        <v>0</v>
      </c>
      <c r="AR265" s="31">
        <f t="shared" si="161"/>
        <v>0</v>
      </c>
      <c r="AT265" s="44" t="s">
        <v>969</v>
      </c>
      <c r="AU265" s="48" t="s">
        <v>599</v>
      </c>
      <c r="AV265" s="138">
        <v>0</v>
      </c>
      <c r="AW265" s="58">
        <v>0</v>
      </c>
      <c r="AX265" s="139">
        <v>2859</v>
      </c>
      <c r="AY265" s="58">
        <v>541</v>
      </c>
      <c r="AZ265" s="139">
        <v>763</v>
      </c>
      <c r="BA265" s="58">
        <v>2114</v>
      </c>
      <c r="BB265" s="139">
        <v>3703</v>
      </c>
      <c r="BC265" s="58">
        <v>6770</v>
      </c>
      <c r="BD265" s="139">
        <v>3422</v>
      </c>
      <c r="BE265" s="58">
        <v>635</v>
      </c>
      <c r="BF265" s="139">
        <v>0</v>
      </c>
      <c r="BG265" s="59">
        <v>0</v>
      </c>
      <c r="BI265" s="140">
        <f t="shared" ref="BI265:BI328" si="188">AVERAGE(AV265:BG265)</f>
        <v>1733.9166666666667</v>
      </c>
      <c r="BJ265" s="140">
        <f t="shared" ref="BJ265:BJ328" si="189">SUM(AV265:BG265)</f>
        <v>20807</v>
      </c>
      <c r="BL265" s="399">
        <f t="shared" si="163"/>
        <v>26</v>
      </c>
      <c r="BM265" s="399">
        <f t="shared" si="164"/>
        <v>26</v>
      </c>
      <c r="BN265" s="399">
        <f t="shared" si="165"/>
        <v>45.01</v>
      </c>
      <c r="BO265" s="399">
        <f t="shared" si="166"/>
        <v>29.25</v>
      </c>
      <c r="BP265" s="399">
        <f t="shared" si="167"/>
        <v>30.58</v>
      </c>
      <c r="BQ265" s="399">
        <f t="shared" si="168"/>
        <v>39.799999999999997</v>
      </c>
      <c r="BR265" s="399">
        <f t="shared" si="169"/>
        <v>50.92</v>
      </c>
      <c r="BS265" s="399">
        <f t="shared" si="170"/>
        <v>73.16</v>
      </c>
      <c r="BT265" s="399">
        <f t="shared" si="171"/>
        <v>48.95</v>
      </c>
      <c r="BU265" s="399">
        <f t="shared" si="172"/>
        <v>29.81</v>
      </c>
      <c r="BV265" s="399">
        <f t="shared" si="173"/>
        <v>26</v>
      </c>
      <c r="BW265" s="399">
        <f t="shared" si="174"/>
        <v>26</v>
      </c>
      <c r="BX265" s="385">
        <f t="shared" ref="BX265:BX328" si="190">SUM(BL265:BW265)</f>
        <v>451.48</v>
      </c>
      <c r="BY265" s="385">
        <f t="shared" ref="BY265:BY328" si="191">+BX265/12</f>
        <v>37.623333333333335</v>
      </c>
      <c r="BZ265" s="385"/>
      <c r="CF265" s="399">
        <f t="shared" si="175"/>
        <v>51</v>
      </c>
      <c r="CG265" s="399">
        <f t="shared" si="176"/>
        <v>51</v>
      </c>
      <c r="CH265" s="399">
        <f t="shared" si="177"/>
        <v>80.63</v>
      </c>
      <c r="CI265" s="399">
        <f t="shared" si="178"/>
        <v>54.68</v>
      </c>
      <c r="CJ265" s="399">
        <f t="shared" si="179"/>
        <v>56.19</v>
      </c>
      <c r="CK265" s="399">
        <f t="shared" si="180"/>
        <v>71.69</v>
      </c>
      <c r="CL265" s="399">
        <f t="shared" si="181"/>
        <v>90.76</v>
      </c>
      <c r="CM265" s="399">
        <f t="shared" si="182"/>
        <v>137.72</v>
      </c>
      <c r="CN265" s="399">
        <f t="shared" si="183"/>
        <v>87.38</v>
      </c>
      <c r="CO265" s="399">
        <f t="shared" si="184"/>
        <v>55.32</v>
      </c>
      <c r="CP265" s="399">
        <f t="shared" si="185"/>
        <v>51</v>
      </c>
      <c r="CQ265" s="399">
        <f t="shared" si="186"/>
        <v>51</v>
      </c>
      <c r="CR265" s="385">
        <f t="shared" ref="CR265:CR328" si="192">SUM(CF265:CQ265)</f>
        <v>838.37</v>
      </c>
      <c r="CS265" s="385">
        <f t="shared" ref="CS265:CS328" si="193">+CR265/12</f>
        <v>69.864166666666662</v>
      </c>
    </row>
    <row r="266" spans="22:97" ht="14" customHeight="1" x14ac:dyDescent="0.35">
      <c r="V266" s="137"/>
      <c r="W266" s="39"/>
      <c r="X266" s="202"/>
      <c r="Y266" s="42"/>
      <c r="Z266" s="27"/>
      <c r="AA266" s="28"/>
      <c r="AB266" s="29"/>
      <c r="AC266" s="29"/>
      <c r="AD266" s="29"/>
      <c r="AE266" s="30"/>
      <c r="AF266" s="31"/>
      <c r="AG266" s="136"/>
      <c r="AH266" s="137"/>
      <c r="AI266" s="39"/>
      <c r="AJ266" s="41"/>
      <c r="AK266" s="42"/>
      <c r="AL266" s="27"/>
      <c r="AM266" s="28" t="str">
        <f>IFERROR(INDEX(#REF!,MATCH(AH266,#REF!,0)),"")</f>
        <v/>
      </c>
      <c r="AN266" s="29" t="str">
        <f t="shared" si="162"/>
        <v/>
      </c>
      <c r="AO266" s="29">
        <f t="shared" si="159"/>
        <v>0</v>
      </c>
      <c r="AP266" s="29">
        <f t="shared" si="187"/>
        <v>0</v>
      </c>
      <c r="AQ266" s="30">
        <f t="shared" si="160"/>
        <v>0</v>
      </c>
      <c r="AR266" s="31">
        <f t="shared" si="161"/>
        <v>0</v>
      </c>
      <c r="AT266" s="44" t="s">
        <v>969</v>
      </c>
      <c r="AU266" s="48" t="s">
        <v>600</v>
      </c>
      <c r="AV266" s="138">
        <v>0</v>
      </c>
      <c r="AW266" s="58">
        <v>0</v>
      </c>
      <c r="AX266" s="139">
        <v>1439</v>
      </c>
      <c r="AY266" s="58">
        <v>892</v>
      </c>
      <c r="AZ266" s="139">
        <v>2649</v>
      </c>
      <c r="BA266" s="58">
        <v>5253</v>
      </c>
      <c r="BB266" s="139">
        <v>6752</v>
      </c>
      <c r="BC266" s="58">
        <v>5761</v>
      </c>
      <c r="BD266" s="139">
        <v>4292</v>
      </c>
      <c r="BE266" s="58">
        <v>1227</v>
      </c>
      <c r="BF266" s="139">
        <v>0</v>
      </c>
      <c r="BG266" s="59">
        <v>0</v>
      </c>
      <c r="BI266" s="140">
        <f t="shared" si="188"/>
        <v>2355.4166666666665</v>
      </c>
      <c r="BJ266" s="140">
        <f t="shared" si="189"/>
        <v>28265</v>
      </c>
      <c r="BL266" s="399">
        <f t="shared" si="163"/>
        <v>26</v>
      </c>
      <c r="BM266" s="399">
        <f t="shared" si="164"/>
        <v>26</v>
      </c>
      <c r="BN266" s="399">
        <f t="shared" si="165"/>
        <v>35.07</v>
      </c>
      <c r="BO266" s="399">
        <f t="shared" si="166"/>
        <v>31.35</v>
      </c>
      <c r="BP266" s="399">
        <f t="shared" si="167"/>
        <v>43.54</v>
      </c>
      <c r="BQ266" s="399">
        <f t="shared" si="168"/>
        <v>61.77</v>
      </c>
      <c r="BR266" s="399">
        <f t="shared" si="169"/>
        <v>73.02</v>
      </c>
      <c r="BS266" s="399">
        <f t="shared" si="170"/>
        <v>65.33</v>
      </c>
      <c r="BT266" s="399">
        <f t="shared" si="171"/>
        <v>55.04</v>
      </c>
      <c r="BU266" s="399">
        <f t="shared" si="172"/>
        <v>33.590000000000003</v>
      </c>
      <c r="BV266" s="399">
        <f t="shared" si="173"/>
        <v>26</v>
      </c>
      <c r="BW266" s="399">
        <f t="shared" si="174"/>
        <v>26</v>
      </c>
      <c r="BX266" s="385">
        <f t="shared" si="190"/>
        <v>502.71000000000004</v>
      </c>
      <c r="BY266" s="385">
        <f t="shared" si="191"/>
        <v>41.892500000000005</v>
      </c>
      <c r="BZ266" s="385"/>
      <c r="CF266" s="399">
        <f t="shared" si="175"/>
        <v>51</v>
      </c>
      <c r="CG266" s="399">
        <f t="shared" si="176"/>
        <v>51</v>
      </c>
      <c r="CH266" s="399">
        <f t="shared" si="177"/>
        <v>63.59</v>
      </c>
      <c r="CI266" s="399">
        <f t="shared" si="178"/>
        <v>57.07</v>
      </c>
      <c r="CJ266" s="399">
        <f t="shared" si="179"/>
        <v>78.11</v>
      </c>
      <c r="CK266" s="399">
        <f t="shared" si="180"/>
        <v>109.36</v>
      </c>
      <c r="CL266" s="399">
        <f t="shared" si="181"/>
        <v>137.36000000000001</v>
      </c>
      <c r="CM266" s="399">
        <f t="shared" si="182"/>
        <v>117.54</v>
      </c>
      <c r="CN266" s="399">
        <f t="shared" si="183"/>
        <v>97.82</v>
      </c>
      <c r="CO266" s="399">
        <f t="shared" si="184"/>
        <v>61.04</v>
      </c>
      <c r="CP266" s="399">
        <f t="shared" si="185"/>
        <v>51</v>
      </c>
      <c r="CQ266" s="399">
        <f t="shared" si="186"/>
        <v>51</v>
      </c>
      <c r="CR266" s="385">
        <f t="shared" si="192"/>
        <v>925.88999999999987</v>
      </c>
      <c r="CS266" s="385">
        <f t="shared" si="193"/>
        <v>77.157499999999985</v>
      </c>
    </row>
    <row r="267" spans="22:97" ht="14" customHeight="1" x14ac:dyDescent="0.35">
      <c r="V267" s="137"/>
      <c r="W267" s="39"/>
      <c r="X267" s="202"/>
      <c r="Y267" s="42"/>
      <c r="Z267" s="27"/>
      <c r="AA267" s="28"/>
      <c r="AB267" s="29"/>
      <c r="AC267" s="29"/>
      <c r="AD267" s="29"/>
      <c r="AE267" s="30"/>
      <c r="AF267" s="31"/>
      <c r="AG267" s="136"/>
      <c r="AH267" s="137"/>
      <c r="AI267" s="39"/>
      <c r="AJ267" s="41"/>
      <c r="AK267" s="42"/>
      <c r="AL267" s="27"/>
      <c r="AM267" s="28" t="str">
        <f>IFERROR(INDEX(#REF!,MATCH(AH267,#REF!,0)),"")</f>
        <v/>
      </c>
      <c r="AN267" s="29" t="str">
        <f t="shared" si="162"/>
        <v/>
      </c>
      <c r="AO267" s="29">
        <f t="shared" si="159"/>
        <v>0</v>
      </c>
      <c r="AP267" s="29">
        <f t="shared" si="187"/>
        <v>0</v>
      </c>
      <c r="AQ267" s="30">
        <f t="shared" si="160"/>
        <v>0</v>
      </c>
      <c r="AR267" s="31">
        <f t="shared" si="161"/>
        <v>0</v>
      </c>
      <c r="AT267" s="44" t="s">
        <v>969</v>
      </c>
      <c r="AU267" s="48" t="s">
        <v>601</v>
      </c>
      <c r="AV267" s="138">
        <v>0</v>
      </c>
      <c r="AW267" s="58">
        <v>0</v>
      </c>
      <c r="AX267" s="139">
        <v>3328</v>
      </c>
      <c r="AY267" s="58">
        <v>433</v>
      </c>
      <c r="AZ267" s="139">
        <v>1068</v>
      </c>
      <c r="BA267" s="58">
        <v>3519</v>
      </c>
      <c r="BB267" s="139">
        <v>4685</v>
      </c>
      <c r="BC267" s="58">
        <v>3349</v>
      </c>
      <c r="BD267" s="139">
        <v>2444</v>
      </c>
      <c r="BE267" s="58">
        <v>1660</v>
      </c>
      <c r="BF267" s="139">
        <v>0</v>
      </c>
      <c r="BG267" s="59">
        <v>0</v>
      </c>
      <c r="BI267" s="140">
        <f t="shared" si="188"/>
        <v>1707.1666666666667</v>
      </c>
      <c r="BJ267" s="140">
        <f t="shared" si="189"/>
        <v>20486</v>
      </c>
      <c r="BL267" s="399">
        <f t="shared" si="163"/>
        <v>26</v>
      </c>
      <c r="BM267" s="399">
        <f t="shared" si="164"/>
        <v>26</v>
      </c>
      <c r="BN267" s="399">
        <f t="shared" si="165"/>
        <v>48.3</v>
      </c>
      <c r="BO267" s="399">
        <f t="shared" si="166"/>
        <v>28.6</v>
      </c>
      <c r="BP267" s="399">
        <f t="shared" si="167"/>
        <v>32.479999999999997</v>
      </c>
      <c r="BQ267" s="399">
        <f t="shared" si="168"/>
        <v>49.63</v>
      </c>
      <c r="BR267" s="399">
        <f t="shared" si="169"/>
        <v>57.8</v>
      </c>
      <c r="BS267" s="399">
        <f t="shared" si="170"/>
        <v>48.44</v>
      </c>
      <c r="BT267" s="399">
        <f t="shared" si="171"/>
        <v>42.11</v>
      </c>
      <c r="BU267" s="399">
        <f t="shared" si="172"/>
        <v>36.619999999999997</v>
      </c>
      <c r="BV267" s="399">
        <f t="shared" si="173"/>
        <v>26</v>
      </c>
      <c r="BW267" s="399">
        <f t="shared" si="174"/>
        <v>26</v>
      </c>
      <c r="BX267" s="385">
        <f t="shared" si="190"/>
        <v>447.98</v>
      </c>
      <c r="BY267" s="385">
        <f t="shared" si="191"/>
        <v>37.331666666666671</v>
      </c>
      <c r="BZ267" s="385"/>
      <c r="CF267" s="399">
        <f t="shared" si="175"/>
        <v>51</v>
      </c>
      <c r="CG267" s="399">
        <f t="shared" si="176"/>
        <v>51</v>
      </c>
      <c r="CH267" s="399">
        <f t="shared" si="177"/>
        <v>86.26</v>
      </c>
      <c r="CI267" s="399">
        <f t="shared" si="178"/>
        <v>53.94</v>
      </c>
      <c r="CJ267" s="399">
        <f t="shared" si="179"/>
        <v>59.14</v>
      </c>
      <c r="CK267" s="399">
        <f t="shared" si="180"/>
        <v>88.55</v>
      </c>
      <c r="CL267" s="399">
        <f t="shared" si="181"/>
        <v>102.54</v>
      </c>
      <c r="CM267" s="399">
        <f t="shared" si="182"/>
        <v>86.51</v>
      </c>
      <c r="CN267" s="399">
        <f t="shared" si="183"/>
        <v>75.650000000000006</v>
      </c>
      <c r="CO267" s="399">
        <f t="shared" si="184"/>
        <v>66.239999999999995</v>
      </c>
      <c r="CP267" s="399">
        <f t="shared" si="185"/>
        <v>51</v>
      </c>
      <c r="CQ267" s="399">
        <f t="shared" si="186"/>
        <v>51</v>
      </c>
      <c r="CR267" s="385">
        <f t="shared" si="192"/>
        <v>822.83</v>
      </c>
      <c r="CS267" s="385">
        <f t="shared" si="193"/>
        <v>68.569166666666675</v>
      </c>
    </row>
    <row r="268" spans="22:97" ht="14" customHeight="1" x14ac:dyDescent="0.35">
      <c r="V268" s="137"/>
      <c r="W268" s="39"/>
      <c r="X268" s="202"/>
      <c r="Y268" s="42"/>
      <c r="Z268" s="27"/>
      <c r="AA268" s="28"/>
      <c r="AB268" s="29"/>
      <c r="AC268" s="29"/>
      <c r="AD268" s="29"/>
      <c r="AE268" s="30"/>
      <c r="AF268" s="31"/>
      <c r="AG268" s="136"/>
      <c r="AH268" s="137"/>
      <c r="AI268" s="39"/>
      <c r="AJ268" s="41"/>
      <c r="AK268" s="42"/>
      <c r="AL268" s="27"/>
      <c r="AM268" s="28" t="str">
        <f>IFERROR(INDEX(#REF!,MATCH(AH268,#REF!,0)),"")</f>
        <v/>
      </c>
      <c r="AN268" s="29" t="str">
        <f t="shared" si="162"/>
        <v/>
      </c>
      <c r="AO268" s="29">
        <f t="shared" ref="AO268:AO331" si="194">IFERROR(IF(AN268&gt;=AM268,0,IF(AM268&gt;AN268,SLN(AK268,AL268,AM268),0)),"")</f>
        <v>0</v>
      </c>
      <c r="AP268" s="29">
        <f t="shared" si="187"/>
        <v>0</v>
      </c>
      <c r="AQ268" s="30">
        <f t="shared" ref="AQ268:AQ331" si="195">IFERROR(IF(OR(AM268=0,AM268=""),
     0,
     IF(AN268&gt;=AM268,
          +AK268,
          (+AO268*AN268))),
"")</f>
        <v>0</v>
      </c>
      <c r="AR268" s="31">
        <f t="shared" ref="AR268:AR331" si="196">IFERROR(IF(AQ268&gt;AK268,0,(+AK268-AQ268))-AL268,"")</f>
        <v>0</v>
      </c>
      <c r="AT268" s="44" t="s">
        <v>969</v>
      </c>
      <c r="AU268" s="48" t="s">
        <v>602</v>
      </c>
      <c r="AV268" s="138">
        <v>0</v>
      </c>
      <c r="AW268" s="58">
        <v>0</v>
      </c>
      <c r="AX268" s="139">
        <v>3427</v>
      </c>
      <c r="AY268" s="58">
        <v>552</v>
      </c>
      <c r="AZ268" s="139">
        <v>2902</v>
      </c>
      <c r="BA268" s="58">
        <v>5719</v>
      </c>
      <c r="BB268" s="139">
        <v>8583</v>
      </c>
      <c r="BC268" s="58">
        <v>7121</v>
      </c>
      <c r="BD268" s="139">
        <v>11488</v>
      </c>
      <c r="BE268" s="58">
        <v>10678</v>
      </c>
      <c r="BF268" s="139">
        <v>0</v>
      </c>
      <c r="BG268" s="59">
        <v>0</v>
      </c>
      <c r="BI268" s="140">
        <f t="shared" si="188"/>
        <v>4205.833333333333</v>
      </c>
      <c r="BJ268" s="140">
        <f t="shared" si="189"/>
        <v>50470</v>
      </c>
      <c r="BL268" s="399">
        <f t="shared" si="163"/>
        <v>26</v>
      </c>
      <c r="BM268" s="399">
        <f t="shared" si="164"/>
        <v>26</v>
      </c>
      <c r="BN268" s="399">
        <f t="shared" si="165"/>
        <v>48.99</v>
      </c>
      <c r="BO268" s="399">
        <f t="shared" si="166"/>
        <v>29.31</v>
      </c>
      <c r="BP268" s="399">
        <f t="shared" si="167"/>
        <v>45.31</v>
      </c>
      <c r="BQ268" s="399">
        <f t="shared" si="168"/>
        <v>65.03</v>
      </c>
      <c r="BR268" s="399">
        <f t="shared" si="169"/>
        <v>87.66</v>
      </c>
      <c r="BS268" s="399">
        <f t="shared" si="170"/>
        <v>75.97</v>
      </c>
      <c r="BT268" s="399">
        <f t="shared" si="171"/>
        <v>110.9</v>
      </c>
      <c r="BU268" s="399">
        <f t="shared" si="172"/>
        <v>104.42</v>
      </c>
      <c r="BV268" s="399">
        <f t="shared" si="173"/>
        <v>26</v>
      </c>
      <c r="BW268" s="399">
        <f t="shared" si="174"/>
        <v>26</v>
      </c>
      <c r="BX268" s="385">
        <f t="shared" si="190"/>
        <v>671.58999999999992</v>
      </c>
      <c r="BY268" s="385">
        <f t="shared" si="191"/>
        <v>55.965833333333329</v>
      </c>
      <c r="BZ268" s="385"/>
      <c r="CF268" s="399">
        <f t="shared" si="175"/>
        <v>51</v>
      </c>
      <c r="CG268" s="399">
        <f t="shared" si="176"/>
        <v>51</v>
      </c>
      <c r="CH268" s="399">
        <f t="shared" si="177"/>
        <v>87.44</v>
      </c>
      <c r="CI268" s="399">
        <f t="shared" si="178"/>
        <v>54.75</v>
      </c>
      <c r="CJ268" s="399">
        <f t="shared" si="179"/>
        <v>81.14</v>
      </c>
      <c r="CK268" s="399">
        <f t="shared" si="180"/>
        <v>116.7</v>
      </c>
      <c r="CL268" s="399">
        <f t="shared" si="181"/>
        <v>173.98</v>
      </c>
      <c r="CM268" s="399">
        <f t="shared" si="182"/>
        <v>144.74</v>
      </c>
      <c r="CN268" s="399">
        <f t="shared" si="183"/>
        <v>232.08</v>
      </c>
      <c r="CO268" s="399">
        <f t="shared" si="184"/>
        <v>215.88</v>
      </c>
      <c r="CP268" s="399">
        <f t="shared" si="185"/>
        <v>51</v>
      </c>
      <c r="CQ268" s="399">
        <f t="shared" si="186"/>
        <v>51</v>
      </c>
      <c r="CR268" s="385">
        <f t="shared" si="192"/>
        <v>1310.71</v>
      </c>
      <c r="CS268" s="385">
        <f t="shared" si="193"/>
        <v>109.22583333333334</v>
      </c>
    </row>
    <row r="269" spans="22:97" ht="14" customHeight="1" x14ac:dyDescent="0.35">
      <c r="V269" s="137"/>
      <c r="W269" s="39"/>
      <c r="X269" s="202"/>
      <c r="Y269" s="42"/>
      <c r="Z269" s="27"/>
      <c r="AA269" s="28"/>
      <c r="AB269" s="29"/>
      <c r="AC269" s="29"/>
      <c r="AD269" s="29"/>
      <c r="AE269" s="30"/>
      <c r="AF269" s="31"/>
      <c r="AG269" s="136"/>
      <c r="AH269" s="137"/>
      <c r="AI269" s="39"/>
      <c r="AJ269" s="41"/>
      <c r="AK269" s="42"/>
      <c r="AL269" s="27"/>
      <c r="AM269" s="28" t="str">
        <f>IFERROR(INDEX(#REF!,MATCH(AH269,#REF!,0)),"")</f>
        <v/>
      </c>
      <c r="AN269" s="29" t="str">
        <f t="shared" si="162"/>
        <v/>
      </c>
      <c r="AO269" s="29">
        <f t="shared" si="194"/>
        <v>0</v>
      </c>
      <c r="AP269" s="29">
        <f t="shared" si="187"/>
        <v>0</v>
      </c>
      <c r="AQ269" s="30">
        <f t="shared" si="195"/>
        <v>0</v>
      </c>
      <c r="AR269" s="31">
        <f t="shared" si="196"/>
        <v>0</v>
      </c>
      <c r="AT269" s="44" t="s">
        <v>969</v>
      </c>
      <c r="AU269" s="48" t="s">
        <v>603</v>
      </c>
      <c r="AV269" s="138">
        <v>0</v>
      </c>
      <c r="AW269" s="58">
        <v>0</v>
      </c>
      <c r="AX269" s="139">
        <v>5095</v>
      </c>
      <c r="AY269" s="58">
        <v>4328</v>
      </c>
      <c r="AZ269" s="139">
        <v>2926</v>
      </c>
      <c r="BA269" s="58">
        <v>4320</v>
      </c>
      <c r="BB269" s="139">
        <v>6040</v>
      </c>
      <c r="BC269" s="58">
        <v>5598</v>
      </c>
      <c r="BD269" s="139">
        <v>7571</v>
      </c>
      <c r="BE269" s="58">
        <v>6591</v>
      </c>
      <c r="BF269" s="139">
        <v>0</v>
      </c>
      <c r="BG269" s="59">
        <v>0</v>
      </c>
      <c r="BI269" s="140">
        <f t="shared" si="188"/>
        <v>3539.0833333333335</v>
      </c>
      <c r="BJ269" s="140">
        <f t="shared" si="189"/>
        <v>42469</v>
      </c>
      <c r="BL269" s="399">
        <f t="shared" si="163"/>
        <v>26</v>
      </c>
      <c r="BM269" s="399">
        <f t="shared" si="164"/>
        <v>26</v>
      </c>
      <c r="BN269" s="399">
        <f t="shared" si="165"/>
        <v>60.67</v>
      </c>
      <c r="BO269" s="399">
        <f t="shared" si="166"/>
        <v>55.3</v>
      </c>
      <c r="BP269" s="399">
        <f t="shared" si="167"/>
        <v>45.48</v>
      </c>
      <c r="BQ269" s="399">
        <f t="shared" si="168"/>
        <v>55.24</v>
      </c>
      <c r="BR269" s="399">
        <f t="shared" si="169"/>
        <v>67.319999999999993</v>
      </c>
      <c r="BS269" s="399">
        <f t="shared" si="170"/>
        <v>64.19</v>
      </c>
      <c r="BT269" s="399">
        <f t="shared" si="171"/>
        <v>79.569999999999993</v>
      </c>
      <c r="BU269" s="399">
        <f t="shared" si="172"/>
        <v>71.73</v>
      </c>
      <c r="BV269" s="399">
        <f t="shared" si="173"/>
        <v>26</v>
      </c>
      <c r="BW269" s="399">
        <f t="shared" si="174"/>
        <v>26</v>
      </c>
      <c r="BX269" s="385">
        <f t="shared" si="190"/>
        <v>603.5</v>
      </c>
      <c r="BY269" s="385">
        <f t="shared" si="191"/>
        <v>50.291666666666664</v>
      </c>
      <c r="BZ269" s="385"/>
      <c r="CF269" s="399">
        <f t="shared" si="175"/>
        <v>51</v>
      </c>
      <c r="CG269" s="399">
        <f t="shared" si="176"/>
        <v>51</v>
      </c>
      <c r="CH269" s="399">
        <f t="shared" si="177"/>
        <v>107.46</v>
      </c>
      <c r="CI269" s="399">
        <f t="shared" si="178"/>
        <v>98.26</v>
      </c>
      <c r="CJ269" s="399">
        <f t="shared" si="179"/>
        <v>81.430000000000007</v>
      </c>
      <c r="CK269" s="399">
        <f t="shared" si="180"/>
        <v>98.16</v>
      </c>
      <c r="CL269" s="399">
        <f t="shared" si="181"/>
        <v>123.12</v>
      </c>
      <c r="CM269" s="399">
        <f t="shared" si="182"/>
        <v>114.28</v>
      </c>
      <c r="CN269" s="399">
        <f t="shared" si="183"/>
        <v>153.74</v>
      </c>
      <c r="CO269" s="399">
        <f t="shared" si="184"/>
        <v>134.13999999999999</v>
      </c>
      <c r="CP269" s="399">
        <f t="shared" si="185"/>
        <v>51</v>
      </c>
      <c r="CQ269" s="399">
        <f t="shared" si="186"/>
        <v>51</v>
      </c>
      <c r="CR269" s="385">
        <f t="shared" si="192"/>
        <v>1114.5899999999999</v>
      </c>
      <c r="CS269" s="385">
        <f t="shared" si="193"/>
        <v>92.882499999999993</v>
      </c>
    </row>
    <row r="270" spans="22:97" ht="14" customHeight="1" x14ac:dyDescent="0.35">
      <c r="V270" s="137"/>
      <c r="W270" s="39"/>
      <c r="X270" s="202"/>
      <c r="Y270" s="42"/>
      <c r="Z270" s="27"/>
      <c r="AA270" s="28"/>
      <c r="AB270" s="29"/>
      <c r="AC270" s="29"/>
      <c r="AD270" s="29"/>
      <c r="AE270" s="30"/>
      <c r="AF270" s="31"/>
      <c r="AG270" s="136"/>
      <c r="AH270" s="137"/>
      <c r="AI270" s="39"/>
      <c r="AJ270" s="41"/>
      <c r="AK270" s="42"/>
      <c r="AL270" s="27"/>
      <c r="AM270" s="28" t="str">
        <f>IFERROR(INDEX(#REF!,MATCH(AH270,#REF!,0)),"")</f>
        <v/>
      </c>
      <c r="AN270" s="29" t="str">
        <f t="shared" si="162"/>
        <v/>
      </c>
      <c r="AO270" s="29">
        <f t="shared" si="194"/>
        <v>0</v>
      </c>
      <c r="AP270" s="29">
        <f t="shared" si="187"/>
        <v>0</v>
      </c>
      <c r="AQ270" s="30">
        <f t="shared" si="195"/>
        <v>0</v>
      </c>
      <c r="AR270" s="31">
        <f t="shared" si="196"/>
        <v>0</v>
      </c>
      <c r="AT270" s="44" t="s">
        <v>969</v>
      </c>
      <c r="AU270" s="48" t="s">
        <v>604</v>
      </c>
      <c r="AV270" s="138">
        <v>0</v>
      </c>
      <c r="AW270" s="58">
        <v>0</v>
      </c>
      <c r="AX270" s="139">
        <v>62</v>
      </c>
      <c r="AY270" s="58">
        <v>0</v>
      </c>
      <c r="AZ270" s="139">
        <v>600</v>
      </c>
      <c r="BA270" s="58">
        <v>1494</v>
      </c>
      <c r="BB270" s="139">
        <v>3177</v>
      </c>
      <c r="BC270" s="58">
        <v>2773</v>
      </c>
      <c r="BD270" s="139">
        <v>4089</v>
      </c>
      <c r="BE270" s="58">
        <v>543</v>
      </c>
      <c r="BF270" s="139">
        <v>0</v>
      </c>
      <c r="BG270" s="59">
        <v>0</v>
      </c>
      <c r="BI270" s="140">
        <f t="shared" si="188"/>
        <v>1061.5</v>
      </c>
      <c r="BJ270" s="140">
        <f t="shared" si="189"/>
        <v>12738</v>
      </c>
      <c r="BL270" s="399">
        <f t="shared" si="163"/>
        <v>26</v>
      </c>
      <c r="BM270" s="399">
        <f t="shared" si="164"/>
        <v>26</v>
      </c>
      <c r="BN270" s="399">
        <f t="shared" si="165"/>
        <v>26.37</v>
      </c>
      <c r="BO270" s="399">
        <f t="shared" si="166"/>
        <v>26</v>
      </c>
      <c r="BP270" s="399">
        <f t="shared" si="167"/>
        <v>29.6</v>
      </c>
      <c r="BQ270" s="399">
        <f t="shared" si="168"/>
        <v>35.46</v>
      </c>
      <c r="BR270" s="399">
        <f t="shared" si="169"/>
        <v>47.24</v>
      </c>
      <c r="BS270" s="399">
        <f t="shared" si="170"/>
        <v>44.41</v>
      </c>
      <c r="BT270" s="399">
        <f t="shared" si="171"/>
        <v>53.62</v>
      </c>
      <c r="BU270" s="399">
        <f t="shared" si="172"/>
        <v>29.26</v>
      </c>
      <c r="BV270" s="399">
        <f t="shared" si="173"/>
        <v>26</v>
      </c>
      <c r="BW270" s="399">
        <f t="shared" si="174"/>
        <v>26</v>
      </c>
      <c r="BX270" s="385">
        <f t="shared" si="190"/>
        <v>395.96000000000004</v>
      </c>
      <c r="BY270" s="385">
        <f t="shared" si="191"/>
        <v>32.99666666666667</v>
      </c>
      <c r="BZ270" s="385"/>
      <c r="CF270" s="399">
        <f t="shared" si="175"/>
        <v>51</v>
      </c>
      <c r="CG270" s="399">
        <f t="shared" si="176"/>
        <v>51</v>
      </c>
      <c r="CH270" s="399">
        <f t="shared" si="177"/>
        <v>51.42</v>
      </c>
      <c r="CI270" s="399">
        <f t="shared" si="178"/>
        <v>51</v>
      </c>
      <c r="CJ270" s="399">
        <f t="shared" si="179"/>
        <v>55.08</v>
      </c>
      <c r="CK270" s="399">
        <f t="shared" si="180"/>
        <v>64.25</v>
      </c>
      <c r="CL270" s="399">
        <f t="shared" si="181"/>
        <v>84.44</v>
      </c>
      <c r="CM270" s="399">
        <f t="shared" si="182"/>
        <v>79.599999999999994</v>
      </c>
      <c r="CN270" s="399">
        <f t="shared" si="183"/>
        <v>95.39</v>
      </c>
      <c r="CO270" s="399">
        <f t="shared" si="184"/>
        <v>54.69</v>
      </c>
      <c r="CP270" s="399">
        <f t="shared" si="185"/>
        <v>51</v>
      </c>
      <c r="CQ270" s="399">
        <f t="shared" si="186"/>
        <v>51</v>
      </c>
      <c r="CR270" s="385">
        <f t="shared" si="192"/>
        <v>739.86999999999989</v>
      </c>
      <c r="CS270" s="385">
        <f t="shared" si="193"/>
        <v>61.655833333333327</v>
      </c>
    </row>
    <row r="271" spans="22:97" ht="14" customHeight="1" x14ac:dyDescent="0.35">
      <c r="V271" s="137"/>
      <c r="W271" s="39"/>
      <c r="X271" s="202"/>
      <c r="Y271" s="42"/>
      <c r="Z271" s="27"/>
      <c r="AA271" s="28"/>
      <c r="AB271" s="29"/>
      <c r="AC271" s="29"/>
      <c r="AD271" s="29"/>
      <c r="AE271" s="30"/>
      <c r="AF271" s="31"/>
      <c r="AG271" s="136"/>
      <c r="AH271" s="137"/>
      <c r="AI271" s="39"/>
      <c r="AJ271" s="41"/>
      <c r="AK271" s="42"/>
      <c r="AL271" s="27"/>
      <c r="AM271" s="28" t="str">
        <f>IFERROR(INDEX(#REF!,MATCH(AH271,#REF!,0)),"")</f>
        <v/>
      </c>
      <c r="AN271" s="29" t="str">
        <f t="shared" si="162"/>
        <v/>
      </c>
      <c r="AO271" s="29">
        <f t="shared" si="194"/>
        <v>0</v>
      </c>
      <c r="AP271" s="29">
        <f t="shared" si="187"/>
        <v>0</v>
      </c>
      <c r="AQ271" s="30">
        <f t="shared" si="195"/>
        <v>0</v>
      </c>
      <c r="AR271" s="31">
        <f t="shared" si="196"/>
        <v>0</v>
      </c>
      <c r="AT271" s="44" t="s">
        <v>969</v>
      </c>
      <c r="AU271" s="48" t="s">
        <v>605</v>
      </c>
      <c r="AV271" s="138">
        <v>0</v>
      </c>
      <c r="AW271" s="58">
        <v>0</v>
      </c>
      <c r="AX271" s="139">
        <v>4173</v>
      </c>
      <c r="AY271" s="58">
        <v>601</v>
      </c>
      <c r="AZ271" s="139">
        <v>2611</v>
      </c>
      <c r="BA271" s="58">
        <v>4487</v>
      </c>
      <c r="BB271" s="139">
        <v>6286</v>
      </c>
      <c r="BC271" s="58">
        <v>1150</v>
      </c>
      <c r="BD271" s="139">
        <v>4894</v>
      </c>
      <c r="BE271" s="58">
        <v>4205</v>
      </c>
      <c r="BF271" s="139">
        <v>0</v>
      </c>
      <c r="BG271" s="59">
        <v>0</v>
      </c>
      <c r="BI271" s="140">
        <f t="shared" si="188"/>
        <v>2367.25</v>
      </c>
      <c r="BJ271" s="140">
        <f t="shared" si="189"/>
        <v>28407</v>
      </c>
      <c r="BL271" s="399">
        <f t="shared" si="163"/>
        <v>26</v>
      </c>
      <c r="BM271" s="399">
        <f t="shared" si="164"/>
        <v>26</v>
      </c>
      <c r="BN271" s="399">
        <f t="shared" si="165"/>
        <v>54.21</v>
      </c>
      <c r="BO271" s="399">
        <f t="shared" si="166"/>
        <v>29.61</v>
      </c>
      <c r="BP271" s="399">
        <f t="shared" si="167"/>
        <v>43.28</v>
      </c>
      <c r="BQ271" s="399">
        <f t="shared" si="168"/>
        <v>56.41</v>
      </c>
      <c r="BR271" s="399">
        <f t="shared" si="169"/>
        <v>69.290000000000006</v>
      </c>
      <c r="BS271" s="399">
        <f t="shared" si="170"/>
        <v>33.049999999999997</v>
      </c>
      <c r="BT271" s="399">
        <f t="shared" si="171"/>
        <v>59.26</v>
      </c>
      <c r="BU271" s="399">
        <f t="shared" si="172"/>
        <v>54.44</v>
      </c>
      <c r="BV271" s="399">
        <f t="shared" si="173"/>
        <v>26</v>
      </c>
      <c r="BW271" s="399">
        <f t="shared" si="174"/>
        <v>26</v>
      </c>
      <c r="BX271" s="385">
        <f t="shared" si="190"/>
        <v>503.55</v>
      </c>
      <c r="BY271" s="385">
        <f t="shared" si="191"/>
        <v>41.962499999999999</v>
      </c>
      <c r="BZ271" s="385"/>
      <c r="CF271" s="399">
        <f t="shared" si="175"/>
        <v>51</v>
      </c>
      <c r="CG271" s="399">
        <f t="shared" si="176"/>
        <v>51</v>
      </c>
      <c r="CH271" s="399">
        <f t="shared" si="177"/>
        <v>96.4</v>
      </c>
      <c r="CI271" s="399">
        <f t="shared" si="178"/>
        <v>55.09</v>
      </c>
      <c r="CJ271" s="399">
        <f t="shared" si="179"/>
        <v>77.650000000000006</v>
      </c>
      <c r="CK271" s="399">
        <f t="shared" si="180"/>
        <v>100.16</v>
      </c>
      <c r="CL271" s="399">
        <f t="shared" si="181"/>
        <v>128.04</v>
      </c>
      <c r="CM271" s="399">
        <f t="shared" si="182"/>
        <v>60.12</v>
      </c>
      <c r="CN271" s="399">
        <f t="shared" si="183"/>
        <v>105.05</v>
      </c>
      <c r="CO271" s="399">
        <f t="shared" si="184"/>
        <v>96.78</v>
      </c>
      <c r="CP271" s="399">
        <f t="shared" si="185"/>
        <v>51</v>
      </c>
      <c r="CQ271" s="399">
        <f t="shared" si="186"/>
        <v>51</v>
      </c>
      <c r="CR271" s="385">
        <f t="shared" si="192"/>
        <v>923.28999999999985</v>
      </c>
      <c r="CS271" s="385">
        <f t="shared" si="193"/>
        <v>76.940833333333316</v>
      </c>
    </row>
    <row r="272" spans="22:97" ht="14" customHeight="1" x14ac:dyDescent="0.35">
      <c r="V272" s="137"/>
      <c r="W272" s="39"/>
      <c r="X272" s="202"/>
      <c r="Y272" s="42"/>
      <c r="Z272" s="27"/>
      <c r="AA272" s="28"/>
      <c r="AB272" s="29"/>
      <c r="AC272" s="29"/>
      <c r="AD272" s="29"/>
      <c r="AE272" s="30"/>
      <c r="AF272" s="31"/>
      <c r="AG272" s="136"/>
      <c r="AH272" s="137"/>
      <c r="AI272" s="39"/>
      <c r="AJ272" s="41"/>
      <c r="AK272" s="42"/>
      <c r="AL272" s="27"/>
      <c r="AM272" s="28" t="str">
        <f>IFERROR(INDEX(#REF!,MATCH(AH272,#REF!,0)),"")</f>
        <v/>
      </c>
      <c r="AN272" s="29" t="str">
        <f t="shared" si="162"/>
        <v/>
      </c>
      <c r="AO272" s="29">
        <f t="shared" si="194"/>
        <v>0</v>
      </c>
      <c r="AP272" s="29">
        <f t="shared" si="187"/>
        <v>0</v>
      </c>
      <c r="AQ272" s="30">
        <f t="shared" si="195"/>
        <v>0</v>
      </c>
      <c r="AR272" s="31">
        <f t="shared" si="196"/>
        <v>0</v>
      </c>
      <c r="AT272" s="44" t="s">
        <v>969</v>
      </c>
      <c r="AU272" s="48" t="s">
        <v>606</v>
      </c>
      <c r="AV272" s="138">
        <v>0</v>
      </c>
      <c r="AW272" s="58">
        <v>0</v>
      </c>
      <c r="AX272" s="139">
        <v>2141</v>
      </c>
      <c r="AY272" s="58">
        <v>197</v>
      </c>
      <c r="AZ272" s="139">
        <v>252</v>
      </c>
      <c r="BA272" s="58">
        <v>6743</v>
      </c>
      <c r="BB272" s="139">
        <v>7173</v>
      </c>
      <c r="BC272" s="58">
        <v>6578</v>
      </c>
      <c r="BD272" s="139">
        <v>9073</v>
      </c>
      <c r="BE272" s="58">
        <v>1702</v>
      </c>
      <c r="BF272" s="139">
        <v>0</v>
      </c>
      <c r="BG272" s="59">
        <v>0</v>
      </c>
      <c r="BI272" s="140">
        <f t="shared" si="188"/>
        <v>2821.5833333333335</v>
      </c>
      <c r="BJ272" s="140">
        <f t="shared" si="189"/>
        <v>33859</v>
      </c>
      <c r="BL272" s="399">
        <f t="shared" si="163"/>
        <v>26</v>
      </c>
      <c r="BM272" s="399">
        <f t="shared" si="164"/>
        <v>26</v>
      </c>
      <c r="BN272" s="399">
        <f t="shared" si="165"/>
        <v>39.99</v>
      </c>
      <c r="BO272" s="399">
        <f t="shared" si="166"/>
        <v>27.18</v>
      </c>
      <c r="BP272" s="399">
        <f t="shared" si="167"/>
        <v>27.51</v>
      </c>
      <c r="BQ272" s="399">
        <f t="shared" si="168"/>
        <v>72.94</v>
      </c>
      <c r="BR272" s="399">
        <f t="shared" si="169"/>
        <v>76.38</v>
      </c>
      <c r="BS272" s="399">
        <f t="shared" si="170"/>
        <v>71.62</v>
      </c>
      <c r="BT272" s="399">
        <f t="shared" si="171"/>
        <v>91.58</v>
      </c>
      <c r="BU272" s="399">
        <f t="shared" si="172"/>
        <v>36.909999999999997</v>
      </c>
      <c r="BV272" s="399">
        <f t="shared" si="173"/>
        <v>26</v>
      </c>
      <c r="BW272" s="399">
        <f t="shared" si="174"/>
        <v>26</v>
      </c>
      <c r="BX272" s="385">
        <f t="shared" si="190"/>
        <v>548.11</v>
      </c>
      <c r="BY272" s="385">
        <f t="shared" si="191"/>
        <v>45.675833333333337</v>
      </c>
      <c r="BZ272" s="385"/>
      <c r="CF272" s="399">
        <f t="shared" si="175"/>
        <v>51</v>
      </c>
      <c r="CG272" s="399">
        <f t="shared" si="176"/>
        <v>51</v>
      </c>
      <c r="CH272" s="399">
        <f t="shared" si="177"/>
        <v>72.010000000000005</v>
      </c>
      <c r="CI272" s="399">
        <f t="shared" si="178"/>
        <v>52.34</v>
      </c>
      <c r="CJ272" s="399">
        <f t="shared" si="179"/>
        <v>52.71</v>
      </c>
      <c r="CK272" s="399">
        <f t="shared" si="180"/>
        <v>137.18</v>
      </c>
      <c r="CL272" s="399">
        <f t="shared" si="181"/>
        <v>145.78</v>
      </c>
      <c r="CM272" s="399">
        <f t="shared" si="182"/>
        <v>133.88</v>
      </c>
      <c r="CN272" s="399">
        <f t="shared" si="183"/>
        <v>183.78</v>
      </c>
      <c r="CO272" s="399">
        <f t="shared" si="184"/>
        <v>66.739999999999995</v>
      </c>
      <c r="CP272" s="399">
        <f t="shared" si="185"/>
        <v>51</v>
      </c>
      <c r="CQ272" s="399">
        <f t="shared" si="186"/>
        <v>51</v>
      </c>
      <c r="CR272" s="385">
        <f t="shared" si="192"/>
        <v>1048.42</v>
      </c>
      <c r="CS272" s="385">
        <f t="shared" si="193"/>
        <v>87.368333333333339</v>
      </c>
    </row>
    <row r="273" spans="22:97" ht="14" customHeight="1" x14ac:dyDescent="0.35">
      <c r="V273" s="137"/>
      <c r="W273" s="39"/>
      <c r="X273" s="202"/>
      <c r="Y273" s="42"/>
      <c r="Z273" s="27"/>
      <c r="AA273" s="28"/>
      <c r="AB273" s="29"/>
      <c r="AC273" s="29"/>
      <c r="AD273" s="29"/>
      <c r="AE273" s="30"/>
      <c r="AF273" s="31"/>
      <c r="AG273" s="136"/>
      <c r="AH273" s="137"/>
      <c r="AI273" s="39"/>
      <c r="AJ273" s="41"/>
      <c r="AK273" s="42"/>
      <c r="AL273" s="27"/>
      <c r="AM273" s="28" t="str">
        <f>IFERROR(INDEX(#REF!,MATCH(AH273,#REF!,0)),"")</f>
        <v/>
      </c>
      <c r="AN273" s="29" t="str">
        <f t="shared" si="162"/>
        <v/>
      </c>
      <c r="AO273" s="29">
        <f t="shared" si="194"/>
        <v>0</v>
      </c>
      <c r="AP273" s="29">
        <f t="shared" si="187"/>
        <v>0</v>
      </c>
      <c r="AQ273" s="30">
        <f t="shared" si="195"/>
        <v>0</v>
      </c>
      <c r="AR273" s="31">
        <f t="shared" si="196"/>
        <v>0</v>
      </c>
      <c r="AT273" s="44" t="s">
        <v>969</v>
      </c>
      <c r="AU273" s="48" t="s">
        <v>607</v>
      </c>
      <c r="AV273" s="138">
        <v>0</v>
      </c>
      <c r="AW273" s="58">
        <v>0</v>
      </c>
      <c r="AX273" s="139">
        <v>5175</v>
      </c>
      <c r="AY273" s="58">
        <v>1093</v>
      </c>
      <c r="AZ273" s="139">
        <v>2723</v>
      </c>
      <c r="BA273" s="58">
        <v>6587</v>
      </c>
      <c r="BB273" s="139">
        <v>7847</v>
      </c>
      <c r="BC273" s="58">
        <v>20508</v>
      </c>
      <c r="BD273" s="139">
        <v>5720</v>
      </c>
      <c r="BE273" s="58">
        <v>4626</v>
      </c>
      <c r="BF273" s="139">
        <v>0</v>
      </c>
      <c r="BG273" s="59">
        <v>0</v>
      </c>
      <c r="BI273" s="140">
        <f t="shared" si="188"/>
        <v>4523.25</v>
      </c>
      <c r="BJ273" s="140">
        <f t="shared" si="189"/>
        <v>54279</v>
      </c>
      <c r="BL273" s="399">
        <f t="shared" si="163"/>
        <v>26</v>
      </c>
      <c r="BM273" s="399">
        <f t="shared" si="164"/>
        <v>26</v>
      </c>
      <c r="BN273" s="399">
        <f t="shared" si="165"/>
        <v>61.23</v>
      </c>
      <c r="BO273" s="399">
        <f t="shared" si="166"/>
        <v>32.65</v>
      </c>
      <c r="BP273" s="399">
        <f t="shared" si="167"/>
        <v>44.06</v>
      </c>
      <c r="BQ273" s="399">
        <f t="shared" si="168"/>
        <v>71.7</v>
      </c>
      <c r="BR273" s="399">
        <f t="shared" si="169"/>
        <v>81.78</v>
      </c>
      <c r="BS273" s="399">
        <f t="shared" si="170"/>
        <v>183.06</v>
      </c>
      <c r="BT273" s="399">
        <f t="shared" si="171"/>
        <v>65.040000000000006</v>
      </c>
      <c r="BU273" s="399">
        <f t="shared" si="172"/>
        <v>57.38</v>
      </c>
      <c r="BV273" s="399">
        <f t="shared" si="173"/>
        <v>26</v>
      </c>
      <c r="BW273" s="399">
        <f t="shared" si="174"/>
        <v>26</v>
      </c>
      <c r="BX273" s="385">
        <f t="shared" si="190"/>
        <v>700.9</v>
      </c>
      <c r="BY273" s="385">
        <f t="shared" si="191"/>
        <v>58.408333333333331</v>
      </c>
      <c r="BZ273" s="385"/>
      <c r="CF273" s="399">
        <f t="shared" si="175"/>
        <v>51</v>
      </c>
      <c r="CG273" s="399">
        <f t="shared" si="176"/>
        <v>51</v>
      </c>
      <c r="CH273" s="399">
        <f t="shared" si="177"/>
        <v>108.42</v>
      </c>
      <c r="CI273" s="399">
        <f t="shared" si="178"/>
        <v>59.44</v>
      </c>
      <c r="CJ273" s="399">
        <f t="shared" si="179"/>
        <v>79</v>
      </c>
      <c r="CK273" s="399">
        <f t="shared" si="180"/>
        <v>134.06</v>
      </c>
      <c r="CL273" s="399">
        <f t="shared" si="181"/>
        <v>159.26</v>
      </c>
      <c r="CM273" s="399">
        <f t="shared" si="182"/>
        <v>412.48</v>
      </c>
      <c r="CN273" s="399">
        <f t="shared" si="183"/>
        <v>116.72</v>
      </c>
      <c r="CO273" s="399">
        <f t="shared" si="184"/>
        <v>101.83</v>
      </c>
      <c r="CP273" s="399">
        <f t="shared" si="185"/>
        <v>51</v>
      </c>
      <c r="CQ273" s="399">
        <f t="shared" si="186"/>
        <v>51</v>
      </c>
      <c r="CR273" s="385">
        <f t="shared" si="192"/>
        <v>1375.21</v>
      </c>
      <c r="CS273" s="385">
        <f t="shared" si="193"/>
        <v>114.60083333333334</v>
      </c>
    </row>
    <row r="274" spans="22:97" ht="14" customHeight="1" x14ac:dyDescent="0.35">
      <c r="V274" s="137"/>
      <c r="W274" s="39"/>
      <c r="X274" s="202"/>
      <c r="Y274" s="42"/>
      <c r="Z274" s="27"/>
      <c r="AA274" s="28"/>
      <c r="AB274" s="29"/>
      <c r="AC274" s="29"/>
      <c r="AD274" s="29"/>
      <c r="AE274" s="30"/>
      <c r="AF274" s="31"/>
      <c r="AG274" s="136"/>
      <c r="AH274" s="137"/>
      <c r="AI274" s="39"/>
      <c r="AJ274" s="41"/>
      <c r="AK274" s="42"/>
      <c r="AL274" s="27"/>
      <c r="AM274" s="28" t="str">
        <f>IFERROR(INDEX(#REF!,MATCH(AH274,#REF!,0)),"")</f>
        <v/>
      </c>
      <c r="AN274" s="29" t="str">
        <f t="shared" si="162"/>
        <v/>
      </c>
      <c r="AO274" s="29">
        <f t="shared" si="194"/>
        <v>0</v>
      </c>
      <c r="AP274" s="29">
        <f t="shared" si="187"/>
        <v>0</v>
      </c>
      <c r="AQ274" s="30">
        <f t="shared" si="195"/>
        <v>0</v>
      </c>
      <c r="AR274" s="31">
        <f t="shared" si="196"/>
        <v>0</v>
      </c>
      <c r="AT274" s="44" t="s">
        <v>969</v>
      </c>
      <c r="AU274" s="48" t="s">
        <v>608</v>
      </c>
      <c r="AV274" s="138">
        <v>0</v>
      </c>
      <c r="AW274" s="58">
        <v>0</v>
      </c>
      <c r="AX274" s="139">
        <v>5647</v>
      </c>
      <c r="AY274" s="58">
        <v>2575</v>
      </c>
      <c r="AZ274" s="139">
        <v>3104</v>
      </c>
      <c r="BA274" s="58">
        <v>5659</v>
      </c>
      <c r="BB274" s="139">
        <v>7043</v>
      </c>
      <c r="BC274" s="58">
        <v>7979</v>
      </c>
      <c r="BD274" s="139">
        <v>4519</v>
      </c>
      <c r="BE274" s="58">
        <v>3471</v>
      </c>
      <c r="BF274" s="139">
        <v>0</v>
      </c>
      <c r="BG274" s="59">
        <v>0</v>
      </c>
      <c r="BI274" s="140">
        <f t="shared" si="188"/>
        <v>3333.0833333333335</v>
      </c>
      <c r="BJ274" s="140">
        <f t="shared" si="189"/>
        <v>39997</v>
      </c>
      <c r="BL274" s="399">
        <f t="shared" si="163"/>
        <v>26</v>
      </c>
      <c r="BM274" s="399">
        <f t="shared" si="164"/>
        <v>26</v>
      </c>
      <c r="BN274" s="399">
        <f t="shared" si="165"/>
        <v>64.53</v>
      </c>
      <c r="BO274" s="399">
        <f t="shared" si="166"/>
        <v>43.03</v>
      </c>
      <c r="BP274" s="399">
        <f t="shared" si="167"/>
        <v>46.73</v>
      </c>
      <c r="BQ274" s="399">
        <f t="shared" si="168"/>
        <v>64.61</v>
      </c>
      <c r="BR274" s="399">
        <f t="shared" si="169"/>
        <v>75.34</v>
      </c>
      <c r="BS274" s="399">
        <f t="shared" si="170"/>
        <v>82.83</v>
      </c>
      <c r="BT274" s="399">
        <f t="shared" si="171"/>
        <v>56.63</v>
      </c>
      <c r="BU274" s="399">
        <f t="shared" si="172"/>
        <v>49.3</v>
      </c>
      <c r="BV274" s="399">
        <f t="shared" si="173"/>
        <v>26</v>
      </c>
      <c r="BW274" s="399">
        <f t="shared" si="174"/>
        <v>26</v>
      </c>
      <c r="BX274" s="385">
        <f t="shared" si="190"/>
        <v>587</v>
      </c>
      <c r="BY274" s="385">
        <f t="shared" si="191"/>
        <v>48.916666666666664</v>
      </c>
      <c r="BZ274" s="385"/>
      <c r="CF274" s="399">
        <f t="shared" si="175"/>
        <v>51</v>
      </c>
      <c r="CG274" s="399">
        <f t="shared" si="176"/>
        <v>51</v>
      </c>
      <c r="CH274" s="399">
        <f t="shared" si="177"/>
        <v>115.26</v>
      </c>
      <c r="CI274" s="399">
        <f t="shared" si="178"/>
        <v>77.22</v>
      </c>
      <c r="CJ274" s="399">
        <f t="shared" si="179"/>
        <v>83.57</v>
      </c>
      <c r="CK274" s="399">
        <f t="shared" si="180"/>
        <v>115.5</v>
      </c>
      <c r="CL274" s="399">
        <f t="shared" si="181"/>
        <v>143.18</v>
      </c>
      <c r="CM274" s="399">
        <f t="shared" si="182"/>
        <v>161.9</v>
      </c>
      <c r="CN274" s="399">
        <f t="shared" si="183"/>
        <v>100.55</v>
      </c>
      <c r="CO274" s="399">
        <f t="shared" si="184"/>
        <v>87.97</v>
      </c>
      <c r="CP274" s="399">
        <f t="shared" si="185"/>
        <v>51</v>
      </c>
      <c r="CQ274" s="399">
        <f t="shared" si="186"/>
        <v>51</v>
      </c>
      <c r="CR274" s="385">
        <f t="shared" si="192"/>
        <v>1089.1500000000001</v>
      </c>
      <c r="CS274" s="385">
        <f t="shared" si="193"/>
        <v>90.762500000000003</v>
      </c>
    </row>
    <row r="275" spans="22:97" ht="14" customHeight="1" x14ac:dyDescent="0.35">
      <c r="V275" s="137"/>
      <c r="W275" s="39"/>
      <c r="X275" s="202"/>
      <c r="Y275" s="42"/>
      <c r="Z275" s="27"/>
      <c r="AA275" s="28"/>
      <c r="AB275" s="29"/>
      <c r="AC275" s="29"/>
      <c r="AD275" s="29"/>
      <c r="AE275" s="30"/>
      <c r="AF275" s="31"/>
      <c r="AG275" s="136"/>
      <c r="AH275" s="137"/>
      <c r="AI275" s="39"/>
      <c r="AJ275" s="41"/>
      <c r="AK275" s="42"/>
      <c r="AL275" s="27"/>
      <c r="AM275" s="28" t="str">
        <f>IFERROR(INDEX(#REF!,MATCH(AH275,#REF!,0)),"")</f>
        <v/>
      </c>
      <c r="AN275" s="29" t="str">
        <f t="shared" si="162"/>
        <v/>
      </c>
      <c r="AO275" s="29">
        <f t="shared" si="194"/>
        <v>0</v>
      </c>
      <c r="AP275" s="29">
        <f t="shared" si="187"/>
        <v>0</v>
      </c>
      <c r="AQ275" s="30">
        <f t="shared" si="195"/>
        <v>0</v>
      </c>
      <c r="AR275" s="31">
        <f t="shared" si="196"/>
        <v>0</v>
      </c>
      <c r="AT275" s="44" t="s">
        <v>969</v>
      </c>
      <c r="AU275" s="48" t="s">
        <v>609</v>
      </c>
      <c r="AV275" s="138">
        <v>0</v>
      </c>
      <c r="AW275" s="58">
        <v>0</v>
      </c>
      <c r="AX275" s="139">
        <v>4976</v>
      </c>
      <c r="AY275" s="58">
        <v>550</v>
      </c>
      <c r="AZ275" s="139">
        <v>1026</v>
      </c>
      <c r="BA275" s="58">
        <v>2490</v>
      </c>
      <c r="BB275" s="139">
        <v>4538</v>
      </c>
      <c r="BC275" s="58">
        <v>553</v>
      </c>
      <c r="BD275" s="139">
        <v>3378</v>
      </c>
      <c r="BE275" s="58">
        <v>1399</v>
      </c>
      <c r="BF275" s="139">
        <v>0</v>
      </c>
      <c r="BG275" s="59">
        <v>0</v>
      </c>
      <c r="BI275" s="140">
        <f t="shared" si="188"/>
        <v>1575.8333333333333</v>
      </c>
      <c r="BJ275" s="140">
        <f t="shared" si="189"/>
        <v>18910</v>
      </c>
      <c r="BL275" s="399">
        <f t="shared" si="163"/>
        <v>26</v>
      </c>
      <c r="BM275" s="399">
        <f t="shared" si="164"/>
        <v>26</v>
      </c>
      <c r="BN275" s="399">
        <f t="shared" si="165"/>
        <v>59.83</v>
      </c>
      <c r="BO275" s="399">
        <f t="shared" si="166"/>
        <v>29.3</v>
      </c>
      <c r="BP275" s="399">
        <f t="shared" si="167"/>
        <v>32.18</v>
      </c>
      <c r="BQ275" s="399">
        <f t="shared" si="168"/>
        <v>42.43</v>
      </c>
      <c r="BR275" s="399">
        <f t="shared" si="169"/>
        <v>56.77</v>
      </c>
      <c r="BS275" s="399">
        <f t="shared" si="170"/>
        <v>29.32</v>
      </c>
      <c r="BT275" s="399">
        <f t="shared" si="171"/>
        <v>48.65</v>
      </c>
      <c r="BU275" s="399">
        <f t="shared" si="172"/>
        <v>34.79</v>
      </c>
      <c r="BV275" s="399">
        <f t="shared" si="173"/>
        <v>26</v>
      </c>
      <c r="BW275" s="399">
        <f t="shared" si="174"/>
        <v>26</v>
      </c>
      <c r="BX275" s="385">
        <f t="shared" si="190"/>
        <v>437.27</v>
      </c>
      <c r="BY275" s="385">
        <f t="shared" si="191"/>
        <v>36.439166666666665</v>
      </c>
      <c r="BZ275" s="385"/>
      <c r="CF275" s="399">
        <f t="shared" si="175"/>
        <v>51</v>
      </c>
      <c r="CG275" s="399">
        <f t="shared" si="176"/>
        <v>51</v>
      </c>
      <c r="CH275" s="399">
        <f t="shared" si="177"/>
        <v>106.03</v>
      </c>
      <c r="CI275" s="399">
        <f t="shared" si="178"/>
        <v>54.74</v>
      </c>
      <c r="CJ275" s="399">
        <f t="shared" si="179"/>
        <v>58.63</v>
      </c>
      <c r="CK275" s="399">
        <f t="shared" si="180"/>
        <v>76.2</v>
      </c>
      <c r="CL275" s="399">
        <f t="shared" si="181"/>
        <v>100.78</v>
      </c>
      <c r="CM275" s="399">
        <f t="shared" si="182"/>
        <v>54.76</v>
      </c>
      <c r="CN275" s="399">
        <f t="shared" si="183"/>
        <v>86.86</v>
      </c>
      <c r="CO275" s="399">
        <f t="shared" si="184"/>
        <v>63.11</v>
      </c>
      <c r="CP275" s="399">
        <f t="shared" si="185"/>
        <v>51</v>
      </c>
      <c r="CQ275" s="399">
        <f t="shared" si="186"/>
        <v>51</v>
      </c>
      <c r="CR275" s="385">
        <f t="shared" si="192"/>
        <v>805.11</v>
      </c>
      <c r="CS275" s="385">
        <f t="shared" si="193"/>
        <v>67.092500000000001</v>
      </c>
    </row>
    <row r="276" spans="22:97" ht="14" customHeight="1" x14ac:dyDescent="0.35">
      <c r="V276" s="137"/>
      <c r="W276" s="39"/>
      <c r="X276" s="202"/>
      <c r="Y276" s="42"/>
      <c r="Z276" s="27"/>
      <c r="AA276" s="28"/>
      <c r="AB276" s="29"/>
      <c r="AC276" s="29"/>
      <c r="AD276" s="29"/>
      <c r="AE276" s="30"/>
      <c r="AF276" s="31"/>
      <c r="AG276" s="136"/>
      <c r="AH276" s="137"/>
      <c r="AI276" s="39"/>
      <c r="AJ276" s="41"/>
      <c r="AK276" s="42"/>
      <c r="AL276" s="27"/>
      <c r="AM276" s="28" t="str">
        <f>IFERROR(INDEX(#REF!,MATCH(AH276,#REF!,0)),"")</f>
        <v/>
      </c>
      <c r="AN276" s="29" t="str">
        <f t="shared" si="162"/>
        <v/>
      </c>
      <c r="AO276" s="29">
        <f t="shared" si="194"/>
        <v>0</v>
      </c>
      <c r="AP276" s="29">
        <f t="shared" si="187"/>
        <v>0</v>
      </c>
      <c r="AQ276" s="30">
        <f t="shared" si="195"/>
        <v>0</v>
      </c>
      <c r="AR276" s="31">
        <f t="shared" si="196"/>
        <v>0</v>
      </c>
      <c r="AT276" s="44" t="s">
        <v>969</v>
      </c>
      <c r="AU276" s="48" t="s">
        <v>610</v>
      </c>
      <c r="AV276" s="138">
        <v>0</v>
      </c>
      <c r="AW276" s="58">
        <v>0</v>
      </c>
      <c r="AX276" s="139">
        <v>0</v>
      </c>
      <c r="AY276" s="58">
        <v>4607</v>
      </c>
      <c r="AZ276" s="139">
        <v>838</v>
      </c>
      <c r="BA276" s="58">
        <v>2633</v>
      </c>
      <c r="BB276" s="139">
        <v>4745</v>
      </c>
      <c r="BC276" s="58">
        <v>396</v>
      </c>
      <c r="BD276" s="139">
        <v>2989</v>
      </c>
      <c r="BE276" s="58">
        <v>730</v>
      </c>
      <c r="BF276" s="139">
        <v>0</v>
      </c>
      <c r="BG276" s="59">
        <v>0</v>
      </c>
      <c r="BI276" s="140">
        <f t="shared" si="188"/>
        <v>1411.5</v>
      </c>
      <c r="BJ276" s="140">
        <f t="shared" si="189"/>
        <v>16938</v>
      </c>
      <c r="BL276" s="399">
        <f t="shared" si="163"/>
        <v>26</v>
      </c>
      <c r="BM276" s="399">
        <f t="shared" si="164"/>
        <v>26</v>
      </c>
      <c r="BN276" s="399">
        <f t="shared" si="165"/>
        <v>26</v>
      </c>
      <c r="BO276" s="399">
        <f t="shared" si="166"/>
        <v>57.25</v>
      </c>
      <c r="BP276" s="399">
        <f t="shared" si="167"/>
        <v>31.03</v>
      </c>
      <c r="BQ276" s="399">
        <f t="shared" si="168"/>
        <v>43.43</v>
      </c>
      <c r="BR276" s="399">
        <f t="shared" si="169"/>
        <v>58.22</v>
      </c>
      <c r="BS276" s="399">
        <f t="shared" si="170"/>
        <v>28.38</v>
      </c>
      <c r="BT276" s="399">
        <f t="shared" si="171"/>
        <v>45.92</v>
      </c>
      <c r="BU276" s="399">
        <f t="shared" si="172"/>
        <v>30.38</v>
      </c>
      <c r="BV276" s="399">
        <f t="shared" si="173"/>
        <v>26</v>
      </c>
      <c r="BW276" s="399">
        <f t="shared" si="174"/>
        <v>26</v>
      </c>
      <c r="BX276" s="385">
        <f t="shared" si="190"/>
        <v>424.61</v>
      </c>
      <c r="BY276" s="385">
        <f t="shared" si="191"/>
        <v>35.384166666666665</v>
      </c>
      <c r="BZ276" s="385"/>
      <c r="CF276" s="399">
        <f t="shared" si="175"/>
        <v>51</v>
      </c>
      <c r="CG276" s="399">
        <f t="shared" si="176"/>
        <v>51</v>
      </c>
      <c r="CH276" s="399">
        <f t="shared" si="177"/>
        <v>51</v>
      </c>
      <c r="CI276" s="399">
        <f t="shared" si="178"/>
        <v>101.6</v>
      </c>
      <c r="CJ276" s="399">
        <f t="shared" si="179"/>
        <v>56.7</v>
      </c>
      <c r="CK276" s="399">
        <f t="shared" si="180"/>
        <v>77.92</v>
      </c>
      <c r="CL276" s="399">
        <f t="shared" si="181"/>
        <v>103.26</v>
      </c>
      <c r="CM276" s="399">
        <f t="shared" si="182"/>
        <v>53.69</v>
      </c>
      <c r="CN276" s="399">
        <f t="shared" si="183"/>
        <v>82.19</v>
      </c>
      <c r="CO276" s="399">
        <f t="shared" si="184"/>
        <v>55.96</v>
      </c>
      <c r="CP276" s="399">
        <f t="shared" si="185"/>
        <v>51</v>
      </c>
      <c r="CQ276" s="399">
        <f t="shared" si="186"/>
        <v>51</v>
      </c>
      <c r="CR276" s="385">
        <f t="shared" si="192"/>
        <v>786.32000000000016</v>
      </c>
      <c r="CS276" s="385">
        <f t="shared" si="193"/>
        <v>65.526666666666685</v>
      </c>
    </row>
    <row r="277" spans="22:97" ht="14" customHeight="1" x14ac:dyDescent="0.35">
      <c r="V277" s="137"/>
      <c r="W277" s="39"/>
      <c r="X277" s="202"/>
      <c r="Y277" s="42"/>
      <c r="Z277" s="27"/>
      <c r="AA277" s="28"/>
      <c r="AB277" s="29"/>
      <c r="AC277" s="29"/>
      <c r="AD277" s="29"/>
      <c r="AE277" s="30"/>
      <c r="AF277" s="31"/>
      <c r="AG277" s="136"/>
      <c r="AH277" s="137"/>
      <c r="AI277" s="39"/>
      <c r="AJ277" s="41"/>
      <c r="AK277" s="42"/>
      <c r="AL277" s="27"/>
      <c r="AM277" s="28" t="str">
        <f>IFERROR(INDEX(#REF!,MATCH(AH277,#REF!,0)),"")</f>
        <v/>
      </c>
      <c r="AN277" s="29" t="str">
        <f t="shared" si="162"/>
        <v/>
      </c>
      <c r="AO277" s="29">
        <f t="shared" si="194"/>
        <v>0</v>
      </c>
      <c r="AP277" s="29">
        <f t="shared" si="187"/>
        <v>0</v>
      </c>
      <c r="AQ277" s="30">
        <f t="shared" si="195"/>
        <v>0</v>
      </c>
      <c r="AR277" s="31">
        <f t="shared" si="196"/>
        <v>0</v>
      </c>
      <c r="AT277" s="44" t="s">
        <v>969</v>
      </c>
      <c r="AU277" s="48" t="s">
        <v>611</v>
      </c>
      <c r="AV277" s="138">
        <v>0</v>
      </c>
      <c r="AW277" s="58">
        <v>0</v>
      </c>
      <c r="AX277" s="139">
        <v>1757</v>
      </c>
      <c r="AY277" s="58">
        <v>2133</v>
      </c>
      <c r="AZ277" s="139">
        <v>3052</v>
      </c>
      <c r="BA277" s="58">
        <v>5688</v>
      </c>
      <c r="BB277" s="139">
        <v>9796</v>
      </c>
      <c r="BC277" s="58">
        <v>3199</v>
      </c>
      <c r="BD277" s="139">
        <v>4000</v>
      </c>
      <c r="BE277" s="58">
        <v>985</v>
      </c>
      <c r="BF277" s="139">
        <v>0</v>
      </c>
      <c r="BG277" s="59">
        <v>0</v>
      </c>
      <c r="BI277" s="140">
        <f t="shared" si="188"/>
        <v>2550.8333333333335</v>
      </c>
      <c r="BJ277" s="140">
        <f t="shared" si="189"/>
        <v>30610</v>
      </c>
      <c r="BL277" s="399">
        <f t="shared" si="163"/>
        <v>26</v>
      </c>
      <c r="BM277" s="399">
        <f t="shared" si="164"/>
        <v>26</v>
      </c>
      <c r="BN277" s="399">
        <f t="shared" si="165"/>
        <v>37.299999999999997</v>
      </c>
      <c r="BO277" s="399">
        <f t="shared" si="166"/>
        <v>39.93</v>
      </c>
      <c r="BP277" s="399">
        <f t="shared" si="167"/>
        <v>46.36</v>
      </c>
      <c r="BQ277" s="399">
        <f t="shared" si="168"/>
        <v>64.819999999999993</v>
      </c>
      <c r="BR277" s="399">
        <f t="shared" si="169"/>
        <v>97.37</v>
      </c>
      <c r="BS277" s="399">
        <f t="shared" si="170"/>
        <v>47.39</v>
      </c>
      <c r="BT277" s="399">
        <f t="shared" si="171"/>
        <v>53</v>
      </c>
      <c r="BU277" s="399">
        <f t="shared" si="172"/>
        <v>31.91</v>
      </c>
      <c r="BV277" s="399">
        <f t="shared" si="173"/>
        <v>26</v>
      </c>
      <c r="BW277" s="399">
        <f t="shared" si="174"/>
        <v>26</v>
      </c>
      <c r="BX277" s="385">
        <f t="shared" si="190"/>
        <v>522.07999999999993</v>
      </c>
      <c r="BY277" s="385">
        <f t="shared" si="191"/>
        <v>43.506666666666661</v>
      </c>
      <c r="BZ277" s="385"/>
      <c r="CF277" s="399">
        <f t="shared" si="175"/>
        <v>51</v>
      </c>
      <c r="CG277" s="399">
        <f t="shared" si="176"/>
        <v>51</v>
      </c>
      <c r="CH277" s="399">
        <f t="shared" si="177"/>
        <v>67.400000000000006</v>
      </c>
      <c r="CI277" s="399">
        <f t="shared" si="178"/>
        <v>71.92</v>
      </c>
      <c r="CJ277" s="399">
        <f t="shared" si="179"/>
        <v>82.94</v>
      </c>
      <c r="CK277" s="399">
        <f t="shared" si="180"/>
        <v>116.08</v>
      </c>
      <c r="CL277" s="399">
        <f t="shared" si="181"/>
        <v>198.24</v>
      </c>
      <c r="CM277" s="399">
        <f t="shared" si="182"/>
        <v>84.71</v>
      </c>
      <c r="CN277" s="399">
        <f t="shared" si="183"/>
        <v>94.32</v>
      </c>
      <c r="CO277" s="399">
        <f t="shared" si="184"/>
        <v>58.14</v>
      </c>
      <c r="CP277" s="399">
        <f t="shared" si="185"/>
        <v>51</v>
      </c>
      <c r="CQ277" s="399">
        <f t="shared" si="186"/>
        <v>51</v>
      </c>
      <c r="CR277" s="385">
        <f t="shared" si="192"/>
        <v>977.74999999999989</v>
      </c>
      <c r="CS277" s="385">
        <f t="shared" si="193"/>
        <v>81.479166666666657</v>
      </c>
    </row>
    <row r="278" spans="22:97" ht="14" customHeight="1" x14ac:dyDescent="0.35">
      <c r="V278" s="137"/>
      <c r="W278" s="39"/>
      <c r="X278" s="202"/>
      <c r="Y278" s="42"/>
      <c r="Z278" s="27"/>
      <c r="AA278" s="28"/>
      <c r="AB278" s="29"/>
      <c r="AC278" s="29"/>
      <c r="AD278" s="29"/>
      <c r="AE278" s="30"/>
      <c r="AF278" s="31"/>
      <c r="AG278" s="136"/>
      <c r="AH278" s="137"/>
      <c r="AI278" s="39"/>
      <c r="AJ278" s="41"/>
      <c r="AK278" s="42"/>
      <c r="AL278" s="27"/>
      <c r="AM278" s="28" t="str">
        <f>IFERROR(INDEX(#REF!,MATCH(AH278,#REF!,0)),"")</f>
        <v/>
      </c>
      <c r="AN278" s="29" t="str">
        <f t="shared" si="162"/>
        <v/>
      </c>
      <c r="AO278" s="29">
        <f t="shared" si="194"/>
        <v>0</v>
      </c>
      <c r="AP278" s="29">
        <f t="shared" si="187"/>
        <v>0</v>
      </c>
      <c r="AQ278" s="30">
        <f t="shared" si="195"/>
        <v>0</v>
      </c>
      <c r="AR278" s="31">
        <f t="shared" si="196"/>
        <v>0</v>
      </c>
      <c r="AT278" s="44" t="s">
        <v>969</v>
      </c>
      <c r="AU278" s="48" t="s">
        <v>612</v>
      </c>
      <c r="AV278" s="138">
        <v>0</v>
      </c>
      <c r="AW278" s="58">
        <v>0</v>
      </c>
      <c r="AX278" s="139">
        <v>1803</v>
      </c>
      <c r="AY278" s="58">
        <v>2224</v>
      </c>
      <c r="AZ278" s="139">
        <v>3519</v>
      </c>
      <c r="BA278" s="58">
        <v>7946</v>
      </c>
      <c r="BB278" s="139">
        <v>10367</v>
      </c>
      <c r="BC278" s="58">
        <v>3373</v>
      </c>
      <c r="BD278" s="139">
        <v>6657</v>
      </c>
      <c r="BE278" s="58">
        <v>2515</v>
      </c>
      <c r="BF278" s="139">
        <v>0</v>
      </c>
      <c r="BG278" s="59">
        <v>0</v>
      </c>
      <c r="BI278" s="140">
        <f t="shared" si="188"/>
        <v>3200.3333333333335</v>
      </c>
      <c r="BJ278" s="140">
        <f t="shared" si="189"/>
        <v>38404</v>
      </c>
      <c r="BL278" s="399">
        <f t="shared" si="163"/>
        <v>26</v>
      </c>
      <c r="BM278" s="399">
        <f t="shared" si="164"/>
        <v>26</v>
      </c>
      <c r="BN278" s="399">
        <f t="shared" si="165"/>
        <v>37.619999999999997</v>
      </c>
      <c r="BO278" s="399">
        <f t="shared" si="166"/>
        <v>40.57</v>
      </c>
      <c r="BP278" s="399">
        <f t="shared" si="167"/>
        <v>49.63</v>
      </c>
      <c r="BQ278" s="399">
        <f t="shared" si="168"/>
        <v>82.57</v>
      </c>
      <c r="BR278" s="399">
        <f t="shared" si="169"/>
        <v>101.94</v>
      </c>
      <c r="BS278" s="399">
        <f t="shared" si="170"/>
        <v>48.61</v>
      </c>
      <c r="BT278" s="399">
        <f t="shared" si="171"/>
        <v>72.260000000000005</v>
      </c>
      <c r="BU278" s="399">
        <f t="shared" si="172"/>
        <v>42.61</v>
      </c>
      <c r="BV278" s="399">
        <f t="shared" si="173"/>
        <v>26</v>
      </c>
      <c r="BW278" s="399">
        <f t="shared" si="174"/>
        <v>26</v>
      </c>
      <c r="BX278" s="385">
        <f t="shared" si="190"/>
        <v>579.80999999999995</v>
      </c>
      <c r="BY278" s="385">
        <f t="shared" si="191"/>
        <v>48.317499999999995</v>
      </c>
      <c r="BZ278" s="385"/>
      <c r="CF278" s="399">
        <f t="shared" si="175"/>
        <v>51</v>
      </c>
      <c r="CG278" s="399">
        <f t="shared" si="176"/>
        <v>51</v>
      </c>
      <c r="CH278" s="399">
        <f t="shared" si="177"/>
        <v>67.959999999999994</v>
      </c>
      <c r="CI278" s="399">
        <f t="shared" si="178"/>
        <v>73.010000000000005</v>
      </c>
      <c r="CJ278" s="399">
        <f t="shared" si="179"/>
        <v>88.55</v>
      </c>
      <c r="CK278" s="399">
        <f t="shared" si="180"/>
        <v>161.24</v>
      </c>
      <c r="CL278" s="399">
        <f t="shared" si="181"/>
        <v>209.66</v>
      </c>
      <c r="CM278" s="399">
        <f t="shared" si="182"/>
        <v>86.8</v>
      </c>
      <c r="CN278" s="399">
        <f t="shared" si="183"/>
        <v>135.46</v>
      </c>
      <c r="CO278" s="399">
        <f t="shared" si="184"/>
        <v>76.5</v>
      </c>
      <c r="CP278" s="399">
        <f t="shared" si="185"/>
        <v>51</v>
      </c>
      <c r="CQ278" s="399">
        <f t="shared" si="186"/>
        <v>51</v>
      </c>
      <c r="CR278" s="385">
        <f t="shared" si="192"/>
        <v>1103.1799999999998</v>
      </c>
      <c r="CS278" s="385">
        <f t="shared" si="193"/>
        <v>91.931666666666658</v>
      </c>
    </row>
    <row r="279" spans="22:97" ht="14" customHeight="1" x14ac:dyDescent="0.35">
      <c r="V279" s="137"/>
      <c r="W279" s="39"/>
      <c r="X279" s="202"/>
      <c r="Y279" s="42"/>
      <c r="Z279" s="27"/>
      <c r="AA279" s="28"/>
      <c r="AB279" s="29"/>
      <c r="AC279" s="29"/>
      <c r="AD279" s="29"/>
      <c r="AE279" s="30"/>
      <c r="AF279" s="31"/>
      <c r="AG279" s="136"/>
      <c r="AH279" s="137"/>
      <c r="AI279" s="39"/>
      <c r="AJ279" s="41"/>
      <c r="AK279" s="42"/>
      <c r="AL279" s="27"/>
      <c r="AM279" s="28" t="str">
        <f>IFERROR(INDEX(#REF!,MATCH(AH279,#REF!,0)),"")</f>
        <v/>
      </c>
      <c r="AN279" s="29" t="str">
        <f t="shared" si="162"/>
        <v/>
      </c>
      <c r="AO279" s="29">
        <f t="shared" si="194"/>
        <v>0</v>
      </c>
      <c r="AP279" s="29">
        <f t="shared" si="187"/>
        <v>0</v>
      </c>
      <c r="AQ279" s="30">
        <f t="shared" si="195"/>
        <v>0</v>
      </c>
      <c r="AR279" s="31">
        <f t="shared" si="196"/>
        <v>0</v>
      </c>
      <c r="AT279" s="44" t="s">
        <v>969</v>
      </c>
      <c r="AU279" s="48" t="s">
        <v>613</v>
      </c>
      <c r="AV279" s="138">
        <v>0</v>
      </c>
      <c r="AW279" s="58">
        <v>0</v>
      </c>
      <c r="AX279" s="139">
        <v>2344</v>
      </c>
      <c r="AY279" s="58">
        <v>436</v>
      </c>
      <c r="AZ279" s="139">
        <v>833</v>
      </c>
      <c r="BA279" s="58">
        <v>2227</v>
      </c>
      <c r="BB279" s="139">
        <v>4040</v>
      </c>
      <c r="BC279" s="58">
        <v>4804</v>
      </c>
      <c r="BD279" s="139">
        <v>4510</v>
      </c>
      <c r="BE279" s="58">
        <v>2322</v>
      </c>
      <c r="BF279" s="139">
        <v>0</v>
      </c>
      <c r="BG279" s="59">
        <v>0</v>
      </c>
      <c r="BI279" s="140">
        <f t="shared" si="188"/>
        <v>1793</v>
      </c>
      <c r="BJ279" s="140">
        <f t="shared" si="189"/>
        <v>21516</v>
      </c>
      <c r="BL279" s="399">
        <f t="shared" si="163"/>
        <v>26</v>
      </c>
      <c r="BM279" s="399">
        <f t="shared" si="164"/>
        <v>26</v>
      </c>
      <c r="BN279" s="399">
        <f t="shared" si="165"/>
        <v>41.41</v>
      </c>
      <c r="BO279" s="399">
        <f t="shared" si="166"/>
        <v>28.62</v>
      </c>
      <c r="BP279" s="399">
        <f t="shared" si="167"/>
        <v>31</v>
      </c>
      <c r="BQ279" s="399">
        <f t="shared" si="168"/>
        <v>40.590000000000003</v>
      </c>
      <c r="BR279" s="399">
        <f t="shared" si="169"/>
        <v>53.28</v>
      </c>
      <c r="BS279" s="399">
        <f t="shared" si="170"/>
        <v>58.63</v>
      </c>
      <c r="BT279" s="399">
        <f t="shared" si="171"/>
        <v>56.57</v>
      </c>
      <c r="BU279" s="399">
        <f t="shared" si="172"/>
        <v>41.25</v>
      </c>
      <c r="BV279" s="399">
        <f t="shared" si="173"/>
        <v>26</v>
      </c>
      <c r="BW279" s="399">
        <f t="shared" si="174"/>
        <v>26</v>
      </c>
      <c r="BX279" s="385">
        <f t="shared" si="190"/>
        <v>455.35</v>
      </c>
      <c r="BY279" s="385">
        <f t="shared" si="191"/>
        <v>37.945833333333333</v>
      </c>
      <c r="BZ279" s="385"/>
      <c r="CF279" s="399">
        <f t="shared" si="175"/>
        <v>51</v>
      </c>
      <c r="CG279" s="399">
        <f t="shared" si="176"/>
        <v>51</v>
      </c>
      <c r="CH279" s="399">
        <f t="shared" si="177"/>
        <v>74.45</v>
      </c>
      <c r="CI279" s="399">
        <f t="shared" si="178"/>
        <v>53.96</v>
      </c>
      <c r="CJ279" s="399">
        <f t="shared" si="179"/>
        <v>56.66</v>
      </c>
      <c r="CK279" s="399">
        <f t="shared" si="180"/>
        <v>73.040000000000006</v>
      </c>
      <c r="CL279" s="399">
        <f t="shared" si="181"/>
        <v>94.8</v>
      </c>
      <c r="CM279" s="399">
        <f t="shared" si="182"/>
        <v>103.97</v>
      </c>
      <c r="CN279" s="399">
        <f t="shared" si="183"/>
        <v>100.44</v>
      </c>
      <c r="CO279" s="399">
        <f t="shared" si="184"/>
        <v>74.180000000000007</v>
      </c>
      <c r="CP279" s="399">
        <f t="shared" si="185"/>
        <v>51</v>
      </c>
      <c r="CQ279" s="399">
        <f t="shared" si="186"/>
        <v>51</v>
      </c>
      <c r="CR279" s="385">
        <f t="shared" si="192"/>
        <v>835.5</v>
      </c>
      <c r="CS279" s="385">
        <f t="shared" si="193"/>
        <v>69.625</v>
      </c>
    </row>
    <row r="280" spans="22:97" ht="14" customHeight="1" x14ac:dyDescent="0.35">
      <c r="V280" s="137"/>
      <c r="W280" s="39"/>
      <c r="X280" s="202"/>
      <c r="Y280" s="42"/>
      <c r="Z280" s="27"/>
      <c r="AA280" s="28"/>
      <c r="AB280" s="29"/>
      <c r="AC280" s="29"/>
      <c r="AD280" s="29"/>
      <c r="AE280" s="30"/>
      <c r="AF280" s="31"/>
      <c r="AG280" s="136"/>
      <c r="AH280" s="137"/>
      <c r="AI280" s="39"/>
      <c r="AJ280" s="41"/>
      <c r="AK280" s="42"/>
      <c r="AL280" s="27"/>
      <c r="AM280" s="28" t="str">
        <f>IFERROR(INDEX(#REF!,MATCH(AH280,#REF!,0)),"")</f>
        <v/>
      </c>
      <c r="AN280" s="29" t="str">
        <f t="shared" si="162"/>
        <v/>
      </c>
      <c r="AO280" s="29">
        <f t="shared" si="194"/>
        <v>0</v>
      </c>
      <c r="AP280" s="29">
        <f t="shared" si="187"/>
        <v>0</v>
      </c>
      <c r="AQ280" s="30">
        <f t="shared" si="195"/>
        <v>0</v>
      </c>
      <c r="AR280" s="31">
        <f t="shared" si="196"/>
        <v>0</v>
      </c>
      <c r="AT280" s="44" t="s">
        <v>969</v>
      </c>
      <c r="AU280" s="48" t="s">
        <v>614</v>
      </c>
      <c r="AV280" s="138">
        <v>0</v>
      </c>
      <c r="AW280" s="58">
        <v>0</v>
      </c>
      <c r="AX280" s="139">
        <v>1279</v>
      </c>
      <c r="AY280" s="58">
        <v>249</v>
      </c>
      <c r="AZ280" s="139">
        <v>3433</v>
      </c>
      <c r="BA280" s="58">
        <v>5295</v>
      </c>
      <c r="BB280" s="139">
        <v>5793</v>
      </c>
      <c r="BC280" s="58">
        <v>7173</v>
      </c>
      <c r="BD280" s="139">
        <v>5856</v>
      </c>
      <c r="BE280" s="58">
        <v>4387</v>
      </c>
      <c r="BF280" s="139">
        <v>0</v>
      </c>
      <c r="BG280" s="59">
        <v>0</v>
      </c>
      <c r="BI280" s="140">
        <f t="shared" si="188"/>
        <v>2788.75</v>
      </c>
      <c r="BJ280" s="140">
        <f t="shared" si="189"/>
        <v>33465</v>
      </c>
      <c r="BL280" s="399">
        <f t="shared" si="163"/>
        <v>26</v>
      </c>
      <c r="BM280" s="399">
        <f t="shared" si="164"/>
        <v>26</v>
      </c>
      <c r="BN280" s="399">
        <f t="shared" si="165"/>
        <v>33.950000000000003</v>
      </c>
      <c r="BO280" s="399">
        <f t="shared" si="166"/>
        <v>27.49</v>
      </c>
      <c r="BP280" s="399">
        <f t="shared" si="167"/>
        <v>49.03</v>
      </c>
      <c r="BQ280" s="399">
        <f t="shared" si="168"/>
        <v>62.07</v>
      </c>
      <c r="BR280" s="399">
        <f t="shared" si="169"/>
        <v>65.55</v>
      </c>
      <c r="BS280" s="399">
        <f t="shared" si="170"/>
        <v>76.38</v>
      </c>
      <c r="BT280" s="399">
        <f t="shared" si="171"/>
        <v>65.989999999999995</v>
      </c>
      <c r="BU280" s="399">
        <f t="shared" si="172"/>
        <v>55.71</v>
      </c>
      <c r="BV280" s="399">
        <f t="shared" si="173"/>
        <v>26</v>
      </c>
      <c r="BW280" s="399">
        <f t="shared" si="174"/>
        <v>26</v>
      </c>
      <c r="BX280" s="385">
        <f t="shared" si="190"/>
        <v>540.16999999999996</v>
      </c>
      <c r="BY280" s="385">
        <f t="shared" si="191"/>
        <v>45.014166666666661</v>
      </c>
      <c r="BZ280" s="385"/>
      <c r="CF280" s="399">
        <f t="shared" si="175"/>
        <v>51</v>
      </c>
      <c r="CG280" s="399">
        <f t="shared" si="176"/>
        <v>51</v>
      </c>
      <c r="CH280" s="399">
        <f t="shared" si="177"/>
        <v>61.67</v>
      </c>
      <c r="CI280" s="399">
        <f t="shared" si="178"/>
        <v>52.69</v>
      </c>
      <c r="CJ280" s="399">
        <f t="shared" si="179"/>
        <v>87.52</v>
      </c>
      <c r="CK280" s="399">
        <f t="shared" si="180"/>
        <v>109.86</v>
      </c>
      <c r="CL280" s="399">
        <f t="shared" si="181"/>
        <v>118.18</v>
      </c>
      <c r="CM280" s="399">
        <f t="shared" si="182"/>
        <v>145.78</v>
      </c>
      <c r="CN280" s="399">
        <f t="shared" si="183"/>
        <v>119.44</v>
      </c>
      <c r="CO280" s="399">
        <f t="shared" si="184"/>
        <v>98.96</v>
      </c>
      <c r="CP280" s="399">
        <f t="shared" si="185"/>
        <v>51</v>
      </c>
      <c r="CQ280" s="399">
        <f t="shared" si="186"/>
        <v>51</v>
      </c>
      <c r="CR280" s="385">
        <f t="shared" si="192"/>
        <v>998.10000000000014</v>
      </c>
      <c r="CS280" s="385">
        <f t="shared" si="193"/>
        <v>83.175000000000011</v>
      </c>
    </row>
    <row r="281" spans="22:97" ht="14" customHeight="1" x14ac:dyDescent="0.35">
      <c r="V281" s="137"/>
      <c r="W281" s="39"/>
      <c r="X281" s="202"/>
      <c r="Y281" s="42"/>
      <c r="Z281" s="27"/>
      <c r="AA281" s="28"/>
      <c r="AB281" s="29"/>
      <c r="AC281" s="29"/>
      <c r="AD281" s="29"/>
      <c r="AE281" s="30"/>
      <c r="AF281" s="31"/>
      <c r="AG281" s="136"/>
      <c r="AH281" s="137"/>
      <c r="AI281" s="39"/>
      <c r="AJ281" s="41"/>
      <c r="AK281" s="42"/>
      <c r="AL281" s="27"/>
      <c r="AM281" s="28" t="str">
        <f>IFERROR(INDEX(#REF!,MATCH(AH281,#REF!,0)),"")</f>
        <v/>
      </c>
      <c r="AN281" s="29" t="str">
        <f t="shared" si="162"/>
        <v/>
      </c>
      <c r="AO281" s="29">
        <f t="shared" si="194"/>
        <v>0</v>
      </c>
      <c r="AP281" s="29">
        <f t="shared" si="187"/>
        <v>0</v>
      </c>
      <c r="AQ281" s="30">
        <f t="shared" si="195"/>
        <v>0</v>
      </c>
      <c r="AR281" s="31">
        <f t="shared" si="196"/>
        <v>0</v>
      </c>
      <c r="AT281" s="44" t="s">
        <v>969</v>
      </c>
      <c r="AU281" s="48" t="s">
        <v>615</v>
      </c>
      <c r="AV281" s="138">
        <v>0</v>
      </c>
      <c r="AW281" s="58">
        <v>0</v>
      </c>
      <c r="AX281" s="139">
        <v>4067</v>
      </c>
      <c r="AY281" s="58">
        <v>544</v>
      </c>
      <c r="AZ281" s="139">
        <v>4365</v>
      </c>
      <c r="BA281" s="58">
        <v>6656</v>
      </c>
      <c r="BB281" s="139">
        <v>10208</v>
      </c>
      <c r="BC281" s="58">
        <v>13263</v>
      </c>
      <c r="BD281" s="139">
        <v>11850</v>
      </c>
      <c r="BE281" s="58">
        <v>4693</v>
      </c>
      <c r="BF281" s="139">
        <v>0</v>
      </c>
      <c r="BG281" s="59">
        <v>0</v>
      </c>
      <c r="BI281" s="140">
        <f t="shared" si="188"/>
        <v>4637.166666666667</v>
      </c>
      <c r="BJ281" s="140">
        <f t="shared" si="189"/>
        <v>55646</v>
      </c>
      <c r="BL281" s="399">
        <f t="shared" si="163"/>
        <v>26</v>
      </c>
      <c r="BM281" s="399">
        <f t="shared" si="164"/>
        <v>26</v>
      </c>
      <c r="BN281" s="399">
        <f t="shared" si="165"/>
        <v>53.47</v>
      </c>
      <c r="BO281" s="399">
        <f t="shared" si="166"/>
        <v>29.26</v>
      </c>
      <c r="BP281" s="399">
        <f t="shared" si="167"/>
        <v>55.56</v>
      </c>
      <c r="BQ281" s="399">
        <f t="shared" si="168"/>
        <v>72.25</v>
      </c>
      <c r="BR281" s="399">
        <f t="shared" si="169"/>
        <v>100.66</v>
      </c>
      <c r="BS281" s="399">
        <f t="shared" si="170"/>
        <v>125.1</v>
      </c>
      <c r="BT281" s="399">
        <f t="shared" si="171"/>
        <v>113.8</v>
      </c>
      <c r="BU281" s="399">
        <f t="shared" si="172"/>
        <v>57.85</v>
      </c>
      <c r="BV281" s="399">
        <f t="shared" si="173"/>
        <v>26</v>
      </c>
      <c r="BW281" s="399">
        <f t="shared" si="174"/>
        <v>26</v>
      </c>
      <c r="BX281" s="385">
        <f t="shared" si="190"/>
        <v>711.94999999999993</v>
      </c>
      <c r="BY281" s="385">
        <f t="shared" si="191"/>
        <v>59.329166666666659</v>
      </c>
      <c r="BZ281" s="385"/>
      <c r="CF281" s="399">
        <f t="shared" si="175"/>
        <v>51</v>
      </c>
      <c r="CG281" s="399">
        <f t="shared" si="176"/>
        <v>51</v>
      </c>
      <c r="CH281" s="399">
        <f t="shared" si="177"/>
        <v>95.12</v>
      </c>
      <c r="CI281" s="399">
        <f t="shared" si="178"/>
        <v>54.7</v>
      </c>
      <c r="CJ281" s="399">
        <f t="shared" si="179"/>
        <v>98.7</v>
      </c>
      <c r="CK281" s="399">
        <f t="shared" si="180"/>
        <v>135.44</v>
      </c>
      <c r="CL281" s="399">
        <f t="shared" si="181"/>
        <v>206.48</v>
      </c>
      <c r="CM281" s="399">
        <f t="shared" si="182"/>
        <v>267.58</v>
      </c>
      <c r="CN281" s="399">
        <f t="shared" si="183"/>
        <v>239.32</v>
      </c>
      <c r="CO281" s="399">
        <f t="shared" si="184"/>
        <v>102.64</v>
      </c>
      <c r="CP281" s="399">
        <f t="shared" si="185"/>
        <v>51</v>
      </c>
      <c r="CQ281" s="399">
        <f t="shared" si="186"/>
        <v>51</v>
      </c>
      <c r="CR281" s="385">
        <f t="shared" si="192"/>
        <v>1403.98</v>
      </c>
      <c r="CS281" s="385">
        <f t="shared" si="193"/>
        <v>116.99833333333333</v>
      </c>
    </row>
    <row r="282" spans="22:97" ht="14" customHeight="1" x14ac:dyDescent="0.35">
      <c r="V282" s="137"/>
      <c r="W282" s="39"/>
      <c r="X282" s="202"/>
      <c r="Y282" s="42"/>
      <c r="Z282" s="27"/>
      <c r="AA282" s="28"/>
      <c r="AB282" s="29"/>
      <c r="AC282" s="29"/>
      <c r="AD282" s="29"/>
      <c r="AE282" s="30"/>
      <c r="AF282" s="31"/>
      <c r="AG282" s="136"/>
      <c r="AH282" s="137"/>
      <c r="AI282" s="39"/>
      <c r="AJ282" s="41"/>
      <c r="AK282" s="42"/>
      <c r="AL282" s="27"/>
      <c r="AM282" s="28" t="str">
        <f>IFERROR(INDEX(#REF!,MATCH(AH282,#REF!,0)),"")</f>
        <v/>
      </c>
      <c r="AN282" s="29" t="str">
        <f t="shared" si="162"/>
        <v/>
      </c>
      <c r="AO282" s="29">
        <f t="shared" si="194"/>
        <v>0</v>
      </c>
      <c r="AP282" s="29">
        <f t="shared" si="187"/>
        <v>0</v>
      </c>
      <c r="AQ282" s="30">
        <f t="shared" si="195"/>
        <v>0</v>
      </c>
      <c r="AR282" s="31">
        <f t="shared" si="196"/>
        <v>0</v>
      </c>
      <c r="AT282" s="44" t="s">
        <v>969</v>
      </c>
      <c r="AU282" s="48" t="s">
        <v>616</v>
      </c>
      <c r="AV282" s="138">
        <v>0</v>
      </c>
      <c r="AW282" s="58">
        <v>0</v>
      </c>
      <c r="AX282" s="139">
        <v>2011</v>
      </c>
      <c r="AY282" s="58">
        <v>755</v>
      </c>
      <c r="AZ282" s="139">
        <v>2855</v>
      </c>
      <c r="BA282" s="58">
        <v>5887</v>
      </c>
      <c r="BB282" s="139">
        <v>7874</v>
      </c>
      <c r="BC282" s="58">
        <v>5634</v>
      </c>
      <c r="BD282" s="139">
        <v>4980</v>
      </c>
      <c r="BE282" s="58">
        <v>2533</v>
      </c>
      <c r="BF282" s="139">
        <v>0</v>
      </c>
      <c r="BG282" s="59">
        <v>0</v>
      </c>
      <c r="BI282" s="140">
        <f t="shared" si="188"/>
        <v>2710.75</v>
      </c>
      <c r="BJ282" s="140">
        <f t="shared" si="189"/>
        <v>32529</v>
      </c>
      <c r="BL282" s="399">
        <f t="shared" si="163"/>
        <v>26</v>
      </c>
      <c r="BM282" s="399">
        <f t="shared" si="164"/>
        <v>26</v>
      </c>
      <c r="BN282" s="399">
        <f t="shared" si="165"/>
        <v>39.08</v>
      </c>
      <c r="BO282" s="399">
        <f t="shared" si="166"/>
        <v>30.53</v>
      </c>
      <c r="BP282" s="399">
        <f t="shared" si="167"/>
        <v>44.99</v>
      </c>
      <c r="BQ282" s="399">
        <f t="shared" si="168"/>
        <v>66.209999999999994</v>
      </c>
      <c r="BR282" s="399">
        <f t="shared" si="169"/>
        <v>81.99</v>
      </c>
      <c r="BS282" s="399">
        <f t="shared" si="170"/>
        <v>64.44</v>
      </c>
      <c r="BT282" s="399">
        <f t="shared" si="171"/>
        <v>59.86</v>
      </c>
      <c r="BU282" s="399">
        <f t="shared" si="172"/>
        <v>42.73</v>
      </c>
      <c r="BV282" s="399">
        <f t="shared" si="173"/>
        <v>26</v>
      </c>
      <c r="BW282" s="399">
        <f t="shared" si="174"/>
        <v>26</v>
      </c>
      <c r="BX282" s="385">
        <f t="shared" si="190"/>
        <v>533.83000000000004</v>
      </c>
      <c r="BY282" s="385">
        <f t="shared" si="191"/>
        <v>44.485833333333339</v>
      </c>
      <c r="BZ282" s="385"/>
      <c r="CF282" s="399">
        <f t="shared" si="175"/>
        <v>51</v>
      </c>
      <c r="CG282" s="399">
        <f t="shared" si="176"/>
        <v>51</v>
      </c>
      <c r="CH282" s="399">
        <f t="shared" si="177"/>
        <v>70.45</v>
      </c>
      <c r="CI282" s="399">
        <f t="shared" si="178"/>
        <v>56.13</v>
      </c>
      <c r="CJ282" s="399">
        <f t="shared" si="179"/>
        <v>80.58</v>
      </c>
      <c r="CK282" s="399">
        <f t="shared" si="180"/>
        <v>120.06</v>
      </c>
      <c r="CL282" s="399">
        <f t="shared" si="181"/>
        <v>159.80000000000001</v>
      </c>
      <c r="CM282" s="399">
        <f t="shared" si="182"/>
        <v>115</v>
      </c>
      <c r="CN282" s="399">
        <f t="shared" si="183"/>
        <v>106.08</v>
      </c>
      <c r="CO282" s="399">
        <f t="shared" si="184"/>
        <v>76.72</v>
      </c>
      <c r="CP282" s="399">
        <f t="shared" si="185"/>
        <v>51</v>
      </c>
      <c r="CQ282" s="399">
        <f t="shared" si="186"/>
        <v>51</v>
      </c>
      <c r="CR282" s="385">
        <f t="shared" si="192"/>
        <v>988.82</v>
      </c>
      <c r="CS282" s="385">
        <f t="shared" si="193"/>
        <v>82.401666666666671</v>
      </c>
    </row>
    <row r="283" spans="22:97" ht="14" customHeight="1" x14ac:dyDescent="0.35">
      <c r="V283" s="137"/>
      <c r="W283" s="39"/>
      <c r="X283" s="202"/>
      <c r="Y283" s="42"/>
      <c r="Z283" s="27"/>
      <c r="AA283" s="28"/>
      <c r="AB283" s="29"/>
      <c r="AC283" s="29"/>
      <c r="AD283" s="29"/>
      <c r="AE283" s="30"/>
      <c r="AF283" s="31"/>
      <c r="AG283" s="136"/>
      <c r="AH283" s="137"/>
      <c r="AI283" s="39"/>
      <c r="AJ283" s="41"/>
      <c r="AK283" s="42"/>
      <c r="AL283" s="27"/>
      <c r="AM283" s="28" t="str">
        <f>IFERROR(INDEX(#REF!,MATCH(AH283,#REF!,0)),"")</f>
        <v/>
      </c>
      <c r="AN283" s="29" t="str">
        <f t="shared" si="162"/>
        <v/>
      </c>
      <c r="AO283" s="29">
        <f t="shared" si="194"/>
        <v>0</v>
      </c>
      <c r="AP283" s="29">
        <f t="shared" si="187"/>
        <v>0</v>
      </c>
      <c r="AQ283" s="30">
        <f t="shared" si="195"/>
        <v>0</v>
      </c>
      <c r="AR283" s="31">
        <f t="shared" si="196"/>
        <v>0</v>
      </c>
      <c r="AT283" s="44" t="s">
        <v>969</v>
      </c>
      <c r="AU283" s="48" t="s">
        <v>617</v>
      </c>
      <c r="AV283" s="138">
        <v>0</v>
      </c>
      <c r="AW283" s="58">
        <v>0</v>
      </c>
      <c r="AX283" s="139">
        <v>2774</v>
      </c>
      <c r="AY283" s="58">
        <v>610</v>
      </c>
      <c r="AZ283" s="139">
        <v>2391</v>
      </c>
      <c r="BA283" s="58">
        <v>5106</v>
      </c>
      <c r="BB283" s="139">
        <v>6660</v>
      </c>
      <c r="BC283" s="58">
        <v>4133</v>
      </c>
      <c r="BD283" s="139">
        <v>3954</v>
      </c>
      <c r="BE283" s="58">
        <v>3099</v>
      </c>
      <c r="BF283" s="139">
        <v>0</v>
      </c>
      <c r="BG283" s="59">
        <v>0</v>
      </c>
      <c r="BI283" s="140">
        <f t="shared" si="188"/>
        <v>2393.9166666666665</v>
      </c>
      <c r="BJ283" s="140">
        <f t="shared" si="189"/>
        <v>28727</v>
      </c>
      <c r="BL283" s="399">
        <f t="shared" si="163"/>
        <v>26</v>
      </c>
      <c r="BM283" s="399">
        <f t="shared" si="164"/>
        <v>26</v>
      </c>
      <c r="BN283" s="399">
        <f t="shared" si="165"/>
        <v>44.42</v>
      </c>
      <c r="BO283" s="399">
        <f t="shared" si="166"/>
        <v>29.66</v>
      </c>
      <c r="BP283" s="399">
        <f t="shared" si="167"/>
        <v>41.74</v>
      </c>
      <c r="BQ283" s="399">
        <f t="shared" si="168"/>
        <v>60.74</v>
      </c>
      <c r="BR283" s="399">
        <f t="shared" si="169"/>
        <v>72.28</v>
      </c>
      <c r="BS283" s="399">
        <f t="shared" si="170"/>
        <v>53.93</v>
      </c>
      <c r="BT283" s="399">
        <f t="shared" si="171"/>
        <v>52.68</v>
      </c>
      <c r="BU283" s="399">
        <f t="shared" si="172"/>
        <v>46.69</v>
      </c>
      <c r="BV283" s="399">
        <f t="shared" si="173"/>
        <v>26</v>
      </c>
      <c r="BW283" s="399">
        <f t="shared" si="174"/>
        <v>26</v>
      </c>
      <c r="BX283" s="385">
        <f t="shared" si="190"/>
        <v>506.14000000000004</v>
      </c>
      <c r="BY283" s="385">
        <f t="shared" si="191"/>
        <v>42.178333333333335</v>
      </c>
      <c r="BZ283" s="385"/>
      <c r="CF283" s="399">
        <f t="shared" si="175"/>
        <v>51</v>
      </c>
      <c r="CG283" s="399">
        <f t="shared" si="176"/>
        <v>51</v>
      </c>
      <c r="CH283" s="399">
        <f t="shared" si="177"/>
        <v>79.61</v>
      </c>
      <c r="CI283" s="399">
        <f t="shared" si="178"/>
        <v>55.15</v>
      </c>
      <c r="CJ283" s="399">
        <f t="shared" si="179"/>
        <v>75.010000000000005</v>
      </c>
      <c r="CK283" s="399">
        <f t="shared" si="180"/>
        <v>107.59</v>
      </c>
      <c r="CL283" s="399">
        <f t="shared" si="181"/>
        <v>135.52000000000001</v>
      </c>
      <c r="CM283" s="399">
        <f t="shared" si="182"/>
        <v>95.92</v>
      </c>
      <c r="CN283" s="399">
        <f t="shared" si="183"/>
        <v>93.77</v>
      </c>
      <c r="CO283" s="399">
        <f t="shared" si="184"/>
        <v>83.51</v>
      </c>
      <c r="CP283" s="399">
        <f t="shared" si="185"/>
        <v>51</v>
      </c>
      <c r="CQ283" s="399">
        <f t="shared" si="186"/>
        <v>51</v>
      </c>
      <c r="CR283" s="385">
        <f t="shared" si="192"/>
        <v>930.07999999999993</v>
      </c>
      <c r="CS283" s="385">
        <f t="shared" si="193"/>
        <v>77.506666666666661</v>
      </c>
    </row>
    <row r="284" spans="22:97" ht="14" customHeight="1" x14ac:dyDescent="0.35">
      <c r="V284" s="137"/>
      <c r="W284" s="39"/>
      <c r="X284" s="202"/>
      <c r="Y284" s="42"/>
      <c r="Z284" s="27"/>
      <c r="AA284" s="28"/>
      <c r="AB284" s="29"/>
      <c r="AC284" s="29"/>
      <c r="AD284" s="29"/>
      <c r="AE284" s="30"/>
      <c r="AF284" s="31"/>
      <c r="AG284" s="136"/>
      <c r="AH284" s="137"/>
      <c r="AI284" s="39"/>
      <c r="AJ284" s="41"/>
      <c r="AK284" s="42"/>
      <c r="AL284" s="27"/>
      <c r="AM284" s="28" t="str">
        <f>IFERROR(INDEX(#REF!,MATCH(AH284,#REF!,0)),"")</f>
        <v/>
      </c>
      <c r="AN284" s="29" t="str">
        <f t="shared" si="162"/>
        <v/>
      </c>
      <c r="AO284" s="29">
        <f t="shared" si="194"/>
        <v>0</v>
      </c>
      <c r="AP284" s="29">
        <f t="shared" si="187"/>
        <v>0</v>
      </c>
      <c r="AQ284" s="30">
        <f t="shared" si="195"/>
        <v>0</v>
      </c>
      <c r="AR284" s="31">
        <f t="shared" si="196"/>
        <v>0</v>
      </c>
      <c r="AT284" s="44" t="s">
        <v>969</v>
      </c>
      <c r="AU284" s="48" t="s">
        <v>618</v>
      </c>
      <c r="AV284" s="138">
        <v>0</v>
      </c>
      <c r="AW284" s="58">
        <v>0</v>
      </c>
      <c r="AX284" s="139">
        <v>1683</v>
      </c>
      <c r="AY284" s="58">
        <v>289</v>
      </c>
      <c r="AZ284" s="139">
        <v>1326</v>
      </c>
      <c r="BA284" s="58">
        <v>3630</v>
      </c>
      <c r="BB284" s="139">
        <v>5049</v>
      </c>
      <c r="BC284" s="58">
        <v>10647</v>
      </c>
      <c r="BD284" s="139">
        <v>3440</v>
      </c>
      <c r="BE284" s="58">
        <v>1793</v>
      </c>
      <c r="BF284" s="139">
        <v>0</v>
      </c>
      <c r="BG284" s="59">
        <v>0</v>
      </c>
      <c r="BI284" s="140">
        <f t="shared" si="188"/>
        <v>2321.4166666666665</v>
      </c>
      <c r="BJ284" s="140">
        <f t="shared" si="189"/>
        <v>27857</v>
      </c>
      <c r="BL284" s="399">
        <f t="shared" si="163"/>
        <v>26</v>
      </c>
      <c r="BM284" s="399">
        <f t="shared" si="164"/>
        <v>26</v>
      </c>
      <c r="BN284" s="399">
        <f t="shared" si="165"/>
        <v>36.78</v>
      </c>
      <c r="BO284" s="399">
        <f t="shared" si="166"/>
        <v>27.73</v>
      </c>
      <c r="BP284" s="399">
        <f t="shared" si="167"/>
        <v>34.28</v>
      </c>
      <c r="BQ284" s="399">
        <f t="shared" si="168"/>
        <v>50.41</v>
      </c>
      <c r="BR284" s="399">
        <f t="shared" si="169"/>
        <v>60.34</v>
      </c>
      <c r="BS284" s="399">
        <f t="shared" si="170"/>
        <v>104.18</v>
      </c>
      <c r="BT284" s="399">
        <f t="shared" si="171"/>
        <v>49.08</v>
      </c>
      <c r="BU284" s="399">
        <f t="shared" si="172"/>
        <v>37.549999999999997</v>
      </c>
      <c r="BV284" s="399">
        <f t="shared" si="173"/>
        <v>26</v>
      </c>
      <c r="BW284" s="399">
        <f t="shared" si="174"/>
        <v>26</v>
      </c>
      <c r="BX284" s="385">
        <f t="shared" si="190"/>
        <v>504.35</v>
      </c>
      <c r="BY284" s="385">
        <f t="shared" si="191"/>
        <v>42.029166666666669</v>
      </c>
      <c r="BZ284" s="385"/>
      <c r="CF284" s="399">
        <f t="shared" si="175"/>
        <v>51</v>
      </c>
      <c r="CG284" s="399">
        <f t="shared" si="176"/>
        <v>51</v>
      </c>
      <c r="CH284" s="399">
        <f t="shared" si="177"/>
        <v>66.52</v>
      </c>
      <c r="CI284" s="399">
        <f t="shared" si="178"/>
        <v>52.97</v>
      </c>
      <c r="CJ284" s="399">
        <f t="shared" si="179"/>
        <v>62.23</v>
      </c>
      <c r="CK284" s="399">
        <f t="shared" si="180"/>
        <v>89.88</v>
      </c>
      <c r="CL284" s="399">
        <f t="shared" si="181"/>
        <v>106.91</v>
      </c>
      <c r="CM284" s="399">
        <f t="shared" si="182"/>
        <v>215.26</v>
      </c>
      <c r="CN284" s="399">
        <f t="shared" si="183"/>
        <v>87.6</v>
      </c>
      <c r="CO284" s="399">
        <f t="shared" si="184"/>
        <v>67.84</v>
      </c>
      <c r="CP284" s="399">
        <f t="shared" si="185"/>
        <v>51</v>
      </c>
      <c r="CQ284" s="399">
        <f t="shared" si="186"/>
        <v>51</v>
      </c>
      <c r="CR284" s="385">
        <f t="shared" si="192"/>
        <v>953.21</v>
      </c>
      <c r="CS284" s="385">
        <f t="shared" si="193"/>
        <v>79.43416666666667</v>
      </c>
    </row>
    <row r="285" spans="22:97" ht="14" customHeight="1" x14ac:dyDescent="0.35">
      <c r="V285" s="137"/>
      <c r="W285" s="39"/>
      <c r="X285" s="202"/>
      <c r="Y285" s="42"/>
      <c r="Z285" s="27"/>
      <c r="AA285" s="28"/>
      <c r="AB285" s="29"/>
      <c r="AC285" s="29"/>
      <c r="AD285" s="29"/>
      <c r="AE285" s="30"/>
      <c r="AF285" s="31"/>
      <c r="AG285" s="136"/>
      <c r="AH285" s="137"/>
      <c r="AI285" s="39"/>
      <c r="AJ285" s="41"/>
      <c r="AK285" s="42"/>
      <c r="AL285" s="27"/>
      <c r="AM285" s="28" t="str">
        <f>IFERROR(INDEX(#REF!,MATCH(AH285,#REF!,0)),"")</f>
        <v/>
      </c>
      <c r="AN285" s="29" t="str">
        <f t="shared" si="162"/>
        <v/>
      </c>
      <c r="AO285" s="29">
        <f t="shared" si="194"/>
        <v>0</v>
      </c>
      <c r="AP285" s="29">
        <f t="shared" si="187"/>
        <v>0</v>
      </c>
      <c r="AQ285" s="30">
        <f t="shared" si="195"/>
        <v>0</v>
      </c>
      <c r="AR285" s="31">
        <f t="shared" si="196"/>
        <v>0</v>
      </c>
      <c r="AT285" s="44" t="s">
        <v>969</v>
      </c>
      <c r="AU285" s="48" t="s">
        <v>619</v>
      </c>
      <c r="AV285" s="138">
        <v>0</v>
      </c>
      <c r="AW285" s="58">
        <v>0</v>
      </c>
      <c r="AX285" s="139">
        <v>3528</v>
      </c>
      <c r="AY285" s="58">
        <v>1575</v>
      </c>
      <c r="AZ285" s="139">
        <v>1898</v>
      </c>
      <c r="BA285" s="58">
        <v>4860</v>
      </c>
      <c r="BB285" s="139">
        <v>6076</v>
      </c>
      <c r="BC285" s="58">
        <v>9416</v>
      </c>
      <c r="BD285" s="139">
        <v>4082</v>
      </c>
      <c r="BE285" s="58">
        <v>1563</v>
      </c>
      <c r="BF285" s="139">
        <v>0</v>
      </c>
      <c r="BG285" s="59">
        <v>0</v>
      </c>
      <c r="BI285" s="140">
        <f t="shared" si="188"/>
        <v>2749.8333333333335</v>
      </c>
      <c r="BJ285" s="140">
        <f t="shared" si="189"/>
        <v>32998</v>
      </c>
      <c r="BL285" s="399">
        <f t="shared" si="163"/>
        <v>26</v>
      </c>
      <c r="BM285" s="399">
        <f t="shared" si="164"/>
        <v>26</v>
      </c>
      <c r="BN285" s="399">
        <f t="shared" si="165"/>
        <v>49.7</v>
      </c>
      <c r="BO285" s="399">
        <f t="shared" si="166"/>
        <v>36.03</v>
      </c>
      <c r="BP285" s="399">
        <f t="shared" si="167"/>
        <v>38.29</v>
      </c>
      <c r="BQ285" s="399">
        <f t="shared" si="168"/>
        <v>59.02</v>
      </c>
      <c r="BR285" s="399">
        <f t="shared" si="169"/>
        <v>67.61</v>
      </c>
      <c r="BS285" s="399">
        <f t="shared" si="170"/>
        <v>94.33</v>
      </c>
      <c r="BT285" s="399">
        <f t="shared" si="171"/>
        <v>53.57</v>
      </c>
      <c r="BU285" s="399">
        <f t="shared" si="172"/>
        <v>35.94</v>
      </c>
      <c r="BV285" s="399">
        <f t="shared" si="173"/>
        <v>26</v>
      </c>
      <c r="BW285" s="399">
        <f t="shared" si="174"/>
        <v>26</v>
      </c>
      <c r="BX285" s="385">
        <f t="shared" si="190"/>
        <v>538.49</v>
      </c>
      <c r="BY285" s="385">
        <f t="shared" si="191"/>
        <v>44.874166666666667</v>
      </c>
      <c r="BZ285" s="385"/>
      <c r="CF285" s="399">
        <f t="shared" si="175"/>
        <v>51</v>
      </c>
      <c r="CG285" s="399">
        <f t="shared" si="176"/>
        <v>51</v>
      </c>
      <c r="CH285" s="399">
        <f t="shared" si="177"/>
        <v>88.66</v>
      </c>
      <c r="CI285" s="399">
        <f t="shared" si="178"/>
        <v>65.22</v>
      </c>
      <c r="CJ285" s="399">
        <f t="shared" si="179"/>
        <v>69.099999999999994</v>
      </c>
      <c r="CK285" s="399">
        <f t="shared" si="180"/>
        <v>104.64</v>
      </c>
      <c r="CL285" s="399">
        <f t="shared" si="181"/>
        <v>123.84</v>
      </c>
      <c r="CM285" s="399">
        <f t="shared" si="182"/>
        <v>190.64</v>
      </c>
      <c r="CN285" s="399">
        <f t="shared" si="183"/>
        <v>95.3</v>
      </c>
      <c r="CO285" s="399">
        <f t="shared" si="184"/>
        <v>65.08</v>
      </c>
      <c r="CP285" s="399">
        <f t="shared" si="185"/>
        <v>51</v>
      </c>
      <c r="CQ285" s="399">
        <f t="shared" si="186"/>
        <v>51</v>
      </c>
      <c r="CR285" s="385">
        <f t="shared" si="192"/>
        <v>1006.48</v>
      </c>
      <c r="CS285" s="385">
        <f t="shared" si="193"/>
        <v>83.873333333333335</v>
      </c>
    </row>
    <row r="286" spans="22:97" ht="14" customHeight="1" x14ac:dyDescent="0.35">
      <c r="V286" s="137"/>
      <c r="W286" s="39"/>
      <c r="X286" s="202"/>
      <c r="Y286" s="42"/>
      <c r="Z286" s="27"/>
      <c r="AA286" s="28"/>
      <c r="AB286" s="29"/>
      <c r="AC286" s="29"/>
      <c r="AD286" s="29"/>
      <c r="AE286" s="30"/>
      <c r="AF286" s="31"/>
      <c r="AG286" s="136"/>
      <c r="AH286" s="137"/>
      <c r="AI286" s="39"/>
      <c r="AJ286" s="41"/>
      <c r="AK286" s="42"/>
      <c r="AL286" s="27"/>
      <c r="AM286" s="28" t="str">
        <f>IFERROR(INDEX(#REF!,MATCH(AH286,#REF!,0)),"")</f>
        <v/>
      </c>
      <c r="AN286" s="29" t="str">
        <f t="shared" si="162"/>
        <v/>
      </c>
      <c r="AO286" s="29">
        <f t="shared" si="194"/>
        <v>0</v>
      </c>
      <c r="AP286" s="29">
        <f t="shared" si="187"/>
        <v>0</v>
      </c>
      <c r="AQ286" s="30">
        <f t="shared" si="195"/>
        <v>0</v>
      </c>
      <c r="AR286" s="31">
        <f t="shared" si="196"/>
        <v>0</v>
      </c>
      <c r="AT286" s="44" t="s">
        <v>969</v>
      </c>
      <c r="AU286" s="48" t="s">
        <v>620</v>
      </c>
      <c r="AV286" s="138">
        <v>0</v>
      </c>
      <c r="AW286" s="58">
        <v>0</v>
      </c>
      <c r="AX286" s="139">
        <v>5165</v>
      </c>
      <c r="AY286" s="58">
        <v>1151</v>
      </c>
      <c r="AZ286" s="139">
        <v>2602</v>
      </c>
      <c r="BA286" s="58">
        <v>8731</v>
      </c>
      <c r="BB286" s="139">
        <v>9306</v>
      </c>
      <c r="BC286" s="58">
        <v>4608</v>
      </c>
      <c r="BD286" s="139">
        <v>7960</v>
      </c>
      <c r="BE286" s="58">
        <v>849</v>
      </c>
      <c r="BF286" s="139">
        <v>0</v>
      </c>
      <c r="BG286" s="59">
        <v>0</v>
      </c>
      <c r="BI286" s="140">
        <f t="shared" si="188"/>
        <v>3364.3333333333335</v>
      </c>
      <c r="BJ286" s="140">
        <f t="shared" si="189"/>
        <v>40372</v>
      </c>
      <c r="BL286" s="399">
        <f t="shared" si="163"/>
        <v>26</v>
      </c>
      <c r="BM286" s="399">
        <f t="shared" si="164"/>
        <v>26</v>
      </c>
      <c r="BN286" s="399">
        <f t="shared" si="165"/>
        <v>61.16</v>
      </c>
      <c r="BO286" s="399">
        <f t="shared" si="166"/>
        <v>33.06</v>
      </c>
      <c r="BP286" s="399">
        <f t="shared" si="167"/>
        <v>43.21</v>
      </c>
      <c r="BQ286" s="399">
        <f t="shared" si="168"/>
        <v>88.85</v>
      </c>
      <c r="BR286" s="399">
        <f t="shared" si="169"/>
        <v>93.45</v>
      </c>
      <c r="BS286" s="399">
        <f t="shared" si="170"/>
        <v>57.26</v>
      </c>
      <c r="BT286" s="399">
        <f t="shared" si="171"/>
        <v>82.68</v>
      </c>
      <c r="BU286" s="399">
        <f t="shared" si="172"/>
        <v>31.09</v>
      </c>
      <c r="BV286" s="399">
        <f t="shared" si="173"/>
        <v>26</v>
      </c>
      <c r="BW286" s="399">
        <f t="shared" si="174"/>
        <v>26</v>
      </c>
      <c r="BX286" s="385">
        <f t="shared" si="190"/>
        <v>594.76</v>
      </c>
      <c r="BY286" s="385">
        <f t="shared" si="191"/>
        <v>49.563333333333333</v>
      </c>
      <c r="BZ286" s="385"/>
      <c r="CF286" s="399">
        <f t="shared" si="175"/>
        <v>51</v>
      </c>
      <c r="CG286" s="399">
        <f t="shared" si="176"/>
        <v>51</v>
      </c>
      <c r="CH286" s="399">
        <f t="shared" si="177"/>
        <v>108.3</v>
      </c>
      <c r="CI286" s="399">
        <f t="shared" si="178"/>
        <v>60.13</v>
      </c>
      <c r="CJ286" s="399">
        <f t="shared" si="179"/>
        <v>77.540000000000006</v>
      </c>
      <c r="CK286" s="399">
        <f t="shared" si="180"/>
        <v>176.94</v>
      </c>
      <c r="CL286" s="399">
        <f t="shared" si="181"/>
        <v>188.44</v>
      </c>
      <c r="CM286" s="399">
        <f t="shared" si="182"/>
        <v>101.62</v>
      </c>
      <c r="CN286" s="399">
        <f t="shared" si="183"/>
        <v>161.52000000000001</v>
      </c>
      <c r="CO286" s="399">
        <f t="shared" si="184"/>
        <v>56.77</v>
      </c>
      <c r="CP286" s="399">
        <f t="shared" si="185"/>
        <v>51</v>
      </c>
      <c r="CQ286" s="399">
        <f t="shared" si="186"/>
        <v>51</v>
      </c>
      <c r="CR286" s="385">
        <f t="shared" si="192"/>
        <v>1135.2600000000002</v>
      </c>
      <c r="CS286" s="385">
        <f t="shared" si="193"/>
        <v>94.605000000000018</v>
      </c>
    </row>
    <row r="287" spans="22:97" ht="14" customHeight="1" x14ac:dyDescent="0.35">
      <c r="V287" s="137"/>
      <c r="W287" s="39"/>
      <c r="X287" s="202"/>
      <c r="Y287" s="42"/>
      <c r="Z287" s="27"/>
      <c r="AA287" s="28"/>
      <c r="AB287" s="29"/>
      <c r="AC287" s="29"/>
      <c r="AD287" s="29"/>
      <c r="AE287" s="30"/>
      <c r="AF287" s="31"/>
      <c r="AG287" s="136"/>
      <c r="AH287" s="137"/>
      <c r="AI287" s="39"/>
      <c r="AJ287" s="41"/>
      <c r="AK287" s="42"/>
      <c r="AL287" s="27"/>
      <c r="AM287" s="28" t="str">
        <f>IFERROR(INDEX(#REF!,MATCH(AH287,#REF!,0)),"")</f>
        <v/>
      </c>
      <c r="AN287" s="29" t="str">
        <f t="shared" si="162"/>
        <v/>
      </c>
      <c r="AO287" s="29">
        <f t="shared" si="194"/>
        <v>0</v>
      </c>
      <c r="AP287" s="29">
        <f t="shared" si="187"/>
        <v>0</v>
      </c>
      <c r="AQ287" s="30">
        <f t="shared" si="195"/>
        <v>0</v>
      </c>
      <c r="AR287" s="31">
        <f t="shared" si="196"/>
        <v>0</v>
      </c>
      <c r="AT287" s="44" t="s">
        <v>969</v>
      </c>
      <c r="AU287" s="48" t="s">
        <v>621</v>
      </c>
      <c r="AV287" s="138">
        <v>0</v>
      </c>
      <c r="AW287" s="58">
        <v>0</v>
      </c>
      <c r="AX287" s="139">
        <v>1862</v>
      </c>
      <c r="AY287" s="58">
        <v>657</v>
      </c>
      <c r="AZ287" s="139">
        <v>1349</v>
      </c>
      <c r="BA287" s="58">
        <v>4719</v>
      </c>
      <c r="BB287" s="139">
        <v>6477</v>
      </c>
      <c r="BC287" s="58">
        <v>4574</v>
      </c>
      <c r="BD287" s="139">
        <v>4810</v>
      </c>
      <c r="BE287" s="58">
        <v>1696</v>
      </c>
      <c r="BF287" s="139">
        <v>0</v>
      </c>
      <c r="BG287" s="59">
        <v>0</v>
      </c>
      <c r="BI287" s="140">
        <f t="shared" si="188"/>
        <v>2178.6666666666665</v>
      </c>
      <c r="BJ287" s="140">
        <f t="shared" si="189"/>
        <v>26144</v>
      </c>
      <c r="BL287" s="399">
        <f t="shared" si="163"/>
        <v>26</v>
      </c>
      <c r="BM287" s="399">
        <f t="shared" si="164"/>
        <v>26</v>
      </c>
      <c r="BN287" s="399">
        <f t="shared" si="165"/>
        <v>38.03</v>
      </c>
      <c r="BO287" s="399">
        <f t="shared" si="166"/>
        <v>29.94</v>
      </c>
      <c r="BP287" s="399">
        <f t="shared" si="167"/>
        <v>34.44</v>
      </c>
      <c r="BQ287" s="399">
        <f t="shared" si="168"/>
        <v>58.03</v>
      </c>
      <c r="BR287" s="399">
        <f t="shared" si="169"/>
        <v>70.819999999999993</v>
      </c>
      <c r="BS287" s="399">
        <f t="shared" si="170"/>
        <v>57.02</v>
      </c>
      <c r="BT287" s="399">
        <f t="shared" si="171"/>
        <v>58.67</v>
      </c>
      <c r="BU287" s="399">
        <f t="shared" si="172"/>
        <v>36.869999999999997</v>
      </c>
      <c r="BV287" s="399">
        <f t="shared" si="173"/>
        <v>26</v>
      </c>
      <c r="BW287" s="399">
        <f t="shared" si="174"/>
        <v>26</v>
      </c>
      <c r="BX287" s="385">
        <f t="shared" si="190"/>
        <v>487.82</v>
      </c>
      <c r="BY287" s="385">
        <f t="shared" si="191"/>
        <v>40.651666666666664</v>
      </c>
      <c r="BZ287" s="385"/>
      <c r="CF287" s="399">
        <f t="shared" si="175"/>
        <v>51</v>
      </c>
      <c r="CG287" s="399">
        <f t="shared" si="176"/>
        <v>51</v>
      </c>
      <c r="CH287" s="399">
        <f t="shared" si="177"/>
        <v>68.66</v>
      </c>
      <c r="CI287" s="399">
        <f t="shared" si="178"/>
        <v>55.47</v>
      </c>
      <c r="CJ287" s="399">
        <f t="shared" si="179"/>
        <v>62.51</v>
      </c>
      <c r="CK287" s="399">
        <f t="shared" si="180"/>
        <v>102.95</v>
      </c>
      <c r="CL287" s="399">
        <f t="shared" si="181"/>
        <v>131.86000000000001</v>
      </c>
      <c r="CM287" s="399">
        <f t="shared" si="182"/>
        <v>101.21</v>
      </c>
      <c r="CN287" s="399">
        <f t="shared" si="183"/>
        <v>104.04</v>
      </c>
      <c r="CO287" s="399">
        <f t="shared" si="184"/>
        <v>66.67</v>
      </c>
      <c r="CP287" s="399">
        <f t="shared" si="185"/>
        <v>51</v>
      </c>
      <c r="CQ287" s="399">
        <f t="shared" si="186"/>
        <v>51</v>
      </c>
      <c r="CR287" s="385">
        <f t="shared" si="192"/>
        <v>897.37</v>
      </c>
      <c r="CS287" s="385">
        <f t="shared" si="193"/>
        <v>74.780833333333334</v>
      </c>
    </row>
    <row r="288" spans="22:97" ht="14" customHeight="1" x14ac:dyDescent="0.35">
      <c r="V288" s="137"/>
      <c r="W288" s="39"/>
      <c r="X288" s="202"/>
      <c r="Y288" s="42"/>
      <c r="Z288" s="27"/>
      <c r="AA288" s="28"/>
      <c r="AB288" s="29"/>
      <c r="AC288" s="29"/>
      <c r="AD288" s="29"/>
      <c r="AE288" s="30"/>
      <c r="AF288" s="31"/>
      <c r="AG288" s="136"/>
      <c r="AH288" s="137"/>
      <c r="AI288" s="39"/>
      <c r="AJ288" s="41"/>
      <c r="AK288" s="42"/>
      <c r="AL288" s="27"/>
      <c r="AM288" s="28" t="str">
        <f>IFERROR(INDEX(#REF!,MATCH(AH288,#REF!,0)),"")</f>
        <v/>
      </c>
      <c r="AN288" s="29" t="str">
        <f t="shared" si="162"/>
        <v/>
      </c>
      <c r="AO288" s="29">
        <f t="shared" si="194"/>
        <v>0</v>
      </c>
      <c r="AP288" s="29">
        <f t="shared" si="187"/>
        <v>0</v>
      </c>
      <c r="AQ288" s="30">
        <f t="shared" si="195"/>
        <v>0</v>
      </c>
      <c r="AR288" s="31">
        <f t="shared" si="196"/>
        <v>0</v>
      </c>
      <c r="AT288" s="44" t="s">
        <v>969</v>
      </c>
      <c r="AU288" s="48" t="s">
        <v>622</v>
      </c>
      <c r="AV288" s="138">
        <v>0</v>
      </c>
      <c r="AW288" s="58">
        <v>0</v>
      </c>
      <c r="AX288" s="139">
        <v>2237</v>
      </c>
      <c r="AY288" s="58">
        <v>590</v>
      </c>
      <c r="AZ288" s="139">
        <v>1097</v>
      </c>
      <c r="BA288" s="58">
        <v>2645</v>
      </c>
      <c r="BB288" s="139">
        <v>3066</v>
      </c>
      <c r="BC288" s="58">
        <v>3104</v>
      </c>
      <c r="BD288" s="139">
        <v>1843</v>
      </c>
      <c r="BE288" s="58">
        <v>1419</v>
      </c>
      <c r="BF288" s="139">
        <v>0</v>
      </c>
      <c r="BG288" s="59">
        <v>0</v>
      </c>
      <c r="BI288" s="140">
        <f t="shared" si="188"/>
        <v>1333.4166666666667</v>
      </c>
      <c r="BJ288" s="140">
        <f t="shared" si="189"/>
        <v>16001</v>
      </c>
      <c r="BL288" s="399">
        <f t="shared" si="163"/>
        <v>26</v>
      </c>
      <c r="BM288" s="399">
        <f t="shared" si="164"/>
        <v>26</v>
      </c>
      <c r="BN288" s="399">
        <f t="shared" si="165"/>
        <v>40.659999999999997</v>
      </c>
      <c r="BO288" s="399">
        <f t="shared" si="166"/>
        <v>29.54</v>
      </c>
      <c r="BP288" s="399">
        <f t="shared" si="167"/>
        <v>32.68</v>
      </c>
      <c r="BQ288" s="399">
        <f t="shared" si="168"/>
        <v>43.52</v>
      </c>
      <c r="BR288" s="399">
        <f t="shared" si="169"/>
        <v>46.46</v>
      </c>
      <c r="BS288" s="399">
        <f t="shared" si="170"/>
        <v>46.73</v>
      </c>
      <c r="BT288" s="399">
        <f t="shared" si="171"/>
        <v>37.9</v>
      </c>
      <c r="BU288" s="399">
        <f t="shared" si="172"/>
        <v>34.93</v>
      </c>
      <c r="BV288" s="399">
        <f t="shared" si="173"/>
        <v>26</v>
      </c>
      <c r="BW288" s="399">
        <f t="shared" si="174"/>
        <v>26</v>
      </c>
      <c r="BX288" s="385">
        <f t="shared" si="190"/>
        <v>416.42</v>
      </c>
      <c r="BY288" s="385">
        <f t="shared" si="191"/>
        <v>34.701666666666668</v>
      </c>
      <c r="BZ288" s="385"/>
      <c r="CF288" s="399">
        <f t="shared" si="175"/>
        <v>51</v>
      </c>
      <c r="CG288" s="399">
        <f t="shared" si="176"/>
        <v>51</v>
      </c>
      <c r="CH288" s="399">
        <f t="shared" si="177"/>
        <v>73.16</v>
      </c>
      <c r="CI288" s="399">
        <f t="shared" si="178"/>
        <v>55.01</v>
      </c>
      <c r="CJ288" s="399">
        <f t="shared" si="179"/>
        <v>59.48</v>
      </c>
      <c r="CK288" s="399">
        <f t="shared" si="180"/>
        <v>78.06</v>
      </c>
      <c r="CL288" s="399">
        <f t="shared" si="181"/>
        <v>83.11</v>
      </c>
      <c r="CM288" s="399">
        <f t="shared" si="182"/>
        <v>83.57</v>
      </c>
      <c r="CN288" s="399">
        <f t="shared" si="183"/>
        <v>68.44</v>
      </c>
      <c r="CO288" s="399">
        <f t="shared" si="184"/>
        <v>63.35</v>
      </c>
      <c r="CP288" s="399">
        <f t="shared" si="185"/>
        <v>51</v>
      </c>
      <c r="CQ288" s="399">
        <f t="shared" si="186"/>
        <v>51</v>
      </c>
      <c r="CR288" s="385">
        <f t="shared" si="192"/>
        <v>768.18</v>
      </c>
      <c r="CS288" s="385">
        <f t="shared" si="193"/>
        <v>64.015000000000001</v>
      </c>
    </row>
    <row r="289" spans="22:97" ht="14" customHeight="1" x14ac:dyDescent="0.35">
      <c r="V289" s="137"/>
      <c r="W289" s="39"/>
      <c r="X289" s="202"/>
      <c r="Y289" s="42"/>
      <c r="Z289" s="27"/>
      <c r="AA289" s="28"/>
      <c r="AB289" s="29"/>
      <c r="AC289" s="29"/>
      <c r="AD289" s="29"/>
      <c r="AE289" s="30"/>
      <c r="AF289" s="31"/>
      <c r="AG289" s="136"/>
      <c r="AH289" s="137"/>
      <c r="AI289" s="39"/>
      <c r="AJ289" s="41"/>
      <c r="AK289" s="42"/>
      <c r="AL289" s="27"/>
      <c r="AM289" s="28" t="str">
        <f>IFERROR(INDEX(#REF!,MATCH(AH289,#REF!,0)),"")</f>
        <v/>
      </c>
      <c r="AN289" s="29" t="str">
        <f t="shared" si="162"/>
        <v/>
      </c>
      <c r="AO289" s="29">
        <f t="shared" si="194"/>
        <v>0</v>
      </c>
      <c r="AP289" s="29">
        <f t="shared" si="187"/>
        <v>0</v>
      </c>
      <c r="AQ289" s="30">
        <f t="shared" si="195"/>
        <v>0</v>
      </c>
      <c r="AR289" s="31">
        <f t="shared" si="196"/>
        <v>0</v>
      </c>
      <c r="AT289" s="44" t="s">
        <v>969</v>
      </c>
      <c r="AU289" s="48" t="s">
        <v>623</v>
      </c>
      <c r="AV289" s="138">
        <v>0</v>
      </c>
      <c r="AW289" s="58">
        <v>0</v>
      </c>
      <c r="AX289" s="139">
        <v>9735</v>
      </c>
      <c r="AY289" s="58">
        <v>3708</v>
      </c>
      <c r="AZ289" s="139">
        <v>5394</v>
      </c>
      <c r="BA289" s="58">
        <v>7008</v>
      </c>
      <c r="BB289" s="139">
        <v>8155</v>
      </c>
      <c r="BC289" s="58">
        <v>8314</v>
      </c>
      <c r="BD289" s="139">
        <v>8703</v>
      </c>
      <c r="BE289" s="58">
        <v>6249</v>
      </c>
      <c r="BF289" s="139">
        <v>0</v>
      </c>
      <c r="BG289" s="59">
        <v>0</v>
      </c>
      <c r="BI289" s="140">
        <f t="shared" si="188"/>
        <v>4772.166666666667</v>
      </c>
      <c r="BJ289" s="140">
        <f t="shared" si="189"/>
        <v>57266</v>
      </c>
      <c r="BL289" s="399">
        <f t="shared" si="163"/>
        <v>26</v>
      </c>
      <c r="BM289" s="399">
        <f t="shared" si="164"/>
        <v>26</v>
      </c>
      <c r="BN289" s="399">
        <f t="shared" si="165"/>
        <v>96.88</v>
      </c>
      <c r="BO289" s="399">
        <f t="shared" si="166"/>
        <v>50.96</v>
      </c>
      <c r="BP289" s="399">
        <f t="shared" si="167"/>
        <v>62.76</v>
      </c>
      <c r="BQ289" s="399">
        <f t="shared" si="168"/>
        <v>75.06</v>
      </c>
      <c r="BR289" s="399">
        <f t="shared" si="169"/>
        <v>84.24</v>
      </c>
      <c r="BS289" s="399">
        <f t="shared" si="170"/>
        <v>85.51</v>
      </c>
      <c r="BT289" s="399">
        <f t="shared" si="171"/>
        <v>88.62</v>
      </c>
      <c r="BU289" s="399">
        <f t="shared" si="172"/>
        <v>68.989999999999995</v>
      </c>
      <c r="BV289" s="399">
        <f t="shared" si="173"/>
        <v>26</v>
      </c>
      <c r="BW289" s="399">
        <f t="shared" si="174"/>
        <v>26</v>
      </c>
      <c r="BX289" s="385">
        <f t="shared" si="190"/>
        <v>717.02</v>
      </c>
      <c r="BY289" s="385">
        <f t="shared" si="191"/>
        <v>59.751666666666665</v>
      </c>
      <c r="BZ289" s="385"/>
      <c r="CF289" s="399">
        <f t="shared" si="175"/>
        <v>51</v>
      </c>
      <c r="CG289" s="399">
        <f t="shared" si="176"/>
        <v>51</v>
      </c>
      <c r="CH289" s="399">
        <f t="shared" si="177"/>
        <v>197.02</v>
      </c>
      <c r="CI289" s="399">
        <f t="shared" si="178"/>
        <v>90.82</v>
      </c>
      <c r="CJ289" s="399">
        <f t="shared" si="179"/>
        <v>111.05</v>
      </c>
      <c r="CK289" s="399">
        <f t="shared" si="180"/>
        <v>142.47999999999999</v>
      </c>
      <c r="CL289" s="399">
        <f t="shared" si="181"/>
        <v>165.42</v>
      </c>
      <c r="CM289" s="399">
        <f t="shared" si="182"/>
        <v>168.6</v>
      </c>
      <c r="CN289" s="399">
        <f t="shared" si="183"/>
        <v>176.38</v>
      </c>
      <c r="CO289" s="399">
        <f t="shared" si="184"/>
        <v>127.3</v>
      </c>
      <c r="CP289" s="399">
        <f t="shared" si="185"/>
        <v>51</v>
      </c>
      <c r="CQ289" s="399">
        <f t="shared" si="186"/>
        <v>51</v>
      </c>
      <c r="CR289" s="385">
        <f t="shared" si="192"/>
        <v>1383.07</v>
      </c>
      <c r="CS289" s="385">
        <f t="shared" si="193"/>
        <v>115.25583333333333</v>
      </c>
    </row>
    <row r="290" spans="22:97" ht="14" customHeight="1" x14ac:dyDescent="0.35">
      <c r="V290" s="137"/>
      <c r="W290" s="39"/>
      <c r="X290" s="202"/>
      <c r="Y290" s="42"/>
      <c r="Z290" s="27"/>
      <c r="AA290" s="28"/>
      <c r="AB290" s="29"/>
      <c r="AC290" s="29"/>
      <c r="AD290" s="29"/>
      <c r="AE290" s="30"/>
      <c r="AF290" s="31"/>
      <c r="AG290" s="136"/>
      <c r="AH290" s="137"/>
      <c r="AI290" s="39"/>
      <c r="AJ290" s="41"/>
      <c r="AK290" s="42"/>
      <c r="AL290" s="27"/>
      <c r="AM290" s="28" t="str">
        <f>IFERROR(INDEX(#REF!,MATCH(AH290,#REF!,0)),"")</f>
        <v/>
      </c>
      <c r="AN290" s="29" t="str">
        <f t="shared" si="162"/>
        <v/>
      </c>
      <c r="AO290" s="29">
        <f t="shared" si="194"/>
        <v>0</v>
      </c>
      <c r="AP290" s="29">
        <f t="shared" si="187"/>
        <v>0</v>
      </c>
      <c r="AQ290" s="30">
        <f t="shared" si="195"/>
        <v>0</v>
      </c>
      <c r="AR290" s="31">
        <f t="shared" si="196"/>
        <v>0</v>
      </c>
      <c r="AT290" s="44" t="s">
        <v>969</v>
      </c>
      <c r="AU290" s="48" t="s">
        <v>624</v>
      </c>
      <c r="AV290" s="138">
        <v>0</v>
      </c>
      <c r="AW290" s="58">
        <v>0</v>
      </c>
      <c r="AX290" s="139">
        <v>2008</v>
      </c>
      <c r="AY290" s="58">
        <v>809</v>
      </c>
      <c r="AZ290" s="139">
        <v>961</v>
      </c>
      <c r="BA290" s="58">
        <v>4455</v>
      </c>
      <c r="BB290" s="139">
        <v>6026</v>
      </c>
      <c r="BC290" s="58">
        <v>249</v>
      </c>
      <c r="BD290" s="139">
        <v>1023</v>
      </c>
      <c r="BE290" s="58">
        <v>329</v>
      </c>
      <c r="BF290" s="139">
        <v>0</v>
      </c>
      <c r="BG290" s="59">
        <v>0</v>
      </c>
      <c r="BI290" s="140">
        <f t="shared" si="188"/>
        <v>1321.6666666666667</v>
      </c>
      <c r="BJ290" s="140">
        <f t="shared" si="189"/>
        <v>15860</v>
      </c>
      <c r="BL290" s="399">
        <f t="shared" si="163"/>
        <v>26</v>
      </c>
      <c r="BM290" s="399">
        <f t="shared" si="164"/>
        <v>26</v>
      </c>
      <c r="BN290" s="399">
        <f t="shared" si="165"/>
        <v>39.06</v>
      </c>
      <c r="BO290" s="399">
        <f t="shared" si="166"/>
        <v>30.85</v>
      </c>
      <c r="BP290" s="399">
        <f t="shared" si="167"/>
        <v>31.77</v>
      </c>
      <c r="BQ290" s="399">
        <f t="shared" si="168"/>
        <v>56.19</v>
      </c>
      <c r="BR290" s="399">
        <f t="shared" si="169"/>
        <v>67.209999999999994</v>
      </c>
      <c r="BS290" s="399">
        <f t="shared" si="170"/>
        <v>27.49</v>
      </c>
      <c r="BT290" s="399">
        <f t="shared" si="171"/>
        <v>32.159999999999997</v>
      </c>
      <c r="BU290" s="399">
        <f t="shared" si="172"/>
        <v>27.97</v>
      </c>
      <c r="BV290" s="399">
        <f t="shared" si="173"/>
        <v>26</v>
      </c>
      <c r="BW290" s="399">
        <f t="shared" si="174"/>
        <v>26</v>
      </c>
      <c r="BX290" s="385">
        <f t="shared" si="190"/>
        <v>416.70000000000005</v>
      </c>
      <c r="BY290" s="385">
        <f t="shared" si="191"/>
        <v>34.725000000000001</v>
      </c>
      <c r="BZ290" s="385"/>
      <c r="CF290" s="399">
        <f t="shared" si="175"/>
        <v>51</v>
      </c>
      <c r="CG290" s="399">
        <f t="shared" si="176"/>
        <v>51</v>
      </c>
      <c r="CH290" s="399">
        <f t="shared" si="177"/>
        <v>70.42</v>
      </c>
      <c r="CI290" s="399">
        <f t="shared" si="178"/>
        <v>56.5</v>
      </c>
      <c r="CJ290" s="399">
        <f t="shared" si="179"/>
        <v>57.85</v>
      </c>
      <c r="CK290" s="399">
        <f t="shared" si="180"/>
        <v>99.78</v>
      </c>
      <c r="CL290" s="399">
        <f t="shared" si="181"/>
        <v>122.84</v>
      </c>
      <c r="CM290" s="399">
        <f t="shared" si="182"/>
        <v>52.69</v>
      </c>
      <c r="CN290" s="399">
        <f t="shared" si="183"/>
        <v>58.6</v>
      </c>
      <c r="CO290" s="399">
        <f t="shared" si="184"/>
        <v>53.24</v>
      </c>
      <c r="CP290" s="399">
        <f t="shared" si="185"/>
        <v>51</v>
      </c>
      <c r="CQ290" s="399">
        <f t="shared" si="186"/>
        <v>51</v>
      </c>
      <c r="CR290" s="385">
        <f t="shared" si="192"/>
        <v>775.92000000000019</v>
      </c>
      <c r="CS290" s="385">
        <f t="shared" si="193"/>
        <v>64.660000000000011</v>
      </c>
    </row>
    <row r="291" spans="22:97" ht="14" customHeight="1" x14ac:dyDescent="0.35">
      <c r="V291" s="137"/>
      <c r="W291" s="39"/>
      <c r="X291" s="202"/>
      <c r="Y291" s="42"/>
      <c r="Z291" s="27"/>
      <c r="AA291" s="28"/>
      <c r="AB291" s="29"/>
      <c r="AC291" s="29"/>
      <c r="AD291" s="29"/>
      <c r="AE291" s="30"/>
      <c r="AF291" s="31"/>
      <c r="AG291" s="136"/>
      <c r="AH291" s="137"/>
      <c r="AI291" s="39"/>
      <c r="AJ291" s="41"/>
      <c r="AK291" s="42"/>
      <c r="AL291" s="27"/>
      <c r="AM291" s="28" t="str">
        <f>IFERROR(INDEX(#REF!,MATCH(AH291,#REF!,0)),"")</f>
        <v/>
      </c>
      <c r="AN291" s="29" t="str">
        <f t="shared" si="162"/>
        <v/>
      </c>
      <c r="AO291" s="29">
        <f t="shared" si="194"/>
        <v>0</v>
      </c>
      <c r="AP291" s="29">
        <f t="shared" si="187"/>
        <v>0</v>
      </c>
      <c r="AQ291" s="30">
        <f t="shared" si="195"/>
        <v>0</v>
      </c>
      <c r="AR291" s="31">
        <f t="shared" si="196"/>
        <v>0</v>
      </c>
      <c r="AT291" s="44" t="s">
        <v>969</v>
      </c>
      <c r="AU291" s="48" t="s">
        <v>625</v>
      </c>
      <c r="AV291" s="138">
        <v>0</v>
      </c>
      <c r="AW291" s="58">
        <v>0</v>
      </c>
      <c r="AX291" s="139">
        <v>1631</v>
      </c>
      <c r="AY291" s="58">
        <v>564</v>
      </c>
      <c r="AZ291" s="139">
        <v>1569</v>
      </c>
      <c r="BA291" s="58">
        <v>6063</v>
      </c>
      <c r="BB291" s="139">
        <v>8595</v>
      </c>
      <c r="BC291" s="58">
        <v>-1109</v>
      </c>
      <c r="BD291" s="139">
        <v>3988</v>
      </c>
      <c r="BE291" s="58">
        <v>480</v>
      </c>
      <c r="BF291" s="139">
        <v>0</v>
      </c>
      <c r="BG291" s="59">
        <v>0</v>
      </c>
      <c r="BI291" s="140">
        <f t="shared" si="188"/>
        <v>1815.0833333333333</v>
      </c>
      <c r="BJ291" s="140">
        <f t="shared" si="189"/>
        <v>21781</v>
      </c>
      <c r="BL291" s="399">
        <f t="shared" si="163"/>
        <v>26</v>
      </c>
      <c r="BM291" s="399">
        <f t="shared" si="164"/>
        <v>26</v>
      </c>
      <c r="BN291" s="399">
        <f t="shared" si="165"/>
        <v>36.42</v>
      </c>
      <c r="BO291" s="399">
        <f t="shared" si="166"/>
        <v>29.38</v>
      </c>
      <c r="BP291" s="399">
        <f t="shared" si="167"/>
        <v>35.979999999999997</v>
      </c>
      <c r="BQ291" s="399">
        <f t="shared" si="168"/>
        <v>67.5</v>
      </c>
      <c r="BR291" s="399">
        <f t="shared" si="169"/>
        <v>87.76</v>
      </c>
      <c r="BS291" s="399">
        <f t="shared" si="170"/>
        <v>19.350000000000001</v>
      </c>
      <c r="BT291" s="399">
        <f t="shared" si="171"/>
        <v>52.92</v>
      </c>
      <c r="BU291" s="399">
        <f t="shared" si="172"/>
        <v>28.88</v>
      </c>
      <c r="BV291" s="399">
        <f t="shared" si="173"/>
        <v>26</v>
      </c>
      <c r="BW291" s="399">
        <f t="shared" si="174"/>
        <v>26</v>
      </c>
      <c r="BX291" s="385">
        <f t="shared" si="190"/>
        <v>462.19000000000005</v>
      </c>
      <c r="BY291" s="385">
        <f t="shared" si="191"/>
        <v>38.51583333333334</v>
      </c>
      <c r="BZ291" s="385"/>
      <c r="CF291" s="399">
        <f t="shared" si="175"/>
        <v>51</v>
      </c>
      <c r="CG291" s="399">
        <f t="shared" si="176"/>
        <v>51</v>
      </c>
      <c r="CH291" s="399">
        <f t="shared" si="177"/>
        <v>65.89</v>
      </c>
      <c r="CI291" s="399">
        <f t="shared" si="178"/>
        <v>54.84</v>
      </c>
      <c r="CJ291" s="399">
        <f t="shared" si="179"/>
        <v>65.150000000000006</v>
      </c>
      <c r="CK291" s="399">
        <f t="shared" si="180"/>
        <v>123.58</v>
      </c>
      <c r="CL291" s="399">
        <f t="shared" si="181"/>
        <v>174.22</v>
      </c>
      <c r="CM291" s="399">
        <f t="shared" si="182"/>
        <v>43.46</v>
      </c>
      <c r="CN291" s="399">
        <f t="shared" si="183"/>
        <v>94.18</v>
      </c>
      <c r="CO291" s="399">
        <f t="shared" si="184"/>
        <v>54.26</v>
      </c>
      <c r="CP291" s="399">
        <f t="shared" si="185"/>
        <v>51</v>
      </c>
      <c r="CQ291" s="399">
        <f t="shared" si="186"/>
        <v>51</v>
      </c>
      <c r="CR291" s="385">
        <f t="shared" si="192"/>
        <v>879.57999999999993</v>
      </c>
      <c r="CS291" s="385">
        <f t="shared" si="193"/>
        <v>73.298333333333332</v>
      </c>
    </row>
    <row r="292" spans="22:97" ht="14" customHeight="1" x14ac:dyDescent="0.35">
      <c r="V292" s="137"/>
      <c r="W292" s="39"/>
      <c r="X292" s="202"/>
      <c r="Y292" s="42"/>
      <c r="Z292" s="27"/>
      <c r="AA292" s="28"/>
      <c r="AB292" s="29"/>
      <c r="AC292" s="29"/>
      <c r="AD292" s="29"/>
      <c r="AE292" s="30"/>
      <c r="AF292" s="31"/>
      <c r="AG292" s="136"/>
      <c r="AH292" s="137"/>
      <c r="AI292" s="39"/>
      <c r="AJ292" s="41"/>
      <c r="AK292" s="42"/>
      <c r="AL292" s="27"/>
      <c r="AM292" s="28" t="str">
        <f>IFERROR(INDEX(#REF!,MATCH(AH292,#REF!,0)),"")</f>
        <v/>
      </c>
      <c r="AN292" s="29" t="str">
        <f t="shared" si="162"/>
        <v/>
      </c>
      <c r="AO292" s="29">
        <f t="shared" si="194"/>
        <v>0</v>
      </c>
      <c r="AP292" s="29">
        <f t="shared" si="187"/>
        <v>0</v>
      </c>
      <c r="AQ292" s="30">
        <f t="shared" si="195"/>
        <v>0</v>
      </c>
      <c r="AR292" s="31">
        <f t="shared" si="196"/>
        <v>0</v>
      </c>
      <c r="AT292" s="44" t="s">
        <v>969</v>
      </c>
      <c r="AU292" s="48" t="s">
        <v>626</v>
      </c>
      <c r="AV292" s="138">
        <v>0</v>
      </c>
      <c r="AW292" s="58">
        <v>0</v>
      </c>
      <c r="AX292" s="139">
        <v>-511</v>
      </c>
      <c r="AY292" s="58">
        <v>1852</v>
      </c>
      <c r="AZ292" s="139">
        <v>3126</v>
      </c>
      <c r="BA292" s="58">
        <v>0</v>
      </c>
      <c r="BB292" s="139"/>
      <c r="BC292" s="58"/>
      <c r="BD292" s="139">
        <v>4087</v>
      </c>
      <c r="BE292" s="58">
        <v>1591</v>
      </c>
      <c r="BF292" s="139">
        <v>0</v>
      </c>
      <c r="BG292" s="59">
        <v>0</v>
      </c>
      <c r="BI292" s="140">
        <f t="shared" si="188"/>
        <v>1014.5</v>
      </c>
      <c r="BJ292" s="140">
        <f t="shared" si="189"/>
        <v>10145</v>
      </c>
      <c r="BL292" s="399">
        <f t="shared" si="163"/>
        <v>26</v>
      </c>
      <c r="BM292" s="399">
        <f t="shared" si="164"/>
        <v>26</v>
      </c>
      <c r="BN292" s="399">
        <f t="shared" si="165"/>
        <v>22.93</v>
      </c>
      <c r="BO292" s="399">
        <f t="shared" si="166"/>
        <v>37.96</v>
      </c>
      <c r="BP292" s="399">
        <f t="shared" si="167"/>
        <v>46.88</v>
      </c>
      <c r="BQ292" s="399">
        <f t="shared" si="168"/>
        <v>26</v>
      </c>
      <c r="BR292" s="399">
        <f t="shared" si="169"/>
        <v>26</v>
      </c>
      <c r="BS292" s="399">
        <f t="shared" si="170"/>
        <v>26</v>
      </c>
      <c r="BT292" s="399">
        <f t="shared" si="171"/>
        <v>53.61</v>
      </c>
      <c r="BU292" s="399">
        <f t="shared" si="172"/>
        <v>36.14</v>
      </c>
      <c r="BV292" s="399">
        <f t="shared" si="173"/>
        <v>26</v>
      </c>
      <c r="BW292" s="399">
        <f t="shared" si="174"/>
        <v>26</v>
      </c>
      <c r="BX292" s="385">
        <f t="shared" si="190"/>
        <v>379.52</v>
      </c>
      <c r="BY292" s="385">
        <f t="shared" si="191"/>
        <v>31.626666666666665</v>
      </c>
      <c r="BZ292" s="385"/>
      <c r="CF292" s="399">
        <f t="shared" si="175"/>
        <v>51</v>
      </c>
      <c r="CG292" s="399">
        <f t="shared" si="176"/>
        <v>51</v>
      </c>
      <c r="CH292" s="399">
        <f t="shared" si="177"/>
        <v>47.53</v>
      </c>
      <c r="CI292" s="399">
        <f t="shared" si="178"/>
        <v>68.540000000000006</v>
      </c>
      <c r="CJ292" s="399">
        <f t="shared" si="179"/>
        <v>83.83</v>
      </c>
      <c r="CK292" s="399">
        <f t="shared" si="180"/>
        <v>51</v>
      </c>
      <c r="CL292" s="399">
        <f t="shared" si="181"/>
        <v>51</v>
      </c>
      <c r="CM292" s="399">
        <f t="shared" si="182"/>
        <v>51</v>
      </c>
      <c r="CN292" s="399">
        <f t="shared" si="183"/>
        <v>95.36</v>
      </c>
      <c r="CO292" s="399">
        <f t="shared" si="184"/>
        <v>65.41</v>
      </c>
      <c r="CP292" s="399">
        <f t="shared" si="185"/>
        <v>51</v>
      </c>
      <c r="CQ292" s="399">
        <f t="shared" si="186"/>
        <v>51</v>
      </c>
      <c r="CR292" s="385">
        <f t="shared" si="192"/>
        <v>717.67</v>
      </c>
      <c r="CS292" s="385">
        <f t="shared" si="193"/>
        <v>59.805833333333332</v>
      </c>
    </row>
    <row r="293" spans="22:97" ht="14" customHeight="1" x14ac:dyDescent="0.35">
      <c r="V293" s="137"/>
      <c r="W293" s="39"/>
      <c r="X293" s="202"/>
      <c r="Y293" s="42"/>
      <c r="Z293" s="27"/>
      <c r="AA293" s="28"/>
      <c r="AB293" s="29"/>
      <c r="AC293" s="29"/>
      <c r="AD293" s="29"/>
      <c r="AE293" s="30"/>
      <c r="AF293" s="31"/>
      <c r="AG293" s="136"/>
      <c r="AH293" s="137"/>
      <c r="AI293" s="39"/>
      <c r="AJ293" s="41"/>
      <c r="AK293" s="42"/>
      <c r="AL293" s="27"/>
      <c r="AM293" s="28" t="str">
        <f>IFERROR(INDEX(#REF!,MATCH(AH293,#REF!,0)),"")</f>
        <v/>
      </c>
      <c r="AN293" s="29" t="str">
        <f t="shared" si="162"/>
        <v/>
      </c>
      <c r="AO293" s="29">
        <f t="shared" si="194"/>
        <v>0</v>
      </c>
      <c r="AP293" s="29">
        <f t="shared" si="187"/>
        <v>0</v>
      </c>
      <c r="AQ293" s="30">
        <f t="shared" si="195"/>
        <v>0</v>
      </c>
      <c r="AR293" s="31">
        <f t="shared" si="196"/>
        <v>0</v>
      </c>
      <c r="AT293" s="44" t="s">
        <v>969</v>
      </c>
      <c r="AU293" s="48" t="s">
        <v>627</v>
      </c>
      <c r="AV293" s="138">
        <v>0</v>
      </c>
      <c r="AW293" s="58">
        <v>0</v>
      </c>
      <c r="AX293" s="139">
        <v>2189</v>
      </c>
      <c r="AY293" s="58">
        <v>1933</v>
      </c>
      <c r="AZ293" s="139">
        <v>1812</v>
      </c>
      <c r="BA293" s="58">
        <v>3763</v>
      </c>
      <c r="BB293" s="139">
        <v>5060</v>
      </c>
      <c r="BC293" s="58">
        <v>10039</v>
      </c>
      <c r="BD293" s="139">
        <v>11632</v>
      </c>
      <c r="BE293" s="58">
        <v>5000</v>
      </c>
      <c r="BF293" s="139">
        <v>0</v>
      </c>
      <c r="BG293" s="59">
        <v>0</v>
      </c>
      <c r="BI293" s="140">
        <f t="shared" si="188"/>
        <v>3452.3333333333335</v>
      </c>
      <c r="BJ293" s="140">
        <f t="shared" si="189"/>
        <v>41428</v>
      </c>
      <c r="BL293" s="399">
        <f t="shared" si="163"/>
        <v>26</v>
      </c>
      <c r="BM293" s="399">
        <f t="shared" si="164"/>
        <v>26</v>
      </c>
      <c r="BN293" s="399">
        <f t="shared" si="165"/>
        <v>40.32</v>
      </c>
      <c r="BO293" s="399">
        <f t="shared" si="166"/>
        <v>38.53</v>
      </c>
      <c r="BP293" s="399">
        <f t="shared" si="167"/>
        <v>37.68</v>
      </c>
      <c r="BQ293" s="399">
        <f t="shared" si="168"/>
        <v>51.34</v>
      </c>
      <c r="BR293" s="399">
        <f t="shared" si="169"/>
        <v>60.42</v>
      </c>
      <c r="BS293" s="399">
        <f t="shared" si="170"/>
        <v>99.31</v>
      </c>
      <c r="BT293" s="399">
        <f t="shared" si="171"/>
        <v>112.06</v>
      </c>
      <c r="BU293" s="399">
        <f t="shared" si="172"/>
        <v>60</v>
      </c>
      <c r="BV293" s="399">
        <f t="shared" si="173"/>
        <v>26</v>
      </c>
      <c r="BW293" s="399">
        <f t="shared" si="174"/>
        <v>26</v>
      </c>
      <c r="BX293" s="385">
        <f t="shared" si="190"/>
        <v>603.66000000000008</v>
      </c>
      <c r="BY293" s="385">
        <f t="shared" si="191"/>
        <v>50.305000000000007</v>
      </c>
      <c r="BZ293" s="385"/>
      <c r="CF293" s="399">
        <f t="shared" si="175"/>
        <v>51</v>
      </c>
      <c r="CG293" s="399">
        <f t="shared" si="176"/>
        <v>51</v>
      </c>
      <c r="CH293" s="399">
        <f t="shared" si="177"/>
        <v>72.59</v>
      </c>
      <c r="CI293" s="399">
        <f t="shared" si="178"/>
        <v>69.52</v>
      </c>
      <c r="CJ293" s="399">
        <f t="shared" si="179"/>
        <v>68.06</v>
      </c>
      <c r="CK293" s="399">
        <f t="shared" si="180"/>
        <v>91.48</v>
      </c>
      <c r="CL293" s="399">
        <f t="shared" si="181"/>
        <v>107.04</v>
      </c>
      <c r="CM293" s="399">
        <f t="shared" si="182"/>
        <v>203.1</v>
      </c>
      <c r="CN293" s="399">
        <f t="shared" si="183"/>
        <v>234.96</v>
      </c>
      <c r="CO293" s="399">
        <f t="shared" si="184"/>
        <v>106.32</v>
      </c>
      <c r="CP293" s="399">
        <f t="shared" si="185"/>
        <v>51</v>
      </c>
      <c r="CQ293" s="399">
        <f t="shared" si="186"/>
        <v>51</v>
      </c>
      <c r="CR293" s="385">
        <f t="shared" si="192"/>
        <v>1157.0700000000002</v>
      </c>
      <c r="CS293" s="385">
        <f t="shared" si="193"/>
        <v>96.422500000000014</v>
      </c>
    </row>
    <row r="294" spans="22:97" ht="14" customHeight="1" x14ac:dyDescent="0.35">
      <c r="V294" s="137"/>
      <c r="W294" s="39"/>
      <c r="X294" s="202"/>
      <c r="Y294" s="42"/>
      <c r="Z294" s="27"/>
      <c r="AA294" s="28"/>
      <c r="AB294" s="29"/>
      <c r="AC294" s="29"/>
      <c r="AD294" s="29"/>
      <c r="AE294" s="30"/>
      <c r="AF294" s="31"/>
      <c r="AG294" s="136"/>
      <c r="AH294" s="137"/>
      <c r="AI294" s="39"/>
      <c r="AJ294" s="41"/>
      <c r="AK294" s="42"/>
      <c r="AL294" s="27"/>
      <c r="AM294" s="28" t="str">
        <f>IFERROR(INDEX(#REF!,MATCH(AH294,#REF!,0)),"")</f>
        <v/>
      </c>
      <c r="AN294" s="29" t="str">
        <f t="shared" si="162"/>
        <v/>
      </c>
      <c r="AO294" s="29">
        <f t="shared" si="194"/>
        <v>0</v>
      </c>
      <c r="AP294" s="29">
        <f t="shared" si="187"/>
        <v>0</v>
      </c>
      <c r="AQ294" s="30">
        <f t="shared" si="195"/>
        <v>0</v>
      </c>
      <c r="AR294" s="31">
        <f t="shared" si="196"/>
        <v>0</v>
      </c>
      <c r="AT294" s="44" t="s">
        <v>969</v>
      </c>
      <c r="AU294" s="48" t="s">
        <v>628</v>
      </c>
      <c r="AV294" s="138">
        <v>0</v>
      </c>
      <c r="AW294" s="58">
        <v>0</v>
      </c>
      <c r="AX294" s="139">
        <v>2936</v>
      </c>
      <c r="AY294" s="58">
        <v>152</v>
      </c>
      <c r="AZ294" s="139"/>
      <c r="BA294" s="58"/>
      <c r="BB294" s="139"/>
      <c r="BC294" s="58"/>
      <c r="BD294" s="139">
        <v>2347</v>
      </c>
      <c r="BE294" s="58">
        <v>1087</v>
      </c>
      <c r="BF294" s="139">
        <v>0</v>
      </c>
      <c r="BG294" s="59">
        <v>0</v>
      </c>
      <c r="BI294" s="140">
        <f t="shared" si="188"/>
        <v>815.25</v>
      </c>
      <c r="BJ294" s="140">
        <f t="shared" si="189"/>
        <v>6522</v>
      </c>
      <c r="BL294" s="399">
        <f t="shared" si="163"/>
        <v>26</v>
      </c>
      <c r="BM294" s="399">
        <f t="shared" si="164"/>
        <v>26</v>
      </c>
      <c r="BN294" s="399">
        <f t="shared" si="165"/>
        <v>45.55</v>
      </c>
      <c r="BO294" s="399">
        <f t="shared" si="166"/>
        <v>26.91</v>
      </c>
      <c r="BP294" s="399">
        <f t="shared" si="167"/>
        <v>26</v>
      </c>
      <c r="BQ294" s="399">
        <f t="shared" si="168"/>
        <v>26</v>
      </c>
      <c r="BR294" s="399">
        <f t="shared" si="169"/>
        <v>26</v>
      </c>
      <c r="BS294" s="399">
        <f t="shared" si="170"/>
        <v>26</v>
      </c>
      <c r="BT294" s="399">
        <f t="shared" si="171"/>
        <v>41.43</v>
      </c>
      <c r="BU294" s="399">
        <f t="shared" si="172"/>
        <v>32.61</v>
      </c>
      <c r="BV294" s="399">
        <f t="shared" si="173"/>
        <v>26</v>
      </c>
      <c r="BW294" s="399">
        <f t="shared" si="174"/>
        <v>26</v>
      </c>
      <c r="BX294" s="385">
        <f t="shared" si="190"/>
        <v>354.5</v>
      </c>
      <c r="BY294" s="385">
        <f t="shared" si="191"/>
        <v>29.541666666666668</v>
      </c>
      <c r="BZ294" s="385"/>
      <c r="CF294" s="399">
        <f t="shared" si="175"/>
        <v>51</v>
      </c>
      <c r="CG294" s="399">
        <f t="shared" si="176"/>
        <v>51</v>
      </c>
      <c r="CH294" s="399">
        <f t="shared" si="177"/>
        <v>81.55</v>
      </c>
      <c r="CI294" s="399">
        <f t="shared" si="178"/>
        <v>52.03</v>
      </c>
      <c r="CJ294" s="399">
        <f t="shared" si="179"/>
        <v>51</v>
      </c>
      <c r="CK294" s="399">
        <f t="shared" si="180"/>
        <v>51</v>
      </c>
      <c r="CL294" s="399">
        <f t="shared" si="181"/>
        <v>51</v>
      </c>
      <c r="CM294" s="399">
        <f t="shared" si="182"/>
        <v>51</v>
      </c>
      <c r="CN294" s="399">
        <f t="shared" si="183"/>
        <v>74.48</v>
      </c>
      <c r="CO294" s="399">
        <f t="shared" si="184"/>
        <v>59.36</v>
      </c>
      <c r="CP294" s="399">
        <f t="shared" si="185"/>
        <v>51</v>
      </c>
      <c r="CQ294" s="399">
        <f t="shared" si="186"/>
        <v>51</v>
      </c>
      <c r="CR294" s="385">
        <f t="shared" si="192"/>
        <v>675.42000000000007</v>
      </c>
      <c r="CS294" s="385">
        <f t="shared" si="193"/>
        <v>56.285000000000004</v>
      </c>
    </row>
    <row r="295" spans="22:97" ht="14" customHeight="1" x14ac:dyDescent="0.35">
      <c r="V295" s="137"/>
      <c r="W295" s="39"/>
      <c r="X295" s="202"/>
      <c r="Y295" s="42"/>
      <c r="Z295" s="27"/>
      <c r="AA295" s="28"/>
      <c r="AB295" s="29"/>
      <c r="AC295" s="29"/>
      <c r="AD295" s="29"/>
      <c r="AE295" s="30"/>
      <c r="AF295" s="31"/>
      <c r="AG295" s="136"/>
      <c r="AH295" s="137"/>
      <c r="AI295" s="39"/>
      <c r="AJ295" s="41"/>
      <c r="AK295" s="42"/>
      <c r="AL295" s="27"/>
      <c r="AM295" s="28" t="str">
        <f>IFERROR(INDEX(#REF!,MATCH(AH295,#REF!,0)),"")</f>
        <v/>
      </c>
      <c r="AN295" s="29" t="str">
        <f t="shared" si="162"/>
        <v/>
      </c>
      <c r="AO295" s="29">
        <f t="shared" si="194"/>
        <v>0</v>
      </c>
      <c r="AP295" s="29">
        <f t="shared" si="187"/>
        <v>0</v>
      </c>
      <c r="AQ295" s="30">
        <f t="shared" si="195"/>
        <v>0</v>
      </c>
      <c r="AR295" s="31">
        <f t="shared" si="196"/>
        <v>0</v>
      </c>
      <c r="AT295" s="44" t="s">
        <v>969</v>
      </c>
      <c r="AU295" s="48" t="s">
        <v>629</v>
      </c>
      <c r="AV295" s="138">
        <v>0</v>
      </c>
      <c r="AW295" s="58">
        <v>0</v>
      </c>
      <c r="AX295" s="139">
        <v>1788</v>
      </c>
      <c r="AY295" s="58">
        <v>472</v>
      </c>
      <c r="AZ295" s="139">
        <v>2630</v>
      </c>
      <c r="BA295" s="58">
        <v>2709</v>
      </c>
      <c r="BB295" s="139">
        <v>2788</v>
      </c>
      <c r="BC295" s="58">
        <v>2790</v>
      </c>
      <c r="BD295" s="139">
        <v>3090</v>
      </c>
      <c r="BE295" s="58">
        <v>1560</v>
      </c>
      <c r="BF295" s="139">
        <v>0</v>
      </c>
      <c r="BG295" s="59">
        <v>0</v>
      </c>
      <c r="BI295" s="140">
        <f t="shared" si="188"/>
        <v>1485.5833333333333</v>
      </c>
      <c r="BJ295" s="140">
        <f t="shared" si="189"/>
        <v>17827</v>
      </c>
      <c r="BL295" s="399">
        <f t="shared" si="163"/>
        <v>26</v>
      </c>
      <c r="BM295" s="399">
        <f t="shared" si="164"/>
        <v>26</v>
      </c>
      <c r="BN295" s="399">
        <f t="shared" si="165"/>
        <v>37.520000000000003</v>
      </c>
      <c r="BO295" s="399">
        <f t="shared" si="166"/>
        <v>28.83</v>
      </c>
      <c r="BP295" s="399">
        <f t="shared" si="167"/>
        <v>43.41</v>
      </c>
      <c r="BQ295" s="399">
        <f t="shared" si="168"/>
        <v>43.96</v>
      </c>
      <c r="BR295" s="399">
        <f t="shared" si="169"/>
        <v>44.52</v>
      </c>
      <c r="BS295" s="399">
        <f t="shared" si="170"/>
        <v>44.53</v>
      </c>
      <c r="BT295" s="399">
        <f t="shared" si="171"/>
        <v>46.63</v>
      </c>
      <c r="BU295" s="399">
        <f t="shared" si="172"/>
        <v>35.92</v>
      </c>
      <c r="BV295" s="399">
        <f t="shared" si="173"/>
        <v>26</v>
      </c>
      <c r="BW295" s="399">
        <f t="shared" si="174"/>
        <v>26</v>
      </c>
      <c r="BX295" s="385">
        <f t="shared" si="190"/>
        <v>429.32</v>
      </c>
      <c r="BY295" s="385">
        <f t="shared" si="191"/>
        <v>35.776666666666664</v>
      </c>
      <c r="BZ295" s="385"/>
      <c r="CF295" s="399">
        <f t="shared" si="175"/>
        <v>51</v>
      </c>
      <c r="CG295" s="399">
        <f t="shared" si="176"/>
        <v>51</v>
      </c>
      <c r="CH295" s="399">
        <f t="shared" si="177"/>
        <v>67.78</v>
      </c>
      <c r="CI295" s="399">
        <f t="shared" si="178"/>
        <v>54.21</v>
      </c>
      <c r="CJ295" s="399">
        <f t="shared" si="179"/>
        <v>77.88</v>
      </c>
      <c r="CK295" s="399">
        <f t="shared" si="180"/>
        <v>78.83</v>
      </c>
      <c r="CL295" s="399">
        <f t="shared" si="181"/>
        <v>79.78</v>
      </c>
      <c r="CM295" s="399">
        <f t="shared" si="182"/>
        <v>79.8</v>
      </c>
      <c r="CN295" s="399">
        <f t="shared" si="183"/>
        <v>83.4</v>
      </c>
      <c r="CO295" s="399">
        <f t="shared" si="184"/>
        <v>65.040000000000006</v>
      </c>
      <c r="CP295" s="399">
        <f t="shared" si="185"/>
        <v>51</v>
      </c>
      <c r="CQ295" s="399">
        <f t="shared" si="186"/>
        <v>51</v>
      </c>
      <c r="CR295" s="385">
        <f t="shared" si="192"/>
        <v>790.71999999999991</v>
      </c>
      <c r="CS295" s="385">
        <f t="shared" si="193"/>
        <v>65.893333333333331</v>
      </c>
    </row>
    <row r="296" spans="22:97" ht="14" customHeight="1" x14ac:dyDescent="0.35">
      <c r="V296" s="137"/>
      <c r="W296" s="39"/>
      <c r="X296" s="202"/>
      <c r="Y296" s="42"/>
      <c r="Z296" s="27"/>
      <c r="AA296" s="28"/>
      <c r="AB296" s="29"/>
      <c r="AC296" s="29"/>
      <c r="AD296" s="29"/>
      <c r="AE296" s="30"/>
      <c r="AF296" s="31"/>
      <c r="AG296" s="136"/>
      <c r="AH296" s="137"/>
      <c r="AI296" s="39"/>
      <c r="AJ296" s="41"/>
      <c r="AK296" s="42"/>
      <c r="AL296" s="27"/>
      <c r="AM296" s="28" t="str">
        <f>IFERROR(INDEX(#REF!,MATCH(AH296,#REF!,0)),"")</f>
        <v/>
      </c>
      <c r="AN296" s="29" t="str">
        <f t="shared" si="162"/>
        <v/>
      </c>
      <c r="AO296" s="29">
        <f t="shared" si="194"/>
        <v>0</v>
      </c>
      <c r="AP296" s="29">
        <f t="shared" si="187"/>
        <v>0</v>
      </c>
      <c r="AQ296" s="30">
        <f t="shared" si="195"/>
        <v>0</v>
      </c>
      <c r="AR296" s="31">
        <f t="shared" si="196"/>
        <v>0</v>
      </c>
      <c r="AT296" s="44" t="s">
        <v>969</v>
      </c>
      <c r="AU296" s="48" t="s">
        <v>630</v>
      </c>
      <c r="AV296" s="138">
        <v>0</v>
      </c>
      <c r="AW296" s="58">
        <v>0</v>
      </c>
      <c r="AX296" s="139">
        <v>2766</v>
      </c>
      <c r="AY296" s="58">
        <v>390</v>
      </c>
      <c r="AZ296" s="139">
        <v>931</v>
      </c>
      <c r="BA296" s="58">
        <v>1326</v>
      </c>
      <c r="BB296" s="139">
        <v>1624</v>
      </c>
      <c r="BC296" s="58">
        <v>6537</v>
      </c>
      <c r="BD296" s="139">
        <v>2891</v>
      </c>
      <c r="BE296" s="58">
        <v>2143</v>
      </c>
      <c r="BF296" s="139">
        <v>0</v>
      </c>
      <c r="BG296" s="59">
        <v>0</v>
      </c>
      <c r="BI296" s="140">
        <f t="shared" si="188"/>
        <v>1550.6666666666667</v>
      </c>
      <c r="BJ296" s="140">
        <f t="shared" si="189"/>
        <v>18608</v>
      </c>
      <c r="BL296" s="399">
        <f t="shared" si="163"/>
        <v>26</v>
      </c>
      <c r="BM296" s="399">
        <f t="shared" si="164"/>
        <v>26</v>
      </c>
      <c r="BN296" s="399">
        <f t="shared" si="165"/>
        <v>44.36</v>
      </c>
      <c r="BO296" s="399">
        <f t="shared" si="166"/>
        <v>28.34</v>
      </c>
      <c r="BP296" s="399">
        <f t="shared" si="167"/>
        <v>31.59</v>
      </c>
      <c r="BQ296" s="399">
        <f t="shared" si="168"/>
        <v>34.28</v>
      </c>
      <c r="BR296" s="399">
        <f t="shared" si="169"/>
        <v>36.369999999999997</v>
      </c>
      <c r="BS296" s="399">
        <f t="shared" si="170"/>
        <v>71.3</v>
      </c>
      <c r="BT296" s="399">
        <f t="shared" si="171"/>
        <v>45.24</v>
      </c>
      <c r="BU296" s="399">
        <f t="shared" si="172"/>
        <v>40</v>
      </c>
      <c r="BV296" s="399">
        <f t="shared" si="173"/>
        <v>26</v>
      </c>
      <c r="BW296" s="399">
        <f t="shared" si="174"/>
        <v>26</v>
      </c>
      <c r="BX296" s="385">
        <f t="shared" si="190"/>
        <v>435.48</v>
      </c>
      <c r="BY296" s="385">
        <f t="shared" si="191"/>
        <v>36.29</v>
      </c>
      <c r="BZ296" s="385"/>
      <c r="CF296" s="399">
        <f t="shared" si="175"/>
        <v>51</v>
      </c>
      <c r="CG296" s="399">
        <f t="shared" si="176"/>
        <v>51</v>
      </c>
      <c r="CH296" s="399">
        <f t="shared" si="177"/>
        <v>79.510000000000005</v>
      </c>
      <c r="CI296" s="399">
        <f t="shared" si="178"/>
        <v>53.65</v>
      </c>
      <c r="CJ296" s="399">
        <f t="shared" si="179"/>
        <v>57.49</v>
      </c>
      <c r="CK296" s="399">
        <f t="shared" si="180"/>
        <v>62.23</v>
      </c>
      <c r="CL296" s="399">
        <f t="shared" si="181"/>
        <v>65.81</v>
      </c>
      <c r="CM296" s="399">
        <f t="shared" si="182"/>
        <v>133.06</v>
      </c>
      <c r="CN296" s="399">
        <f t="shared" si="183"/>
        <v>81.010000000000005</v>
      </c>
      <c r="CO296" s="399">
        <f t="shared" si="184"/>
        <v>72.040000000000006</v>
      </c>
      <c r="CP296" s="399">
        <f t="shared" si="185"/>
        <v>51</v>
      </c>
      <c r="CQ296" s="399">
        <f t="shared" si="186"/>
        <v>51</v>
      </c>
      <c r="CR296" s="385">
        <f t="shared" si="192"/>
        <v>808.8</v>
      </c>
      <c r="CS296" s="385">
        <f t="shared" si="193"/>
        <v>67.399999999999991</v>
      </c>
    </row>
    <row r="297" spans="22:97" ht="14" customHeight="1" x14ac:dyDescent="0.35">
      <c r="V297" s="137"/>
      <c r="W297" s="39"/>
      <c r="X297" s="202"/>
      <c r="Y297" s="42"/>
      <c r="Z297" s="27"/>
      <c r="AA297" s="28"/>
      <c r="AB297" s="29"/>
      <c r="AC297" s="29"/>
      <c r="AD297" s="29"/>
      <c r="AE297" s="30"/>
      <c r="AF297" s="31"/>
      <c r="AG297" s="136"/>
      <c r="AH297" s="137"/>
      <c r="AI297" s="39"/>
      <c r="AJ297" s="41"/>
      <c r="AK297" s="42"/>
      <c r="AL297" s="27"/>
      <c r="AM297" s="28" t="str">
        <f>IFERROR(INDEX(#REF!,MATCH(AH297,#REF!,0)),"")</f>
        <v/>
      </c>
      <c r="AN297" s="29" t="str">
        <f t="shared" si="162"/>
        <v/>
      </c>
      <c r="AO297" s="29">
        <f t="shared" si="194"/>
        <v>0</v>
      </c>
      <c r="AP297" s="29">
        <f t="shared" si="187"/>
        <v>0</v>
      </c>
      <c r="AQ297" s="30">
        <f t="shared" si="195"/>
        <v>0</v>
      </c>
      <c r="AR297" s="31">
        <f t="shared" si="196"/>
        <v>0</v>
      </c>
      <c r="AT297" s="44" t="s">
        <v>969</v>
      </c>
      <c r="AU297" s="48" t="s">
        <v>631</v>
      </c>
      <c r="AV297" s="138">
        <v>0</v>
      </c>
      <c r="AW297" s="58">
        <v>0</v>
      </c>
      <c r="AX297" s="139">
        <v>3169</v>
      </c>
      <c r="AY297" s="58">
        <v>764</v>
      </c>
      <c r="AZ297" s="139">
        <v>2464</v>
      </c>
      <c r="BA297" s="58">
        <v>4894</v>
      </c>
      <c r="BB297" s="139">
        <v>5246</v>
      </c>
      <c r="BC297" s="58">
        <v>1816</v>
      </c>
      <c r="BD297" s="139">
        <v>6035</v>
      </c>
      <c r="BE297" s="58">
        <v>1947</v>
      </c>
      <c r="BF297" s="139">
        <v>0</v>
      </c>
      <c r="BG297" s="59">
        <v>0</v>
      </c>
      <c r="BI297" s="140">
        <f t="shared" si="188"/>
        <v>2194.5833333333335</v>
      </c>
      <c r="BJ297" s="140">
        <f t="shared" si="189"/>
        <v>26335</v>
      </c>
      <c r="BL297" s="399">
        <f t="shared" si="163"/>
        <v>26</v>
      </c>
      <c r="BM297" s="399">
        <f t="shared" si="164"/>
        <v>26</v>
      </c>
      <c r="BN297" s="399">
        <f t="shared" si="165"/>
        <v>47.18</v>
      </c>
      <c r="BO297" s="399">
        <f t="shared" si="166"/>
        <v>30.58</v>
      </c>
      <c r="BP297" s="399">
        <f t="shared" si="167"/>
        <v>42.25</v>
      </c>
      <c r="BQ297" s="399">
        <f t="shared" si="168"/>
        <v>59.26</v>
      </c>
      <c r="BR297" s="399">
        <f t="shared" si="169"/>
        <v>61.72</v>
      </c>
      <c r="BS297" s="399">
        <f t="shared" si="170"/>
        <v>37.71</v>
      </c>
      <c r="BT297" s="399">
        <f t="shared" si="171"/>
        <v>67.28</v>
      </c>
      <c r="BU297" s="399">
        <f t="shared" si="172"/>
        <v>38.630000000000003</v>
      </c>
      <c r="BV297" s="399">
        <f t="shared" si="173"/>
        <v>26</v>
      </c>
      <c r="BW297" s="399">
        <f t="shared" si="174"/>
        <v>26</v>
      </c>
      <c r="BX297" s="385">
        <f t="shared" si="190"/>
        <v>488.61</v>
      </c>
      <c r="BY297" s="385">
        <f t="shared" si="191"/>
        <v>40.717500000000001</v>
      </c>
      <c r="BZ297" s="385"/>
      <c r="CF297" s="399">
        <f t="shared" si="175"/>
        <v>51</v>
      </c>
      <c r="CG297" s="399">
        <f t="shared" si="176"/>
        <v>51</v>
      </c>
      <c r="CH297" s="399">
        <f t="shared" si="177"/>
        <v>84.35</v>
      </c>
      <c r="CI297" s="399">
        <f t="shared" si="178"/>
        <v>56.2</v>
      </c>
      <c r="CJ297" s="399">
        <f t="shared" si="179"/>
        <v>75.89</v>
      </c>
      <c r="CK297" s="399">
        <f t="shared" si="180"/>
        <v>105.05</v>
      </c>
      <c r="CL297" s="399">
        <f t="shared" si="181"/>
        <v>109.27</v>
      </c>
      <c r="CM297" s="399">
        <f t="shared" si="182"/>
        <v>68.11</v>
      </c>
      <c r="CN297" s="399">
        <f t="shared" si="183"/>
        <v>123.02</v>
      </c>
      <c r="CO297" s="399">
        <f t="shared" si="184"/>
        <v>69.680000000000007</v>
      </c>
      <c r="CP297" s="399">
        <f t="shared" si="185"/>
        <v>51</v>
      </c>
      <c r="CQ297" s="399">
        <f t="shared" si="186"/>
        <v>51</v>
      </c>
      <c r="CR297" s="385">
        <f t="shared" si="192"/>
        <v>895.56999999999994</v>
      </c>
      <c r="CS297" s="385">
        <f t="shared" si="193"/>
        <v>74.630833333333328</v>
      </c>
    </row>
    <row r="298" spans="22:97" ht="14" customHeight="1" x14ac:dyDescent="0.35">
      <c r="V298" s="137"/>
      <c r="W298" s="39"/>
      <c r="X298" s="202"/>
      <c r="Y298" s="42"/>
      <c r="Z298" s="27"/>
      <c r="AA298" s="28"/>
      <c r="AB298" s="29"/>
      <c r="AC298" s="29"/>
      <c r="AD298" s="29"/>
      <c r="AE298" s="30"/>
      <c r="AF298" s="31"/>
      <c r="AG298" s="136"/>
      <c r="AH298" s="137"/>
      <c r="AI298" s="39"/>
      <c r="AJ298" s="41"/>
      <c r="AK298" s="42"/>
      <c r="AL298" s="27"/>
      <c r="AM298" s="28" t="str">
        <f>IFERROR(INDEX(#REF!,MATCH(AH298,#REF!,0)),"")</f>
        <v/>
      </c>
      <c r="AN298" s="29" t="str">
        <f t="shared" si="162"/>
        <v/>
      </c>
      <c r="AO298" s="29">
        <f t="shared" si="194"/>
        <v>0</v>
      </c>
      <c r="AP298" s="29">
        <f t="shared" si="187"/>
        <v>0</v>
      </c>
      <c r="AQ298" s="30">
        <f t="shared" si="195"/>
        <v>0</v>
      </c>
      <c r="AR298" s="31">
        <f t="shared" si="196"/>
        <v>0</v>
      </c>
      <c r="AT298" s="44" t="s">
        <v>969</v>
      </c>
      <c r="AU298" s="48" t="s">
        <v>632</v>
      </c>
      <c r="AV298" s="138">
        <v>0</v>
      </c>
      <c r="AW298" s="58">
        <v>0</v>
      </c>
      <c r="AX298" s="139">
        <v>3839</v>
      </c>
      <c r="AY298" s="58">
        <v>762</v>
      </c>
      <c r="AZ298" s="139">
        <v>1887</v>
      </c>
      <c r="BA298" s="58">
        <v>3675</v>
      </c>
      <c r="BB298" s="139">
        <v>4421</v>
      </c>
      <c r="BC298" s="58">
        <v>4650</v>
      </c>
      <c r="BD298" s="139">
        <v>4692</v>
      </c>
      <c r="BE298" s="58">
        <v>2191</v>
      </c>
      <c r="BF298" s="139">
        <v>0</v>
      </c>
      <c r="BG298" s="59">
        <v>0</v>
      </c>
      <c r="BI298" s="140">
        <f t="shared" si="188"/>
        <v>2176.4166666666665</v>
      </c>
      <c r="BJ298" s="140">
        <f t="shared" si="189"/>
        <v>26117</v>
      </c>
      <c r="BL298" s="399">
        <f t="shared" si="163"/>
        <v>26</v>
      </c>
      <c r="BM298" s="399">
        <f t="shared" si="164"/>
        <v>26</v>
      </c>
      <c r="BN298" s="399">
        <f t="shared" si="165"/>
        <v>51.87</v>
      </c>
      <c r="BO298" s="399">
        <f t="shared" si="166"/>
        <v>30.57</v>
      </c>
      <c r="BP298" s="399">
        <f t="shared" si="167"/>
        <v>38.21</v>
      </c>
      <c r="BQ298" s="399">
        <f t="shared" si="168"/>
        <v>50.73</v>
      </c>
      <c r="BR298" s="399">
        <f t="shared" si="169"/>
        <v>55.95</v>
      </c>
      <c r="BS298" s="399">
        <f t="shared" si="170"/>
        <v>57.55</v>
      </c>
      <c r="BT298" s="399">
        <f t="shared" si="171"/>
        <v>57.84</v>
      </c>
      <c r="BU298" s="399">
        <f t="shared" si="172"/>
        <v>40.340000000000003</v>
      </c>
      <c r="BV298" s="399">
        <f t="shared" si="173"/>
        <v>26</v>
      </c>
      <c r="BW298" s="399">
        <f t="shared" si="174"/>
        <v>26</v>
      </c>
      <c r="BX298" s="385">
        <f t="shared" si="190"/>
        <v>487.06000000000006</v>
      </c>
      <c r="BY298" s="385">
        <f t="shared" si="191"/>
        <v>40.588333333333338</v>
      </c>
      <c r="BZ298" s="385"/>
      <c r="CF298" s="399">
        <f t="shared" si="175"/>
        <v>51</v>
      </c>
      <c r="CG298" s="399">
        <f t="shared" si="176"/>
        <v>51</v>
      </c>
      <c r="CH298" s="399">
        <f t="shared" si="177"/>
        <v>92.39</v>
      </c>
      <c r="CI298" s="399">
        <f t="shared" si="178"/>
        <v>56.18</v>
      </c>
      <c r="CJ298" s="399">
        <f t="shared" si="179"/>
        <v>68.959999999999994</v>
      </c>
      <c r="CK298" s="399">
        <f t="shared" si="180"/>
        <v>90.42</v>
      </c>
      <c r="CL298" s="399">
        <f t="shared" si="181"/>
        <v>99.37</v>
      </c>
      <c r="CM298" s="399">
        <f t="shared" si="182"/>
        <v>102.12</v>
      </c>
      <c r="CN298" s="399">
        <f t="shared" si="183"/>
        <v>102.62</v>
      </c>
      <c r="CO298" s="399">
        <f t="shared" si="184"/>
        <v>72.61</v>
      </c>
      <c r="CP298" s="399">
        <f t="shared" si="185"/>
        <v>51</v>
      </c>
      <c r="CQ298" s="399">
        <f t="shared" si="186"/>
        <v>51</v>
      </c>
      <c r="CR298" s="385">
        <f t="shared" si="192"/>
        <v>888.67000000000007</v>
      </c>
      <c r="CS298" s="385">
        <f t="shared" si="193"/>
        <v>74.055833333333339</v>
      </c>
    </row>
    <row r="299" spans="22:97" ht="14" customHeight="1" x14ac:dyDescent="0.35">
      <c r="V299" s="137"/>
      <c r="W299" s="39"/>
      <c r="X299" s="202"/>
      <c r="Y299" s="42"/>
      <c r="Z299" s="27"/>
      <c r="AA299" s="28"/>
      <c r="AB299" s="29"/>
      <c r="AC299" s="29"/>
      <c r="AD299" s="29"/>
      <c r="AE299" s="30"/>
      <c r="AF299" s="31"/>
      <c r="AG299" s="136"/>
      <c r="AH299" s="137"/>
      <c r="AI299" s="39"/>
      <c r="AJ299" s="41"/>
      <c r="AK299" s="42"/>
      <c r="AL299" s="27"/>
      <c r="AM299" s="28" t="str">
        <f>IFERROR(INDEX(#REF!,MATCH(AH299,#REF!,0)),"")</f>
        <v/>
      </c>
      <c r="AN299" s="29" t="str">
        <f t="shared" si="162"/>
        <v/>
      </c>
      <c r="AO299" s="29">
        <f t="shared" si="194"/>
        <v>0</v>
      </c>
      <c r="AP299" s="29">
        <f t="shared" si="187"/>
        <v>0</v>
      </c>
      <c r="AQ299" s="30">
        <f t="shared" si="195"/>
        <v>0</v>
      </c>
      <c r="AR299" s="31">
        <f t="shared" si="196"/>
        <v>0</v>
      </c>
      <c r="AT299" s="44" t="s">
        <v>969</v>
      </c>
      <c r="AU299" s="48" t="s">
        <v>633</v>
      </c>
      <c r="AV299" s="138">
        <v>0</v>
      </c>
      <c r="AW299" s="58">
        <v>0</v>
      </c>
      <c r="AX299" s="139">
        <v>2697</v>
      </c>
      <c r="AY299" s="58">
        <v>2431</v>
      </c>
      <c r="AZ299" s="139">
        <v>2870</v>
      </c>
      <c r="BA299" s="58">
        <v>3693</v>
      </c>
      <c r="BB299" s="139">
        <v>6100</v>
      </c>
      <c r="BC299" s="58">
        <v>646</v>
      </c>
      <c r="BD299" s="139">
        <v>6426</v>
      </c>
      <c r="BE299" s="58">
        <v>2692</v>
      </c>
      <c r="BF299" s="139">
        <v>0</v>
      </c>
      <c r="BG299" s="59">
        <v>0</v>
      </c>
      <c r="BI299" s="140">
        <f t="shared" si="188"/>
        <v>2296.25</v>
      </c>
      <c r="BJ299" s="140">
        <f t="shared" si="189"/>
        <v>27555</v>
      </c>
      <c r="BL299" s="399">
        <f t="shared" si="163"/>
        <v>26</v>
      </c>
      <c r="BM299" s="399">
        <f t="shared" si="164"/>
        <v>26</v>
      </c>
      <c r="BN299" s="399">
        <f t="shared" si="165"/>
        <v>43.88</v>
      </c>
      <c r="BO299" s="399">
        <f t="shared" si="166"/>
        <v>42.02</v>
      </c>
      <c r="BP299" s="399">
        <f t="shared" si="167"/>
        <v>45.09</v>
      </c>
      <c r="BQ299" s="399">
        <f t="shared" si="168"/>
        <v>50.85</v>
      </c>
      <c r="BR299" s="399">
        <f t="shared" si="169"/>
        <v>67.8</v>
      </c>
      <c r="BS299" s="399">
        <f t="shared" si="170"/>
        <v>29.88</v>
      </c>
      <c r="BT299" s="399">
        <f t="shared" si="171"/>
        <v>70.41</v>
      </c>
      <c r="BU299" s="399">
        <f t="shared" si="172"/>
        <v>43.84</v>
      </c>
      <c r="BV299" s="399">
        <f t="shared" si="173"/>
        <v>26</v>
      </c>
      <c r="BW299" s="399">
        <f t="shared" si="174"/>
        <v>26</v>
      </c>
      <c r="BX299" s="385">
        <f t="shared" si="190"/>
        <v>497.77</v>
      </c>
      <c r="BY299" s="385">
        <f t="shared" si="191"/>
        <v>41.480833333333329</v>
      </c>
      <c r="BZ299" s="385"/>
      <c r="CF299" s="399">
        <f t="shared" si="175"/>
        <v>51</v>
      </c>
      <c r="CG299" s="399">
        <f t="shared" si="176"/>
        <v>51</v>
      </c>
      <c r="CH299" s="399">
        <f t="shared" si="177"/>
        <v>78.680000000000007</v>
      </c>
      <c r="CI299" s="399">
        <f t="shared" si="178"/>
        <v>75.489999999999995</v>
      </c>
      <c r="CJ299" s="399">
        <f t="shared" si="179"/>
        <v>80.760000000000005</v>
      </c>
      <c r="CK299" s="399">
        <f t="shared" si="180"/>
        <v>90.64</v>
      </c>
      <c r="CL299" s="399">
        <f t="shared" si="181"/>
        <v>124.32</v>
      </c>
      <c r="CM299" s="399">
        <f t="shared" si="182"/>
        <v>55.39</v>
      </c>
      <c r="CN299" s="399">
        <f t="shared" si="183"/>
        <v>130.84</v>
      </c>
      <c r="CO299" s="399">
        <f t="shared" si="184"/>
        <v>78.62</v>
      </c>
      <c r="CP299" s="399">
        <f t="shared" si="185"/>
        <v>51</v>
      </c>
      <c r="CQ299" s="399">
        <f t="shared" si="186"/>
        <v>51</v>
      </c>
      <c r="CR299" s="385">
        <f t="shared" si="192"/>
        <v>918.74</v>
      </c>
      <c r="CS299" s="385">
        <f t="shared" si="193"/>
        <v>76.561666666666667</v>
      </c>
    </row>
    <row r="300" spans="22:97" ht="14" customHeight="1" x14ac:dyDescent="0.35">
      <c r="V300" s="137"/>
      <c r="W300" s="39"/>
      <c r="X300" s="202"/>
      <c r="Y300" s="42"/>
      <c r="Z300" s="27"/>
      <c r="AA300" s="28"/>
      <c r="AB300" s="29"/>
      <c r="AC300" s="29"/>
      <c r="AD300" s="29"/>
      <c r="AE300" s="30"/>
      <c r="AF300" s="31"/>
      <c r="AG300" s="136"/>
      <c r="AH300" s="137"/>
      <c r="AI300" s="39"/>
      <c r="AJ300" s="41"/>
      <c r="AK300" s="42"/>
      <c r="AL300" s="27"/>
      <c r="AM300" s="28" t="str">
        <f>IFERROR(INDEX(#REF!,MATCH(AH300,#REF!,0)),"")</f>
        <v/>
      </c>
      <c r="AN300" s="29" t="str">
        <f t="shared" si="162"/>
        <v/>
      </c>
      <c r="AO300" s="29">
        <f t="shared" si="194"/>
        <v>0</v>
      </c>
      <c r="AP300" s="29">
        <f t="shared" si="187"/>
        <v>0</v>
      </c>
      <c r="AQ300" s="30">
        <f t="shared" si="195"/>
        <v>0</v>
      </c>
      <c r="AR300" s="31">
        <f t="shared" si="196"/>
        <v>0</v>
      </c>
      <c r="AT300" s="44" t="s">
        <v>969</v>
      </c>
      <c r="AU300" s="48" t="s">
        <v>634</v>
      </c>
      <c r="AV300" s="138">
        <v>0</v>
      </c>
      <c r="AW300" s="58">
        <v>0</v>
      </c>
      <c r="AX300" s="139">
        <v>2586</v>
      </c>
      <c r="AY300" s="58">
        <v>437</v>
      </c>
      <c r="AZ300" s="139">
        <v>4892</v>
      </c>
      <c r="BA300" s="58">
        <v>9984</v>
      </c>
      <c r="BB300" s="139">
        <v>11166</v>
      </c>
      <c r="BC300" s="58">
        <v>10624</v>
      </c>
      <c r="BD300" s="139">
        <v>8332</v>
      </c>
      <c r="BE300" s="58">
        <v>3676</v>
      </c>
      <c r="BF300" s="139">
        <v>0</v>
      </c>
      <c r="BG300" s="59">
        <v>0</v>
      </c>
      <c r="BI300" s="140">
        <f t="shared" si="188"/>
        <v>4308.083333333333</v>
      </c>
      <c r="BJ300" s="140">
        <f t="shared" si="189"/>
        <v>51697</v>
      </c>
      <c r="BL300" s="399">
        <f t="shared" si="163"/>
        <v>26</v>
      </c>
      <c r="BM300" s="399">
        <f t="shared" si="164"/>
        <v>26</v>
      </c>
      <c r="BN300" s="399">
        <f t="shared" si="165"/>
        <v>43.1</v>
      </c>
      <c r="BO300" s="399">
        <f t="shared" si="166"/>
        <v>28.62</v>
      </c>
      <c r="BP300" s="399">
        <f t="shared" si="167"/>
        <v>59.24</v>
      </c>
      <c r="BQ300" s="399">
        <f t="shared" si="168"/>
        <v>98.87</v>
      </c>
      <c r="BR300" s="399">
        <f t="shared" si="169"/>
        <v>108.33</v>
      </c>
      <c r="BS300" s="399">
        <f t="shared" si="170"/>
        <v>103.99</v>
      </c>
      <c r="BT300" s="399">
        <f t="shared" si="171"/>
        <v>85.66</v>
      </c>
      <c r="BU300" s="399">
        <f t="shared" si="172"/>
        <v>50.73</v>
      </c>
      <c r="BV300" s="399">
        <f t="shared" si="173"/>
        <v>26</v>
      </c>
      <c r="BW300" s="399">
        <f t="shared" si="174"/>
        <v>26</v>
      </c>
      <c r="BX300" s="385">
        <f t="shared" si="190"/>
        <v>682.54000000000008</v>
      </c>
      <c r="BY300" s="385">
        <f t="shared" si="191"/>
        <v>56.878333333333337</v>
      </c>
      <c r="BZ300" s="385"/>
      <c r="CF300" s="399">
        <f t="shared" si="175"/>
        <v>51</v>
      </c>
      <c r="CG300" s="399">
        <f t="shared" si="176"/>
        <v>51</v>
      </c>
      <c r="CH300" s="399">
        <f t="shared" si="177"/>
        <v>77.349999999999994</v>
      </c>
      <c r="CI300" s="399">
        <f t="shared" si="178"/>
        <v>53.97</v>
      </c>
      <c r="CJ300" s="399">
        <f t="shared" si="179"/>
        <v>105.02</v>
      </c>
      <c r="CK300" s="399">
        <f t="shared" si="180"/>
        <v>202</v>
      </c>
      <c r="CL300" s="399">
        <f t="shared" si="181"/>
        <v>225.64</v>
      </c>
      <c r="CM300" s="399">
        <f t="shared" si="182"/>
        <v>214.8</v>
      </c>
      <c r="CN300" s="399">
        <f t="shared" si="183"/>
        <v>168.96</v>
      </c>
      <c r="CO300" s="399">
        <f t="shared" si="184"/>
        <v>90.43</v>
      </c>
      <c r="CP300" s="399">
        <f t="shared" si="185"/>
        <v>51</v>
      </c>
      <c r="CQ300" s="399">
        <f t="shared" si="186"/>
        <v>51</v>
      </c>
      <c r="CR300" s="385">
        <f t="shared" si="192"/>
        <v>1342.17</v>
      </c>
      <c r="CS300" s="385">
        <f t="shared" si="193"/>
        <v>111.84750000000001</v>
      </c>
    </row>
    <row r="301" spans="22:97" ht="14" customHeight="1" x14ac:dyDescent="0.35">
      <c r="V301" s="137"/>
      <c r="W301" s="39"/>
      <c r="X301" s="202"/>
      <c r="Y301" s="42"/>
      <c r="Z301" s="27"/>
      <c r="AA301" s="28"/>
      <c r="AB301" s="29"/>
      <c r="AC301" s="29"/>
      <c r="AD301" s="29"/>
      <c r="AE301" s="30"/>
      <c r="AF301" s="31"/>
      <c r="AG301" s="136"/>
      <c r="AH301" s="137"/>
      <c r="AI301" s="39"/>
      <c r="AJ301" s="41"/>
      <c r="AK301" s="42"/>
      <c r="AL301" s="27"/>
      <c r="AM301" s="28" t="str">
        <f>IFERROR(INDEX(#REF!,MATCH(AH301,#REF!,0)),"")</f>
        <v/>
      </c>
      <c r="AN301" s="29" t="str">
        <f t="shared" si="162"/>
        <v/>
      </c>
      <c r="AO301" s="29">
        <f t="shared" si="194"/>
        <v>0</v>
      </c>
      <c r="AP301" s="29">
        <f t="shared" si="187"/>
        <v>0</v>
      </c>
      <c r="AQ301" s="30">
        <f t="shared" si="195"/>
        <v>0</v>
      </c>
      <c r="AR301" s="31">
        <f t="shared" si="196"/>
        <v>0</v>
      </c>
      <c r="AT301" s="44" t="s">
        <v>969</v>
      </c>
      <c r="AU301" s="48" t="s">
        <v>635</v>
      </c>
      <c r="AV301" s="138">
        <v>0</v>
      </c>
      <c r="AW301" s="58">
        <v>0</v>
      </c>
      <c r="AX301" s="139">
        <v>1502</v>
      </c>
      <c r="AY301" s="58">
        <v>283</v>
      </c>
      <c r="AZ301" s="139">
        <v>4256</v>
      </c>
      <c r="BA301" s="58">
        <v>5672</v>
      </c>
      <c r="BB301" s="139">
        <v>7086</v>
      </c>
      <c r="BC301" s="58">
        <v>4793</v>
      </c>
      <c r="BD301" s="139">
        <v>4948</v>
      </c>
      <c r="BE301" s="58">
        <v>3858</v>
      </c>
      <c r="BF301" s="139">
        <v>0</v>
      </c>
      <c r="BG301" s="59">
        <v>0</v>
      </c>
      <c r="BI301" s="140">
        <f t="shared" si="188"/>
        <v>2699.8333333333335</v>
      </c>
      <c r="BJ301" s="140">
        <f t="shared" si="189"/>
        <v>32398</v>
      </c>
      <c r="BL301" s="399">
        <f t="shared" si="163"/>
        <v>26</v>
      </c>
      <c r="BM301" s="399">
        <f t="shared" si="164"/>
        <v>26</v>
      </c>
      <c r="BN301" s="399">
        <f t="shared" si="165"/>
        <v>35.51</v>
      </c>
      <c r="BO301" s="399">
        <f t="shared" si="166"/>
        <v>27.7</v>
      </c>
      <c r="BP301" s="399">
        <f t="shared" si="167"/>
        <v>54.79</v>
      </c>
      <c r="BQ301" s="399">
        <f t="shared" si="168"/>
        <v>64.7</v>
      </c>
      <c r="BR301" s="399">
        <f t="shared" si="169"/>
        <v>75.69</v>
      </c>
      <c r="BS301" s="399">
        <f t="shared" si="170"/>
        <v>58.55</v>
      </c>
      <c r="BT301" s="399">
        <f t="shared" si="171"/>
        <v>59.64</v>
      </c>
      <c r="BU301" s="399">
        <f t="shared" si="172"/>
        <v>52.01</v>
      </c>
      <c r="BV301" s="399">
        <f t="shared" si="173"/>
        <v>26</v>
      </c>
      <c r="BW301" s="399">
        <f t="shared" si="174"/>
        <v>26</v>
      </c>
      <c r="BX301" s="385">
        <f t="shared" si="190"/>
        <v>532.58999999999992</v>
      </c>
      <c r="BY301" s="385">
        <f t="shared" si="191"/>
        <v>44.382499999999993</v>
      </c>
      <c r="BZ301" s="385"/>
      <c r="CF301" s="399">
        <f t="shared" si="175"/>
        <v>51</v>
      </c>
      <c r="CG301" s="399">
        <f t="shared" si="176"/>
        <v>51</v>
      </c>
      <c r="CH301" s="399">
        <f t="shared" si="177"/>
        <v>64.34</v>
      </c>
      <c r="CI301" s="399">
        <f t="shared" si="178"/>
        <v>52.92</v>
      </c>
      <c r="CJ301" s="399">
        <f t="shared" si="179"/>
        <v>97.39</v>
      </c>
      <c r="CK301" s="399">
        <f t="shared" si="180"/>
        <v>115.76</v>
      </c>
      <c r="CL301" s="399">
        <f t="shared" si="181"/>
        <v>144.04</v>
      </c>
      <c r="CM301" s="399">
        <f t="shared" si="182"/>
        <v>103.84</v>
      </c>
      <c r="CN301" s="399">
        <f t="shared" si="183"/>
        <v>105.7</v>
      </c>
      <c r="CO301" s="399">
        <f t="shared" si="184"/>
        <v>92.62</v>
      </c>
      <c r="CP301" s="399">
        <f t="shared" si="185"/>
        <v>51</v>
      </c>
      <c r="CQ301" s="399">
        <f t="shared" si="186"/>
        <v>51</v>
      </c>
      <c r="CR301" s="385">
        <f t="shared" si="192"/>
        <v>980.61</v>
      </c>
      <c r="CS301" s="385">
        <f t="shared" si="193"/>
        <v>81.717500000000001</v>
      </c>
    </row>
    <row r="302" spans="22:97" ht="14" customHeight="1" x14ac:dyDescent="0.35">
      <c r="V302" s="137"/>
      <c r="W302" s="39"/>
      <c r="X302" s="202"/>
      <c r="Y302" s="42"/>
      <c r="Z302" s="27"/>
      <c r="AA302" s="28"/>
      <c r="AB302" s="29"/>
      <c r="AC302" s="29"/>
      <c r="AD302" s="29"/>
      <c r="AE302" s="30"/>
      <c r="AF302" s="31"/>
      <c r="AG302" s="136"/>
      <c r="AH302" s="137"/>
      <c r="AI302" s="39"/>
      <c r="AJ302" s="41"/>
      <c r="AK302" s="42"/>
      <c r="AL302" s="27"/>
      <c r="AM302" s="28" t="str">
        <f>IFERROR(INDEX(#REF!,MATCH(AH302,#REF!,0)),"")</f>
        <v/>
      </c>
      <c r="AN302" s="29" t="str">
        <f t="shared" si="162"/>
        <v/>
      </c>
      <c r="AO302" s="29">
        <f t="shared" si="194"/>
        <v>0</v>
      </c>
      <c r="AP302" s="29">
        <f t="shared" si="187"/>
        <v>0</v>
      </c>
      <c r="AQ302" s="30">
        <f t="shared" si="195"/>
        <v>0</v>
      </c>
      <c r="AR302" s="31">
        <f t="shared" si="196"/>
        <v>0</v>
      </c>
      <c r="AT302" s="44" t="s">
        <v>969</v>
      </c>
      <c r="AU302" s="48" t="s">
        <v>636</v>
      </c>
      <c r="AV302" s="138">
        <v>0</v>
      </c>
      <c r="AW302" s="58">
        <v>0</v>
      </c>
      <c r="AX302" s="139">
        <v>0</v>
      </c>
      <c r="AY302" s="58">
        <v>2760</v>
      </c>
      <c r="AZ302" s="139">
        <v>0</v>
      </c>
      <c r="BA302" s="58">
        <v>188200</v>
      </c>
      <c r="BB302" s="139"/>
      <c r="BC302" s="58"/>
      <c r="BD302" s="139">
        <v>9041</v>
      </c>
      <c r="BE302" s="58">
        <v>3552</v>
      </c>
      <c r="BF302" s="139">
        <v>0</v>
      </c>
      <c r="BG302" s="59">
        <v>0</v>
      </c>
      <c r="BI302" s="140">
        <f t="shared" si="188"/>
        <v>20355.3</v>
      </c>
      <c r="BJ302" s="140">
        <f t="shared" si="189"/>
        <v>203553</v>
      </c>
      <c r="BL302" s="399">
        <f t="shared" si="163"/>
        <v>26</v>
      </c>
      <c r="BM302" s="399">
        <f t="shared" si="164"/>
        <v>26</v>
      </c>
      <c r="BN302" s="399">
        <f t="shared" si="165"/>
        <v>26</v>
      </c>
      <c r="BO302" s="399">
        <f t="shared" si="166"/>
        <v>44.32</v>
      </c>
      <c r="BP302" s="399">
        <f t="shared" si="167"/>
        <v>26</v>
      </c>
      <c r="BQ302" s="399">
        <f t="shared" si="168"/>
        <v>1524.6</v>
      </c>
      <c r="BR302" s="399">
        <f t="shared" si="169"/>
        <v>26</v>
      </c>
      <c r="BS302" s="399">
        <f t="shared" si="170"/>
        <v>26</v>
      </c>
      <c r="BT302" s="399">
        <f t="shared" si="171"/>
        <v>91.33</v>
      </c>
      <c r="BU302" s="399">
        <f t="shared" si="172"/>
        <v>49.86</v>
      </c>
      <c r="BV302" s="399">
        <f t="shared" si="173"/>
        <v>26</v>
      </c>
      <c r="BW302" s="399">
        <f t="shared" si="174"/>
        <v>26</v>
      </c>
      <c r="BX302" s="385">
        <f t="shared" si="190"/>
        <v>1918.1099999999997</v>
      </c>
      <c r="BY302" s="385">
        <f t="shared" si="191"/>
        <v>159.84249999999997</v>
      </c>
      <c r="BZ302" s="385"/>
      <c r="CF302" s="399">
        <f t="shared" si="175"/>
        <v>51</v>
      </c>
      <c r="CG302" s="399">
        <f t="shared" si="176"/>
        <v>51</v>
      </c>
      <c r="CH302" s="399">
        <f t="shared" si="177"/>
        <v>51</v>
      </c>
      <c r="CI302" s="399">
        <f t="shared" si="178"/>
        <v>79.44</v>
      </c>
      <c r="CJ302" s="399">
        <f t="shared" si="179"/>
        <v>51</v>
      </c>
      <c r="CK302" s="399">
        <f t="shared" si="180"/>
        <v>3766.32</v>
      </c>
      <c r="CL302" s="399">
        <f t="shared" si="181"/>
        <v>51</v>
      </c>
      <c r="CM302" s="399">
        <f t="shared" si="182"/>
        <v>51</v>
      </c>
      <c r="CN302" s="399">
        <f t="shared" si="183"/>
        <v>183.14</v>
      </c>
      <c r="CO302" s="399">
        <f t="shared" si="184"/>
        <v>88.94</v>
      </c>
      <c r="CP302" s="399">
        <f t="shared" si="185"/>
        <v>51</v>
      </c>
      <c r="CQ302" s="399">
        <f t="shared" si="186"/>
        <v>51</v>
      </c>
      <c r="CR302" s="385">
        <f t="shared" si="192"/>
        <v>4525.84</v>
      </c>
      <c r="CS302" s="385">
        <f t="shared" si="193"/>
        <v>377.15333333333336</v>
      </c>
    </row>
    <row r="303" spans="22:97" ht="14" customHeight="1" x14ac:dyDescent="0.35">
      <c r="V303" s="137"/>
      <c r="W303" s="39"/>
      <c r="X303" s="202"/>
      <c r="Y303" s="42"/>
      <c r="Z303" s="27"/>
      <c r="AA303" s="28"/>
      <c r="AB303" s="29"/>
      <c r="AC303" s="29"/>
      <c r="AD303" s="29"/>
      <c r="AE303" s="30"/>
      <c r="AF303" s="31"/>
      <c r="AG303" s="136"/>
      <c r="AH303" s="137"/>
      <c r="AI303" s="39"/>
      <c r="AJ303" s="41"/>
      <c r="AK303" s="42"/>
      <c r="AL303" s="27"/>
      <c r="AM303" s="28" t="str">
        <f>IFERROR(INDEX(#REF!,MATCH(AH303,#REF!,0)),"")</f>
        <v/>
      </c>
      <c r="AN303" s="29" t="str">
        <f t="shared" si="162"/>
        <v/>
      </c>
      <c r="AO303" s="29">
        <f t="shared" si="194"/>
        <v>0</v>
      </c>
      <c r="AP303" s="29">
        <f t="shared" si="187"/>
        <v>0</v>
      </c>
      <c r="AQ303" s="30">
        <f t="shared" si="195"/>
        <v>0</v>
      </c>
      <c r="AR303" s="31">
        <f t="shared" si="196"/>
        <v>0</v>
      </c>
      <c r="AT303" s="44" t="s">
        <v>969</v>
      </c>
      <c r="AU303" s="48" t="s">
        <v>637</v>
      </c>
      <c r="AV303" s="138">
        <v>0</v>
      </c>
      <c r="AW303" s="58">
        <v>0</v>
      </c>
      <c r="AX303" s="139">
        <v>29680</v>
      </c>
      <c r="AY303" s="58">
        <v>4230</v>
      </c>
      <c r="AZ303" s="139">
        <v>5600</v>
      </c>
      <c r="BA303" s="58">
        <v>7010</v>
      </c>
      <c r="BB303" s="139">
        <v>8762</v>
      </c>
      <c r="BC303" s="58">
        <v>7572</v>
      </c>
      <c r="BD303" s="139">
        <v>5810</v>
      </c>
      <c r="BE303" s="58">
        <v>4160</v>
      </c>
      <c r="BF303" s="139">
        <v>0</v>
      </c>
      <c r="BG303" s="59">
        <v>0</v>
      </c>
      <c r="BI303" s="140">
        <f t="shared" si="188"/>
        <v>6068.666666666667</v>
      </c>
      <c r="BJ303" s="140">
        <f t="shared" si="189"/>
        <v>72824</v>
      </c>
      <c r="BL303" s="399">
        <f t="shared" si="163"/>
        <v>26</v>
      </c>
      <c r="BM303" s="399">
        <f t="shared" si="164"/>
        <v>26</v>
      </c>
      <c r="BN303" s="399">
        <f t="shared" si="165"/>
        <v>256.44</v>
      </c>
      <c r="BO303" s="399">
        <f t="shared" si="166"/>
        <v>54.61</v>
      </c>
      <c r="BP303" s="399">
        <f t="shared" si="167"/>
        <v>64.2</v>
      </c>
      <c r="BQ303" s="399">
        <f t="shared" si="168"/>
        <v>75.08</v>
      </c>
      <c r="BR303" s="399">
        <f t="shared" si="169"/>
        <v>89.1</v>
      </c>
      <c r="BS303" s="399">
        <f t="shared" si="170"/>
        <v>79.58</v>
      </c>
      <c r="BT303" s="399">
        <f t="shared" si="171"/>
        <v>65.67</v>
      </c>
      <c r="BU303" s="399">
        <f t="shared" si="172"/>
        <v>54.12</v>
      </c>
      <c r="BV303" s="399">
        <f t="shared" si="173"/>
        <v>26</v>
      </c>
      <c r="BW303" s="399">
        <f t="shared" si="174"/>
        <v>26</v>
      </c>
      <c r="BX303" s="385">
        <f t="shared" si="190"/>
        <v>842.8</v>
      </c>
      <c r="BY303" s="385">
        <f t="shared" si="191"/>
        <v>70.233333333333334</v>
      </c>
      <c r="BZ303" s="385"/>
      <c r="CF303" s="399">
        <f t="shared" si="175"/>
        <v>51</v>
      </c>
      <c r="CG303" s="399">
        <f t="shared" si="176"/>
        <v>51</v>
      </c>
      <c r="CH303" s="399">
        <f t="shared" si="177"/>
        <v>595.91999999999996</v>
      </c>
      <c r="CI303" s="399">
        <f t="shared" si="178"/>
        <v>97.08</v>
      </c>
      <c r="CJ303" s="399">
        <f t="shared" si="179"/>
        <v>114.32</v>
      </c>
      <c r="CK303" s="399">
        <f t="shared" si="180"/>
        <v>142.52000000000001</v>
      </c>
      <c r="CL303" s="399">
        <f t="shared" si="181"/>
        <v>177.56</v>
      </c>
      <c r="CM303" s="399">
        <f t="shared" si="182"/>
        <v>153.76</v>
      </c>
      <c r="CN303" s="399">
        <f t="shared" si="183"/>
        <v>118.52</v>
      </c>
      <c r="CO303" s="399">
        <f t="shared" si="184"/>
        <v>96.24</v>
      </c>
      <c r="CP303" s="399">
        <f t="shared" si="185"/>
        <v>51</v>
      </c>
      <c r="CQ303" s="399">
        <f t="shared" si="186"/>
        <v>51</v>
      </c>
      <c r="CR303" s="385">
        <f t="shared" si="192"/>
        <v>1699.9199999999998</v>
      </c>
      <c r="CS303" s="385">
        <f t="shared" si="193"/>
        <v>141.66</v>
      </c>
    </row>
    <row r="304" spans="22:97" ht="14" customHeight="1" x14ac:dyDescent="0.35">
      <c r="V304" s="137"/>
      <c r="W304" s="39"/>
      <c r="X304" s="202"/>
      <c r="Y304" s="42"/>
      <c r="Z304" s="27"/>
      <c r="AA304" s="28"/>
      <c r="AB304" s="29"/>
      <c r="AC304" s="29"/>
      <c r="AD304" s="29"/>
      <c r="AE304" s="30"/>
      <c r="AF304" s="31"/>
      <c r="AG304" s="136"/>
      <c r="AH304" s="137"/>
      <c r="AI304" s="39"/>
      <c r="AJ304" s="41"/>
      <c r="AK304" s="42"/>
      <c r="AL304" s="27"/>
      <c r="AM304" s="28" t="str">
        <f>IFERROR(INDEX(#REF!,MATCH(AH304,#REF!,0)),"")</f>
        <v/>
      </c>
      <c r="AN304" s="29" t="str">
        <f t="shared" si="162"/>
        <v/>
      </c>
      <c r="AO304" s="29">
        <f t="shared" si="194"/>
        <v>0</v>
      </c>
      <c r="AP304" s="29">
        <f t="shared" si="187"/>
        <v>0</v>
      </c>
      <c r="AQ304" s="30">
        <f t="shared" si="195"/>
        <v>0</v>
      </c>
      <c r="AR304" s="31">
        <f t="shared" si="196"/>
        <v>0</v>
      </c>
      <c r="AT304" s="44" t="s">
        <v>969</v>
      </c>
      <c r="AU304" s="48" t="s">
        <v>638</v>
      </c>
      <c r="AV304" s="138">
        <v>0</v>
      </c>
      <c r="AW304" s="58">
        <v>0</v>
      </c>
      <c r="AX304" s="139">
        <v>3867</v>
      </c>
      <c r="AY304" s="58">
        <v>1333</v>
      </c>
      <c r="AZ304" s="139">
        <v>967</v>
      </c>
      <c r="BA304" s="58">
        <v>3895</v>
      </c>
      <c r="BB304" s="139">
        <v>4868</v>
      </c>
      <c r="BC304" s="58">
        <v>1055</v>
      </c>
      <c r="BD304" s="139">
        <v>2212</v>
      </c>
      <c r="BE304" s="58">
        <v>2134</v>
      </c>
      <c r="BF304" s="139">
        <v>0</v>
      </c>
      <c r="BG304" s="59">
        <v>0</v>
      </c>
      <c r="BI304" s="140">
        <f t="shared" si="188"/>
        <v>1694.25</v>
      </c>
      <c r="BJ304" s="140">
        <f t="shared" si="189"/>
        <v>20331</v>
      </c>
      <c r="BL304" s="399">
        <f t="shared" si="163"/>
        <v>26</v>
      </c>
      <c r="BM304" s="399">
        <f t="shared" si="164"/>
        <v>26</v>
      </c>
      <c r="BN304" s="399">
        <f t="shared" si="165"/>
        <v>52.07</v>
      </c>
      <c r="BO304" s="399">
        <f t="shared" si="166"/>
        <v>34.33</v>
      </c>
      <c r="BP304" s="399">
        <f t="shared" si="167"/>
        <v>31.8</v>
      </c>
      <c r="BQ304" s="399">
        <f t="shared" si="168"/>
        <v>52.27</v>
      </c>
      <c r="BR304" s="399">
        <f t="shared" si="169"/>
        <v>59.08</v>
      </c>
      <c r="BS304" s="399">
        <f t="shared" si="170"/>
        <v>32.39</v>
      </c>
      <c r="BT304" s="399">
        <f t="shared" si="171"/>
        <v>40.479999999999997</v>
      </c>
      <c r="BU304" s="399">
        <f t="shared" si="172"/>
        <v>39.94</v>
      </c>
      <c r="BV304" s="399">
        <f t="shared" si="173"/>
        <v>26</v>
      </c>
      <c r="BW304" s="399">
        <f t="shared" si="174"/>
        <v>26</v>
      </c>
      <c r="BX304" s="385">
        <f t="shared" si="190"/>
        <v>446.36</v>
      </c>
      <c r="BY304" s="385">
        <f t="shared" si="191"/>
        <v>37.196666666666665</v>
      </c>
      <c r="BZ304" s="385"/>
      <c r="CF304" s="399">
        <f t="shared" si="175"/>
        <v>51</v>
      </c>
      <c r="CG304" s="399">
        <f t="shared" si="176"/>
        <v>51</v>
      </c>
      <c r="CH304" s="399">
        <f t="shared" si="177"/>
        <v>92.72</v>
      </c>
      <c r="CI304" s="399">
        <f t="shared" si="178"/>
        <v>62.32</v>
      </c>
      <c r="CJ304" s="399">
        <f t="shared" si="179"/>
        <v>57.92</v>
      </c>
      <c r="CK304" s="399">
        <f t="shared" si="180"/>
        <v>93.06</v>
      </c>
      <c r="CL304" s="399">
        <f t="shared" si="181"/>
        <v>104.74</v>
      </c>
      <c r="CM304" s="399">
        <f t="shared" si="182"/>
        <v>58.98</v>
      </c>
      <c r="CN304" s="399">
        <f t="shared" si="183"/>
        <v>72.86</v>
      </c>
      <c r="CO304" s="399">
        <f t="shared" si="184"/>
        <v>71.930000000000007</v>
      </c>
      <c r="CP304" s="399">
        <f t="shared" si="185"/>
        <v>51</v>
      </c>
      <c r="CQ304" s="399">
        <f t="shared" si="186"/>
        <v>51</v>
      </c>
      <c r="CR304" s="385">
        <f t="shared" si="192"/>
        <v>818.53</v>
      </c>
      <c r="CS304" s="385">
        <f t="shared" si="193"/>
        <v>68.210833333333326</v>
      </c>
    </row>
    <row r="305" spans="22:97" ht="14" customHeight="1" x14ac:dyDescent="0.35">
      <c r="V305" s="137"/>
      <c r="W305" s="39"/>
      <c r="X305" s="202"/>
      <c r="Y305" s="42"/>
      <c r="Z305" s="27"/>
      <c r="AA305" s="28"/>
      <c r="AB305" s="29"/>
      <c r="AC305" s="29"/>
      <c r="AD305" s="29"/>
      <c r="AE305" s="30"/>
      <c r="AF305" s="31"/>
      <c r="AG305" s="136"/>
      <c r="AH305" s="137"/>
      <c r="AI305" s="39"/>
      <c r="AJ305" s="41"/>
      <c r="AK305" s="42"/>
      <c r="AL305" s="27"/>
      <c r="AM305" s="28" t="str">
        <f>IFERROR(INDEX(#REF!,MATCH(AH305,#REF!,0)),"")</f>
        <v/>
      </c>
      <c r="AN305" s="29" t="str">
        <f t="shared" si="162"/>
        <v/>
      </c>
      <c r="AO305" s="29">
        <f t="shared" si="194"/>
        <v>0</v>
      </c>
      <c r="AP305" s="29">
        <f t="shared" si="187"/>
        <v>0</v>
      </c>
      <c r="AQ305" s="30">
        <f t="shared" si="195"/>
        <v>0</v>
      </c>
      <c r="AR305" s="31">
        <f t="shared" si="196"/>
        <v>0</v>
      </c>
      <c r="AT305" s="44" t="s">
        <v>969</v>
      </c>
      <c r="AU305" s="48" t="s">
        <v>639</v>
      </c>
      <c r="AV305" s="138">
        <v>0</v>
      </c>
      <c r="AW305" s="58">
        <v>0</v>
      </c>
      <c r="AX305" s="139">
        <v>2639</v>
      </c>
      <c r="AY305" s="58">
        <v>437</v>
      </c>
      <c r="AZ305" s="139">
        <v>3782</v>
      </c>
      <c r="BA305" s="58">
        <v>6358</v>
      </c>
      <c r="BB305" s="139">
        <v>7947</v>
      </c>
      <c r="BC305" s="58">
        <v>11137</v>
      </c>
      <c r="BD305" s="139">
        <v>8144</v>
      </c>
      <c r="BE305" s="58">
        <v>4700</v>
      </c>
      <c r="BF305" s="139">
        <v>0</v>
      </c>
      <c r="BG305" s="59">
        <v>0</v>
      </c>
      <c r="BI305" s="140">
        <f t="shared" si="188"/>
        <v>3762</v>
      </c>
      <c r="BJ305" s="140">
        <f t="shared" si="189"/>
        <v>45144</v>
      </c>
      <c r="BL305" s="399">
        <f t="shared" si="163"/>
        <v>26</v>
      </c>
      <c r="BM305" s="399">
        <f t="shared" si="164"/>
        <v>26</v>
      </c>
      <c r="BN305" s="399">
        <f t="shared" si="165"/>
        <v>43.47</v>
      </c>
      <c r="BO305" s="399">
        <f t="shared" si="166"/>
        <v>28.62</v>
      </c>
      <c r="BP305" s="399">
        <f t="shared" si="167"/>
        <v>51.47</v>
      </c>
      <c r="BQ305" s="399">
        <f t="shared" si="168"/>
        <v>69.86</v>
      </c>
      <c r="BR305" s="399">
        <f t="shared" si="169"/>
        <v>82.58</v>
      </c>
      <c r="BS305" s="399">
        <f t="shared" si="170"/>
        <v>108.1</v>
      </c>
      <c r="BT305" s="399">
        <f t="shared" si="171"/>
        <v>84.15</v>
      </c>
      <c r="BU305" s="399">
        <f t="shared" si="172"/>
        <v>57.9</v>
      </c>
      <c r="BV305" s="399">
        <f t="shared" si="173"/>
        <v>26</v>
      </c>
      <c r="BW305" s="399">
        <f t="shared" si="174"/>
        <v>26</v>
      </c>
      <c r="BX305" s="385">
        <f t="shared" si="190"/>
        <v>630.15</v>
      </c>
      <c r="BY305" s="385">
        <f t="shared" si="191"/>
        <v>52.512499999999996</v>
      </c>
      <c r="BZ305" s="385"/>
      <c r="CF305" s="399">
        <f t="shared" si="175"/>
        <v>51</v>
      </c>
      <c r="CG305" s="399">
        <f t="shared" si="176"/>
        <v>51</v>
      </c>
      <c r="CH305" s="399">
        <f t="shared" si="177"/>
        <v>77.989999999999995</v>
      </c>
      <c r="CI305" s="399">
        <f t="shared" si="178"/>
        <v>53.97</v>
      </c>
      <c r="CJ305" s="399">
        <f t="shared" si="179"/>
        <v>91.7</v>
      </c>
      <c r="CK305" s="399">
        <f t="shared" si="180"/>
        <v>129.47999999999999</v>
      </c>
      <c r="CL305" s="399">
        <f t="shared" si="181"/>
        <v>161.26</v>
      </c>
      <c r="CM305" s="399">
        <f t="shared" si="182"/>
        <v>225.06</v>
      </c>
      <c r="CN305" s="399">
        <f t="shared" si="183"/>
        <v>165.2</v>
      </c>
      <c r="CO305" s="399">
        <f t="shared" si="184"/>
        <v>102.72</v>
      </c>
      <c r="CP305" s="399">
        <f t="shared" si="185"/>
        <v>51</v>
      </c>
      <c r="CQ305" s="399">
        <f t="shared" si="186"/>
        <v>51</v>
      </c>
      <c r="CR305" s="385">
        <f t="shared" si="192"/>
        <v>1211.3800000000001</v>
      </c>
      <c r="CS305" s="385">
        <f t="shared" si="193"/>
        <v>100.94833333333334</v>
      </c>
    </row>
    <row r="306" spans="22:97" ht="14" customHeight="1" x14ac:dyDescent="0.35">
      <c r="V306" s="137"/>
      <c r="W306" s="39"/>
      <c r="X306" s="202"/>
      <c r="Y306" s="42"/>
      <c r="Z306" s="27"/>
      <c r="AA306" s="28"/>
      <c r="AB306" s="29"/>
      <c r="AC306" s="29"/>
      <c r="AD306" s="29"/>
      <c r="AE306" s="30"/>
      <c r="AF306" s="31"/>
      <c r="AG306" s="136"/>
      <c r="AH306" s="137"/>
      <c r="AI306" s="39"/>
      <c r="AJ306" s="41"/>
      <c r="AK306" s="42"/>
      <c r="AL306" s="27"/>
      <c r="AM306" s="28" t="str">
        <f>IFERROR(INDEX(#REF!,MATCH(AH306,#REF!,0)),"")</f>
        <v/>
      </c>
      <c r="AN306" s="29" t="str">
        <f t="shared" si="162"/>
        <v/>
      </c>
      <c r="AO306" s="29">
        <f t="shared" si="194"/>
        <v>0</v>
      </c>
      <c r="AP306" s="29">
        <f t="shared" si="187"/>
        <v>0</v>
      </c>
      <c r="AQ306" s="30">
        <f t="shared" si="195"/>
        <v>0</v>
      </c>
      <c r="AR306" s="31">
        <f t="shared" si="196"/>
        <v>0</v>
      </c>
      <c r="AT306" s="44" t="s">
        <v>969</v>
      </c>
      <c r="AU306" s="48" t="s">
        <v>640</v>
      </c>
      <c r="AV306" s="138">
        <v>0</v>
      </c>
      <c r="AW306" s="58">
        <v>0</v>
      </c>
      <c r="AX306" s="139">
        <v>9728</v>
      </c>
      <c r="AY306" s="58">
        <v>1445</v>
      </c>
      <c r="AZ306" s="139">
        <v>1027</v>
      </c>
      <c r="BA306" s="58">
        <v>21516</v>
      </c>
      <c r="BB306" s="139">
        <v>17119</v>
      </c>
      <c r="BC306" s="58">
        <v>17649</v>
      </c>
      <c r="BD306" s="139">
        <v>623</v>
      </c>
      <c r="BE306" s="58">
        <v>646</v>
      </c>
      <c r="BF306" s="139">
        <v>0</v>
      </c>
      <c r="BG306" s="59">
        <v>0</v>
      </c>
      <c r="BI306" s="140">
        <f t="shared" si="188"/>
        <v>5812.75</v>
      </c>
      <c r="BJ306" s="140">
        <f t="shared" si="189"/>
        <v>69753</v>
      </c>
      <c r="BL306" s="399">
        <f t="shared" si="163"/>
        <v>26</v>
      </c>
      <c r="BM306" s="399">
        <f t="shared" si="164"/>
        <v>26</v>
      </c>
      <c r="BN306" s="399">
        <f t="shared" si="165"/>
        <v>96.82</v>
      </c>
      <c r="BO306" s="399">
        <f t="shared" si="166"/>
        <v>35.119999999999997</v>
      </c>
      <c r="BP306" s="399">
        <f t="shared" si="167"/>
        <v>32.19</v>
      </c>
      <c r="BQ306" s="399">
        <f t="shared" si="168"/>
        <v>191.13</v>
      </c>
      <c r="BR306" s="399">
        <f t="shared" si="169"/>
        <v>155.94999999999999</v>
      </c>
      <c r="BS306" s="399">
        <f t="shared" si="170"/>
        <v>160.19</v>
      </c>
      <c r="BT306" s="399">
        <f t="shared" si="171"/>
        <v>29.74</v>
      </c>
      <c r="BU306" s="399">
        <f t="shared" si="172"/>
        <v>29.88</v>
      </c>
      <c r="BV306" s="399">
        <f t="shared" si="173"/>
        <v>26</v>
      </c>
      <c r="BW306" s="399">
        <f t="shared" si="174"/>
        <v>26</v>
      </c>
      <c r="BX306" s="385">
        <f t="shared" si="190"/>
        <v>835.0200000000001</v>
      </c>
      <c r="BY306" s="385">
        <f t="shared" si="191"/>
        <v>69.585000000000008</v>
      </c>
      <c r="BZ306" s="385"/>
      <c r="CF306" s="399">
        <f t="shared" si="175"/>
        <v>51</v>
      </c>
      <c r="CG306" s="399">
        <f t="shared" si="176"/>
        <v>51</v>
      </c>
      <c r="CH306" s="399">
        <f t="shared" si="177"/>
        <v>196.88</v>
      </c>
      <c r="CI306" s="399">
        <f t="shared" si="178"/>
        <v>63.66</v>
      </c>
      <c r="CJ306" s="399">
        <f t="shared" si="179"/>
        <v>58.64</v>
      </c>
      <c r="CK306" s="399">
        <f t="shared" si="180"/>
        <v>432.64</v>
      </c>
      <c r="CL306" s="399">
        <f t="shared" si="181"/>
        <v>344.7</v>
      </c>
      <c r="CM306" s="399">
        <f t="shared" si="182"/>
        <v>355.3</v>
      </c>
      <c r="CN306" s="399">
        <f t="shared" si="183"/>
        <v>55.24</v>
      </c>
      <c r="CO306" s="399">
        <f t="shared" si="184"/>
        <v>55.39</v>
      </c>
      <c r="CP306" s="399">
        <f t="shared" si="185"/>
        <v>51</v>
      </c>
      <c r="CQ306" s="399">
        <f t="shared" si="186"/>
        <v>51</v>
      </c>
      <c r="CR306" s="385">
        <f t="shared" si="192"/>
        <v>1766.45</v>
      </c>
      <c r="CS306" s="385">
        <f t="shared" si="193"/>
        <v>147.20416666666668</v>
      </c>
    </row>
    <row r="307" spans="22:97" ht="14" customHeight="1" x14ac:dyDescent="0.35">
      <c r="V307" s="137"/>
      <c r="W307" s="39"/>
      <c r="X307" s="202"/>
      <c r="Y307" s="42"/>
      <c r="Z307" s="27"/>
      <c r="AA307" s="28"/>
      <c r="AB307" s="29"/>
      <c r="AC307" s="29"/>
      <c r="AD307" s="29"/>
      <c r="AE307" s="30"/>
      <c r="AF307" s="31"/>
      <c r="AG307" s="136"/>
      <c r="AH307" s="137"/>
      <c r="AI307" s="39"/>
      <c r="AJ307" s="41"/>
      <c r="AK307" s="42"/>
      <c r="AL307" s="27"/>
      <c r="AM307" s="28" t="str">
        <f>IFERROR(INDEX(#REF!,MATCH(AH307,#REF!,0)),"")</f>
        <v/>
      </c>
      <c r="AN307" s="29" t="str">
        <f t="shared" si="162"/>
        <v/>
      </c>
      <c r="AO307" s="29">
        <f t="shared" si="194"/>
        <v>0</v>
      </c>
      <c r="AP307" s="29">
        <f t="shared" si="187"/>
        <v>0</v>
      </c>
      <c r="AQ307" s="30">
        <f t="shared" si="195"/>
        <v>0</v>
      </c>
      <c r="AR307" s="31">
        <f t="shared" si="196"/>
        <v>0</v>
      </c>
      <c r="AT307" s="44" t="s">
        <v>969</v>
      </c>
      <c r="AU307" s="48" t="s">
        <v>641</v>
      </c>
      <c r="AV307" s="138"/>
      <c r="AW307" s="58"/>
      <c r="AX307" s="139"/>
      <c r="AY307" s="58"/>
      <c r="AZ307" s="139"/>
      <c r="BA307" s="58"/>
      <c r="BB307" s="139"/>
      <c r="BC307" s="58"/>
      <c r="BD307" s="139">
        <v>15448</v>
      </c>
      <c r="BE307" s="58">
        <v>11172</v>
      </c>
      <c r="BF307" s="139">
        <v>0</v>
      </c>
      <c r="BG307" s="59"/>
      <c r="BI307" s="140">
        <f t="shared" si="188"/>
        <v>8873.3333333333339</v>
      </c>
      <c r="BJ307" s="140">
        <f t="shared" si="189"/>
        <v>26620</v>
      </c>
      <c r="BL307" s="399">
        <f t="shared" si="163"/>
        <v>26</v>
      </c>
      <c r="BM307" s="399">
        <f t="shared" si="164"/>
        <v>26</v>
      </c>
      <c r="BN307" s="399">
        <f t="shared" si="165"/>
        <v>26</v>
      </c>
      <c r="BO307" s="399">
        <f t="shared" si="166"/>
        <v>26</v>
      </c>
      <c r="BP307" s="399">
        <f t="shared" si="167"/>
        <v>26</v>
      </c>
      <c r="BQ307" s="399">
        <f t="shared" si="168"/>
        <v>26</v>
      </c>
      <c r="BR307" s="399">
        <f t="shared" si="169"/>
        <v>26</v>
      </c>
      <c r="BS307" s="399">
        <f t="shared" si="170"/>
        <v>26</v>
      </c>
      <c r="BT307" s="399">
        <f t="shared" si="171"/>
        <v>142.58000000000001</v>
      </c>
      <c r="BU307" s="399">
        <f t="shared" si="172"/>
        <v>108.38</v>
      </c>
      <c r="BV307" s="399">
        <f t="shared" si="173"/>
        <v>26</v>
      </c>
      <c r="BW307" s="399">
        <f t="shared" si="174"/>
        <v>26</v>
      </c>
      <c r="BX307" s="385">
        <f t="shared" si="190"/>
        <v>510.96000000000004</v>
      </c>
      <c r="BY307" s="385">
        <f t="shared" si="191"/>
        <v>42.580000000000005</v>
      </c>
      <c r="BZ307" s="385"/>
      <c r="CF307" s="399">
        <f t="shared" si="175"/>
        <v>51</v>
      </c>
      <c r="CG307" s="399">
        <f t="shared" si="176"/>
        <v>51</v>
      </c>
      <c r="CH307" s="399">
        <f t="shared" si="177"/>
        <v>51</v>
      </c>
      <c r="CI307" s="399">
        <f t="shared" si="178"/>
        <v>51</v>
      </c>
      <c r="CJ307" s="399">
        <f t="shared" si="179"/>
        <v>51</v>
      </c>
      <c r="CK307" s="399">
        <f t="shared" si="180"/>
        <v>51</v>
      </c>
      <c r="CL307" s="399">
        <f t="shared" si="181"/>
        <v>51</v>
      </c>
      <c r="CM307" s="399">
        <f t="shared" si="182"/>
        <v>51</v>
      </c>
      <c r="CN307" s="399">
        <f t="shared" si="183"/>
        <v>311.27999999999997</v>
      </c>
      <c r="CO307" s="399">
        <f t="shared" si="184"/>
        <v>225.76</v>
      </c>
      <c r="CP307" s="399">
        <f t="shared" si="185"/>
        <v>51</v>
      </c>
      <c r="CQ307" s="399">
        <f t="shared" si="186"/>
        <v>51</v>
      </c>
      <c r="CR307" s="385">
        <f t="shared" si="192"/>
        <v>1047.04</v>
      </c>
      <c r="CS307" s="385">
        <f t="shared" si="193"/>
        <v>87.25333333333333</v>
      </c>
    </row>
    <row r="308" spans="22:97" ht="14" customHeight="1" x14ac:dyDescent="0.35">
      <c r="V308" s="137"/>
      <c r="W308" s="39"/>
      <c r="X308" s="202"/>
      <c r="Y308" s="42"/>
      <c r="Z308" s="27"/>
      <c r="AA308" s="28"/>
      <c r="AB308" s="29"/>
      <c r="AC308" s="29"/>
      <c r="AD308" s="29"/>
      <c r="AE308" s="30"/>
      <c r="AF308" s="31"/>
      <c r="AG308" s="136"/>
      <c r="AH308" s="137"/>
      <c r="AI308" s="39"/>
      <c r="AJ308" s="41"/>
      <c r="AK308" s="42"/>
      <c r="AL308" s="27"/>
      <c r="AM308" s="28" t="str">
        <f>IFERROR(INDEX(#REF!,MATCH(AH308,#REF!,0)),"")</f>
        <v/>
      </c>
      <c r="AN308" s="29" t="str">
        <f t="shared" si="162"/>
        <v/>
      </c>
      <c r="AO308" s="29">
        <f t="shared" si="194"/>
        <v>0</v>
      </c>
      <c r="AP308" s="29">
        <f t="shared" si="187"/>
        <v>0</v>
      </c>
      <c r="AQ308" s="30">
        <f t="shared" si="195"/>
        <v>0</v>
      </c>
      <c r="AR308" s="31">
        <f t="shared" si="196"/>
        <v>0</v>
      </c>
      <c r="AT308" s="44" t="s">
        <v>969</v>
      </c>
      <c r="AU308" s="48" t="s">
        <v>642</v>
      </c>
      <c r="AV308" s="138">
        <v>0</v>
      </c>
      <c r="AW308" s="58">
        <v>0</v>
      </c>
      <c r="AX308" s="139">
        <v>813</v>
      </c>
      <c r="AY308" s="58">
        <v>412</v>
      </c>
      <c r="AZ308" s="139">
        <v>441</v>
      </c>
      <c r="BA308" s="58">
        <v>995</v>
      </c>
      <c r="BB308" s="139">
        <v>1243</v>
      </c>
      <c r="BC308" s="58">
        <v>1418</v>
      </c>
      <c r="BD308" s="139">
        <v>452</v>
      </c>
      <c r="BE308" s="58">
        <v>784</v>
      </c>
      <c r="BF308" s="139">
        <v>0</v>
      </c>
      <c r="BG308" s="59">
        <v>0</v>
      </c>
      <c r="BI308" s="140">
        <f t="shared" si="188"/>
        <v>546.5</v>
      </c>
      <c r="BJ308" s="140">
        <f t="shared" si="189"/>
        <v>6558</v>
      </c>
      <c r="BL308" s="399">
        <f t="shared" si="163"/>
        <v>26</v>
      </c>
      <c r="BM308" s="399">
        <f t="shared" si="164"/>
        <v>26</v>
      </c>
      <c r="BN308" s="399">
        <f t="shared" si="165"/>
        <v>30.88</v>
      </c>
      <c r="BO308" s="399">
        <f t="shared" si="166"/>
        <v>28.47</v>
      </c>
      <c r="BP308" s="399">
        <f t="shared" si="167"/>
        <v>28.65</v>
      </c>
      <c r="BQ308" s="399">
        <f t="shared" si="168"/>
        <v>31.97</v>
      </c>
      <c r="BR308" s="399">
        <f t="shared" si="169"/>
        <v>33.700000000000003</v>
      </c>
      <c r="BS308" s="399">
        <f t="shared" si="170"/>
        <v>34.93</v>
      </c>
      <c r="BT308" s="399">
        <f t="shared" si="171"/>
        <v>28.71</v>
      </c>
      <c r="BU308" s="399">
        <f t="shared" si="172"/>
        <v>30.7</v>
      </c>
      <c r="BV308" s="399">
        <f t="shared" si="173"/>
        <v>26</v>
      </c>
      <c r="BW308" s="399">
        <f t="shared" si="174"/>
        <v>26</v>
      </c>
      <c r="BX308" s="385">
        <f t="shared" si="190"/>
        <v>352.01</v>
      </c>
      <c r="BY308" s="385">
        <f t="shared" si="191"/>
        <v>29.334166666666665</v>
      </c>
      <c r="BZ308" s="385"/>
      <c r="CF308" s="399">
        <f t="shared" si="175"/>
        <v>51</v>
      </c>
      <c r="CG308" s="399">
        <f t="shared" si="176"/>
        <v>51</v>
      </c>
      <c r="CH308" s="399">
        <f t="shared" si="177"/>
        <v>56.53</v>
      </c>
      <c r="CI308" s="399">
        <f t="shared" si="178"/>
        <v>53.8</v>
      </c>
      <c r="CJ308" s="399">
        <f t="shared" si="179"/>
        <v>54</v>
      </c>
      <c r="CK308" s="399">
        <f t="shared" si="180"/>
        <v>58.26</v>
      </c>
      <c r="CL308" s="399">
        <f t="shared" si="181"/>
        <v>61.24</v>
      </c>
      <c r="CM308" s="399">
        <f t="shared" si="182"/>
        <v>63.34</v>
      </c>
      <c r="CN308" s="399">
        <f t="shared" si="183"/>
        <v>54.07</v>
      </c>
      <c r="CO308" s="399">
        <f t="shared" si="184"/>
        <v>56.33</v>
      </c>
      <c r="CP308" s="399">
        <f t="shared" si="185"/>
        <v>51</v>
      </c>
      <c r="CQ308" s="399">
        <f t="shared" si="186"/>
        <v>51</v>
      </c>
      <c r="CR308" s="385">
        <f t="shared" si="192"/>
        <v>661.56999999999994</v>
      </c>
      <c r="CS308" s="385">
        <f t="shared" si="193"/>
        <v>55.130833333333328</v>
      </c>
    </row>
    <row r="309" spans="22:97" ht="14" customHeight="1" x14ac:dyDescent="0.35">
      <c r="V309" s="137"/>
      <c r="W309" s="39"/>
      <c r="X309" s="202"/>
      <c r="Y309" s="42"/>
      <c r="Z309" s="27"/>
      <c r="AA309" s="28"/>
      <c r="AB309" s="29"/>
      <c r="AC309" s="29"/>
      <c r="AD309" s="29"/>
      <c r="AE309" s="30"/>
      <c r="AF309" s="31"/>
      <c r="AG309" s="136"/>
      <c r="AH309" s="137"/>
      <c r="AI309" s="39"/>
      <c r="AJ309" s="41"/>
      <c r="AK309" s="42"/>
      <c r="AL309" s="27"/>
      <c r="AM309" s="28" t="str">
        <f>IFERROR(INDEX(#REF!,MATCH(AH309,#REF!,0)),"")</f>
        <v/>
      </c>
      <c r="AN309" s="29" t="str">
        <f t="shared" si="162"/>
        <v/>
      </c>
      <c r="AO309" s="29">
        <f t="shared" si="194"/>
        <v>0</v>
      </c>
      <c r="AP309" s="29">
        <f t="shared" si="187"/>
        <v>0</v>
      </c>
      <c r="AQ309" s="30">
        <f t="shared" si="195"/>
        <v>0</v>
      </c>
      <c r="AR309" s="31">
        <f t="shared" si="196"/>
        <v>0</v>
      </c>
      <c r="AT309" s="44" t="s">
        <v>969</v>
      </c>
      <c r="AU309" s="48" t="s">
        <v>643</v>
      </c>
      <c r="AV309" s="138">
        <v>0</v>
      </c>
      <c r="AW309" s="58">
        <v>0</v>
      </c>
      <c r="AX309" s="139">
        <v>1820</v>
      </c>
      <c r="AY309" s="58">
        <v>323</v>
      </c>
      <c r="AZ309" s="139">
        <v>436</v>
      </c>
      <c r="BA309" s="58">
        <v>732</v>
      </c>
      <c r="BB309" s="139">
        <v>915</v>
      </c>
      <c r="BC309" s="58">
        <v>1033</v>
      </c>
      <c r="BD309" s="139">
        <v>508</v>
      </c>
      <c r="BE309" s="58">
        <v>410</v>
      </c>
      <c r="BF309" s="139">
        <v>0</v>
      </c>
      <c r="BG309" s="59">
        <v>0</v>
      </c>
      <c r="BI309" s="140">
        <f t="shared" si="188"/>
        <v>514.75</v>
      </c>
      <c r="BJ309" s="140">
        <f t="shared" si="189"/>
        <v>6177</v>
      </c>
      <c r="BL309" s="399">
        <f t="shared" si="163"/>
        <v>26</v>
      </c>
      <c r="BM309" s="399">
        <f t="shared" si="164"/>
        <v>26</v>
      </c>
      <c r="BN309" s="399">
        <f t="shared" si="165"/>
        <v>37.74</v>
      </c>
      <c r="BO309" s="399">
        <f t="shared" si="166"/>
        <v>27.94</v>
      </c>
      <c r="BP309" s="399">
        <f t="shared" si="167"/>
        <v>28.62</v>
      </c>
      <c r="BQ309" s="399">
        <f t="shared" si="168"/>
        <v>30.39</v>
      </c>
      <c r="BR309" s="399">
        <f t="shared" si="169"/>
        <v>31.49</v>
      </c>
      <c r="BS309" s="399">
        <f t="shared" si="170"/>
        <v>32.229999999999997</v>
      </c>
      <c r="BT309" s="399">
        <f t="shared" si="171"/>
        <v>29.05</v>
      </c>
      <c r="BU309" s="399">
        <f t="shared" si="172"/>
        <v>28.46</v>
      </c>
      <c r="BV309" s="399">
        <f t="shared" si="173"/>
        <v>26</v>
      </c>
      <c r="BW309" s="399">
        <f t="shared" si="174"/>
        <v>26</v>
      </c>
      <c r="BX309" s="385">
        <f t="shared" si="190"/>
        <v>349.91999999999996</v>
      </c>
      <c r="BY309" s="385">
        <f t="shared" si="191"/>
        <v>29.159999999999997</v>
      </c>
      <c r="BZ309" s="385"/>
      <c r="CF309" s="399">
        <f t="shared" si="175"/>
        <v>51</v>
      </c>
      <c r="CG309" s="399">
        <f t="shared" si="176"/>
        <v>51</v>
      </c>
      <c r="CH309" s="399">
        <f t="shared" si="177"/>
        <v>68.16</v>
      </c>
      <c r="CI309" s="399">
        <f t="shared" si="178"/>
        <v>53.2</v>
      </c>
      <c r="CJ309" s="399">
        <f t="shared" si="179"/>
        <v>53.96</v>
      </c>
      <c r="CK309" s="399">
        <f t="shared" si="180"/>
        <v>55.98</v>
      </c>
      <c r="CL309" s="399">
        <f t="shared" si="181"/>
        <v>57.3</v>
      </c>
      <c r="CM309" s="399">
        <f t="shared" si="182"/>
        <v>58.72</v>
      </c>
      <c r="CN309" s="399">
        <f t="shared" si="183"/>
        <v>54.45</v>
      </c>
      <c r="CO309" s="399">
        <f t="shared" si="184"/>
        <v>53.79</v>
      </c>
      <c r="CP309" s="399">
        <f t="shared" si="185"/>
        <v>51</v>
      </c>
      <c r="CQ309" s="399">
        <f t="shared" si="186"/>
        <v>51</v>
      </c>
      <c r="CR309" s="385">
        <f t="shared" si="192"/>
        <v>659.56000000000006</v>
      </c>
      <c r="CS309" s="385">
        <f t="shared" si="193"/>
        <v>54.963333333333338</v>
      </c>
    </row>
    <row r="310" spans="22:97" ht="14" customHeight="1" x14ac:dyDescent="0.35">
      <c r="V310" s="137"/>
      <c r="W310" s="39"/>
      <c r="X310" s="202"/>
      <c r="Y310" s="42"/>
      <c r="Z310" s="27"/>
      <c r="AA310" s="28"/>
      <c r="AB310" s="29"/>
      <c r="AC310" s="29"/>
      <c r="AD310" s="29"/>
      <c r="AE310" s="30"/>
      <c r="AF310" s="31"/>
      <c r="AG310" s="136"/>
      <c r="AH310" s="137"/>
      <c r="AI310" s="39"/>
      <c r="AJ310" s="41"/>
      <c r="AK310" s="42"/>
      <c r="AL310" s="27"/>
      <c r="AM310" s="28" t="str">
        <f>IFERROR(INDEX(#REF!,MATCH(AH310,#REF!,0)),"")</f>
        <v/>
      </c>
      <c r="AN310" s="29" t="str">
        <f t="shared" si="162"/>
        <v/>
      </c>
      <c r="AO310" s="29">
        <f t="shared" si="194"/>
        <v>0</v>
      </c>
      <c r="AP310" s="29">
        <f t="shared" si="187"/>
        <v>0</v>
      </c>
      <c r="AQ310" s="30">
        <f t="shared" si="195"/>
        <v>0</v>
      </c>
      <c r="AR310" s="31">
        <f t="shared" si="196"/>
        <v>0</v>
      </c>
      <c r="AT310" s="44" t="s">
        <v>969</v>
      </c>
      <c r="AU310" s="48" t="s">
        <v>644</v>
      </c>
      <c r="AV310" s="138"/>
      <c r="AW310" s="58"/>
      <c r="AX310" s="139">
        <v>0</v>
      </c>
      <c r="AY310" s="58">
        <v>374</v>
      </c>
      <c r="AZ310" s="139"/>
      <c r="BA310" s="58"/>
      <c r="BB310" s="139"/>
      <c r="BC310" s="58"/>
      <c r="BD310" s="139">
        <v>167</v>
      </c>
      <c r="BE310" s="58">
        <v>98</v>
      </c>
      <c r="BF310" s="139">
        <v>5</v>
      </c>
      <c r="BG310" s="59"/>
      <c r="BI310" s="140">
        <f t="shared" si="188"/>
        <v>128.80000000000001</v>
      </c>
      <c r="BJ310" s="140">
        <f t="shared" si="189"/>
        <v>644</v>
      </c>
      <c r="BL310" s="399">
        <f t="shared" si="163"/>
        <v>26</v>
      </c>
      <c r="BM310" s="399">
        <f t="shared" si="164"/>
        <v>26</v>
      </c>
      <c r="BN310" s="399">
        <f t="shared" si="165"/>
        <v>26</v>
      </c>
      <c r="BO310" s="399">
        <f t="shared" si="166"/>
        <v>28.24</v>
      </c>
      <c r="BP310" s="399">
        <f t="shared" si="167"/>
        <v>26</v>
      </c>
      <c r="BQ310" s="399">
        <f t="shared" si="168"/>
        <v>26</v>
      </c>
      <c r="BR310" s="399">
        <f t="shared" si="169"/>
        <v>26</v>
      </c>
      <c r="BS310" s="399">
        <f t="shared" si="170"/>
        <v>26</v>
      </c>
      <c r="BT310" s="399">
        <f t="shared" si="171"/>
        <v>27</v>
      </c>
      <c r="BU310" s="399">
        <f t="shared" si="172"/>
        <v>26.59</v>
      </c>
      <c r="BV310" s="399">
        <f t="shared" si="173"/>
        <v>26.03</v>
      </c>
      <c r="BW310" s="399">
        <f t="shared" si="174"/>
        <v>26</v>
      </c>
      <c r="BX310" s="385">
        <f t="shared" si="190"/>
        <v>315.86</v>
      </c>
      <c r="BY310" s="385">
        <f t="shared" si="191"/>
        <v>26.321666666666669</v>
      </c>
      <c r="BZ310" s="385"/>
      <c r="CF310" s="399">
        <f t="shared" si="175"/>
        <v>51</v>
      </c>
      <c r="CG310" s="399">
        <f t="shared" si="176"/>
        <v>51</v>
      </c>
      <c r="CH310" s="399">
        <f t="shared" si="177"/>
        <v>51</v>
      </c>
      <c r="CI310" s="399">
        <f t="shared" si="178"/>
        <v>53.54</v>
      </c>
      <c r="CJ310" s="399">
        <f t="shared" si="179"/>
        <v>51</v>
      </c>
      <c r="CK310" s="399">
        <f t="shared" si="180"/>
        <v>51</v>
      </c>
      <c r="CL310" s="399">
        <f t="shared" si="181"/>
        <v>51</v>
      </c>
      <c r="CM310" s="399">
        <f t="shared" si="182"/>
        <v>51</v>
      </c>
      <c r="CN310" s="399">
        <f t="shared" si="183"/>
        <v>52.14</v>
      </c>
      <c r="CO310" s="399">
        <f t="shared" si="184"/>
        <v>51.67</v>
      </c>
      <c r="CP310" s="399">
        <f t="shared" si="185"/>
        <v>51.03</v>
      </c>
      <c r="CQ310" s="399">
        <f t="shared" si="186"/>
        <v>51</v>
      </c>
      <c r="CR310" s="385">
        <f t="shared" si="192"/>
        <v>616.37999999999988</v>
      </c>
      <c r="CS310" s="385">
        <f t="shared" si="193"/>
        <v>51.364999999999988</v>
      </c>
    </row>
    <row r="311" spans="22:97" ht="14" customHeight="1" x14ac:dyDescent="0.35">
      <c r="V311" s="137"/>
      <c r="W311" s="39"/>
      <c r="X311" s="202"/>
      <c r="Y311" s="42"/>
      <c r="Z311" s="27"/>
      <c r="AA311" s="28"/>
      <c r="AB311" s="29"/>
      <c r="AC311" s="29"/>
      <c r="AD311" s="29"/>
      <c r="AE311" s="30"/>
      <c r="AF311" s="31"/>
      <c r="AG311" s="136"/>
      <c r="AH311" s="137"/>
      <c r="AI311" s="39"/>
      <c r="AJ311" s="41"/>
      <c r="AK311" s="42"/>
      <c r="AL311" s="27"/>
      <c r="AM311" s="28" t="str">
        <f>IFERROR(INDEX(#REF!,MATCH(AH311,#REF!,0)),"")</f>
        <v/>
      </c>
      <c r="AN311" s="29" t="str">
        <f t="shared" si="162"/>
        <v/>
      </c>
      <c r="AO311" s="29">
        <f t="shared" si="194"/>
        <v>0</v>
      </c>
      <c r="AP311" s="29">
        <f t="shared" si="187"/>
        <v>0</v>
      </c>
      <c r="AQ311" s="30">
        <f t="shared" si="195"/>
        <v>0</v>
      </c>
      <c r="AR311" s="31">
        <f t="shared" si="196"/>
        <v>0</v>
      </c>
      <c r="AT311" s="44" t="s">
        <v>969</v>
      </c>
      <c r="AU311" s="48" t="s">
        <v>645</v>
      </c>
      <c r="AV311" s="138">
        <v>0</v>
      </c>
      <c r="AW311" s="58">
        <v>0</v>
      </c>
      <c r="AX311" s="139">
        <v>1204</v>
      </c>
      <c r="AY311" s="58">
        <v>729</v>
      </c>
      <c r="AZ311" s="139">
        <v>1225</v>
      </c>
      <c r="BA311" s="58">
        <v>1938</v>
      </c>
      <c r="BB311" s="139">
        <v>2422</v>
      </c>
      <c r="BC311" s="58">
        <v>513</v>
      </c>
      <c r="BD311" s="139">
        <v>1011</v>
      </c>
      <c r="BE311" s="58">
        <v>758</v>
      </c>
      <c r="BF311" s="139">
        <v>0</v>
      </c>
      <c r="BG311" s="59">
        <v>0</v>
      </c>
      <c r="BI311" s="140">
        <f t="shared" si="188"/>
        <v>816.66666666666663</v>
      </c>
      <c r="BJ311" s="140">
        <f t="shared" si="189"/>
        <v>9800</v>
      </c>
      <c r="BL311" s="399">
        <f t="shared" si="163"/>
        <v>26</v>
      </c>
      <c r="BM311" s="399">
        <f t="shared" si="164"/>
        <v>26</v>
      </c>
      <c r="BN311" s="399">
        <f t="shared" si="165"/>
        <v>33.43</v>
      </c>
      <c r="BO311" s="399">
        <f t="shared" si="166"/>
        <v>30.37</v>
      </c>
      <c r="BP311" s="399">
        <f t="shared" si="167"/>
        <v>33.58</v>
      </c>
      <c r="BQ311" s="399">
        <f t="shared" si="168"/>
        <v>38.57</v>
      </c>
      <c r="BR311" s="399">
        <f t="shared" si="169"/>
        <v>41.95</v>
      </c>
      <c r="BS311" s="399">
        <f t="shared" si="170"/>
        <v>29.08</v>
      </c>
      <c r="BT311" s="399">
        <f t="shared" si="171"/>
        <v>32.08</v>
      </c>
      <c r="BU311" s="399">
        <f t="shared" si="172"/>
        <v>30.55</v>
      </c>
      <c r="BV311" s="399">
        <f t="shared" si="173"/>
        <v>26</v>
      </c>
      <c r="BW311" s="399">
        <f t="shared" si="174"/>
        <v>26</v>
      </c>
      <c r="BX311" s="385">
        <f t="shared" si="190"/>
        <v>373.60999999999996</v>
      </c>
      <c r="BY311" s="385">
        <f t="shared" si="191"/>
        <v>31.134166666666662</v>
      </c>
      <c r="BZ311" s="385"/>
      <c r="CF311" s="399">
        <f t="shared" si="175"/>
        <v>51</v>
      </c>
      <c r="CG311" s="399">
        <f t="shared" si="176"/>
        <v>51</v>
      </c>
      <c r="CH311" s="399">
        <f t="shared" si="177"/>
        <v>60.77</v>
      </c>
      <c r="CI311" s="399">
        <f t="shared" si="178"/>
        <v>55.96</v>
      </c>
      <c r="CJ311" s="399">
        <f t="shared" si="179"/>
        <v>61.02</v>
      </c>
      <c r="CK311" s="399">
        <f t="shared" si="180"/>
        <v>69.58</v>
      </c>
      <c r="CL311" s="399">
        <f t="shared" si="181"/>
        <v>75.38</v>
      </c>
      <c r="CM311" s="399">
        <f t="shared" si="182"/>
        <v>54.49</v>
      </c>
      <c r="CN311" s="399">
        <f t="shared" si="183"/>
        <v>58.45</v>
      </c>
      <c r="CO311" s="399">
        <f t="shared" si="184"/>
        <v>56.15</v>
      </c>
      <c r="CP311" s="399">
        <f t="shared" si="185"/>
        <v>51</v>
      </c>
      <c r="CQ311" s="399">
        <f t="shared" si="186"/>
        <v>51</v>
      </c>
      <c r="CR311" s="385">
        <f t="shared" si="192"/>
        <v>695.8</v>
      </c>
      <c r="CS311" s="385">
        <f t="shared" si="193"/>
        <v>57.983333333333327</v>
      </c>
    </row>
    <row r="312" spans="22:97" ht="14" customHeight="1" x14ac:dyDescent="0.35">
      <c r="V312" s="137"/>
      <c r="W312" s="39"/>
      <c r="X312" s="202"/>
      <c r="Y312" s="42"/>
      <c r="Z312" s="27"/>
      <c r="AA312" s="28"/>
      <c r="AB312" s="29"/>
      <c r="AC312" s="29"/>
      <c r="AD312" s="29"/>
      <c r="AE312" s="30"/>
      <c r="AF312" s="31"/>
      <c r="AG312" s="136"/>
      <c r="AH312" s="137"/>
      <c r="AI312" s="39"/>
      <c r="AJ312" s="41"/>
      <c r="AK312" s="42"/>
      <c r="AL312" s="27"/>
      <c r="AM312" s="28" t="str">
        <f>IFERROR(INDEX(#REF!,MATCH(AH312,#REF!,0)),"")</f>
        <v/>
      </c>
      <c r="AN312" s="29" t="str">
        <f t="shared" si="162"/>
        <v/>
      </c>
      <c r="AO312" s="29">
        <f t="shared" si="194"/>
        <v>0</v>
      </c>
      <c r="AP312" s="29">
        <f t="shared" si="187"/>
        <v>0</v>
      </c>
      <c r="AQ312" s="30">
        <f t="shared" si="195"/>
        <v>0</v>
      </c>
      <c r="AR312" s="31">
        <f t="shared" si="196"/>
        <v>0</v>
      </c>
      <c r="AT312" s="44" t="s">
        <v>969</v>
      </c>
      <c r="AU312" s="48" t="s">
        <v>646</v>
      </c>
      <c r="AV312" s="138">
        <v>0</v>
      </c>
      <c r="AW312" s="58">
        <v>0</v>
      </c>
      <c r="AX312" s="139">
        <v>6237</v>
      </c>
      <c r="AY312" s="58">
        <v>1201</v>
      </c>
      <c r="AZ312" s="139">
        <v>663</v>
      </c>
      <c r="BA312" s="58">
        <v>859</v>
      </c>
      <c r="BB312" s="139">
        <v>1073</v>
      </c>
      <c r="BC312" s="58">
        <v>1202</v>
      </c>
      <c r="BD312" s="139">
        <v>1175</v>
      </c>
      <c r="BE312" s="58">
        <v>870</v>
      </c>
      <c r="BF312" s="139">
        <v>0</v>
      </c>
      <c r="BG312" s="59">
        <v>0</v>
      </c>
      <c r="BI312" s="140">
        <f t="shared" si="188"/>
        <v>1106.6666666666667</v>
      </c>
      <c r="BJ312" s="140">
        <f t="shared" si="189"/>
        <v>13280</v>
      </c>
      <c r="BL312" s="399">
        <f t="shared" si="163"/>
        <v>26</v>
      </c>
      <c r="BM312" s="399">
        <f t="shared" si="164"/>
        <v>26</v>
      </c>
      <c r="BN312" s="399">
        <f t="shared" si="165"/>
        <v>68.900000000000006</v>
      </c>
      <c r="BO312" s="399">
        <f t="shared" si="166"/>
        <v>33.409999999999997</v>
      </c>
      <c r="BP312" s="399">
        <f t="shared" si="167"/>
        <v>29.98</v>
      </c>
      <c r="BQ312" s="399">
        <f t="shared" si="168"/>
        <v>31.15</v>
      </c>
      <c r="BR312" s="399">
        <f t="shared" si="169"/>
        <v>32.51</v>
      </c>
      <c r="BS312" s="399">
        <f t="shared" si="170"/>
        <v>33.409999999999997</v>
      </c>
      <c r="BT312" s="399">
        <f t="shared" si="171"/>
        <v>33.229999999999997</v>
      </c>
      <c r="BU312" s="399">
        <f t="shared" si="172"/>
        <v>31.22</v>
      </c>
      <c r="BV312" s="399">
        <f t="shared" si="173"/>
        <v>26</v>
      </c>
      <c r="BW312" s="399">
        <f t="shared" si="174"/>
        <v>26</v>
      </c>
      <c r="BX312" s="385">
        <f t="shared" si="190"/>
        <v>397.81000000000006</v>
      </c>
      <c r="BY312" s="385">
        <f t="shared" si="191"/>
        <v>33.150833333333338</v>
      </c>
      <c r="BZ312" s="385"/>
      <c r="CF312" s="399">
        <f t="shared" si="175"/>
        <v>51</v>
      </c>
      <c r="CG312" s="399">
        <f t="shared" si="176"/>
        <v>51</v>
      </c>
      <c r="CH312" s="399">
        <f t="shared" si="177"/>
        <v>127.06</v>
      </c>
      <c r="CI312" s="399">
        <f t="shared" si="178"/>
        <v>60.73</v>
      </c>
      <c r="CJ312" s="399">
        <f t="shared" si="179"/>
        <v>55.51</v>
      </c>
      <c r="CK312" s="399">
        <f t="shared" si="180"/>
        <v>56.84</v>
      </c>
      <c r="CL312" s="399">
        <f t="shared" si="181"/>
        <v>59.2</v>
      </c>
      <c r="CM312" s="399">
        <f t="shared" si="182"/>
        <v>60.74</v>
      </c>
      <c r="CN312" s="399">
        <f t="shared" si="183"/>
        <v>60.42</v>
      </c>
      <c r="CO312" s="399">
        <f t="shared" si="184"/>
        <v>56.92</v>
      </c>
      <c r="CP312" s="399">
        <f t="shared" si="185"/>
        <v>51</v>
      </c>
      <c r="CQ312" s="399">
        <f t="shared" si="186"/>
        <v>51</v>
      </c>
      <c r="CR312" s="385">
        <f t="shared" si="192"/>
        <v>741.41999999999985</v>
      </c>
      <c r="CS312" s="385">
        <f t="shared" si="193"/>
        <v>61.784999999999989</v>
      </c>
    </row>
    <row r="313" spans="22:97" ht="14" customHeight="1" x14ac:dyDescent="0.35">
      <c r="V313" s="137"/>
      <c r="W313" s="39"/>
      <c r="X313" s="202"/>
      <c r="Y313" s="42"/>
      <c r="Z313" s="27"/>
      <c r="AA313" s="28"/>
      <c r="AB313" s="29"/>
      <c r="AC313" s="29"/>
      <c r="AD313" s="29"/>
      <c r="AE313" s="30"/>
      <c r="AF313" s="31"/>
      <c r="AG313" s="136"/>
      <c r="AH313" s="137"/>
      <c r="AI313" s="39"/>
      <c r="AJ313" s="41"/>
      <c r="AK313" s="42"/>
      <c r="AL313" s="27"/>
      <c r="AM313" s="28" t="str">
        <f>IFERROR(INDEX(#REF!,MATCH(AH313,#REF!,0)),"")</f>
        <v/>
      </c>
      <c r="AN313" s="29" t="str">
        <f t="shared" si="162"/>
        <v/>
      </c>
      <c r="AO313" s="29">
        <f t="shared" si="194"/>
        <v>0</v>
      </c>
      <c r="AP313" s="29">
        <f t="shared" si="187"/>
        <v>0</v>
      </c>
      <c r="AQ313" s="30">
        <f t="shared" si="195"/>
        <v>0</v>
      </c>
      <c r="AR313" s="31">
        <f t="shared" si="196"/>
        <v>0</v>
      </c>
      <c r="AT313" s="44" t="s">
        <v>969</v>
      </c>
      <c r="AU313" s="48" t="s">
        <v>647</v>
      </c>
      <c r="AV313" s="138">
        <v>0</v>
      </c>
      <c r="AW313" s="58">
        <v>0</v>
      </c>
      <c r="AX313" s="139">
        <v>2653</v>
      </c>
      <c r="AY313" s="58">
        <v>1362</v>
      </c>
      <c r="AZ313" s="139">
        <v>1277</v>
      </c>
      <c r="BA313" s="58">
        <v>1148</v>
      </c>
      <c r="BB313" s="139">
        <v>1435</v>
      </c>
      <c r="BC313" s="58">
        <v>4143</v>
      </c>
      <c r="BD313" s="139">
        <v>734</v>
      </c>
      <c r="BE313" s="58">
        <v>492</v>
      </c>
      <c r="BF313" s="139">
        <v>0</v>
      </c>
      <c r="BG313" s="59">
        <v>0</v>
      </c>
      <c r="BI313" s="140">
        <f t="shared" si="188"/>
        <v>1103.6666666666667</v>
      </c>
      <c r="BJ313" s="140">
        <f t="shared" si="189"/>
        <v>13244</v>
      </c>
      <c r="BL313" s="399">
        <f t="shared" si="163"/>
        <v>26</v>
      </c>
      <c r="BM313" s="399">
        <f t="shared" si="164"/>
        <v>26</v>
      </c>
      <c r="BN313" s="399">
        <f t="shared" si="165"/>
        <v>43.57</v>
      </c>
      <c r="BO313" s="399">
        <f t="shared" si="166"/>
        <v>34.53</v>
      </c>
      <c r="BP313" s="399">
        <f t="shared" si="167"/>
        <v>33.94</v>
      </c>
      <c r="BQ313" s="399">
        <f t="shared" si="168"/>
        <v>33.04</v>
      </c>
      <c r="BR313" s="399">
        <f t="shared" si="169"/>
        <v>35.049999999999997</v>
      </c>
      <c r="BS313" s="399">
        <f t="shared" si="170"/>
        <v>54</v>
      </c>
      <c r="BT313" s="399">
        <f t="shared" si="171"/>
        <v>30.4</v>
      </c>
      <c r="BU313" s="399">
        <f t="shared" si="172"/>
        <v>28.95</v>
      </c>
      <c r="BV313" s="399">
        <f t="shared" si="173"/>
        <v>26</v>
      </c>
      <c r="BW313" s="399">
        <f t="shared" si="174"/>
        <v>26</v>
      </c>
      <c r="BX313" s="385">
        <f t="shared" si="190"/>
        <v>397.47999999999996</v>
      </c>
      <c r="BY313" s="385">
        <f t="shared" si="191"/>
        <v>33.123333333333328</v>
      </c>
      <c r="BZ313" s="385"/>
      <c r="CF313" s="399">
        <f t="shared" si="175"/>
        <v>51</v>
      </c>
      <c r="CG313" s="399">
        <f t="shared" si="176"/>
        <v>51</v>
      </c>
      <c r="CH313" s="399">
        <f t="shared" si="177"/>
        <v>78.16</v>
      </c>
      <c r="CI313" s="399">
        <f t="shared" si="178"/>
        <v>62.66</v>
      </c>
      <c r="CJ313" s="399">
        <f t="shared" si="179"/>
        <v>61.64</v>
      </c>
      <c r="CK313" s="399">
        <f t="shared" si="180"/>
        <v>60.1</v>
      </c>
      <c r="CL313" s="399">
        <f t="shared" si="181"/>
        <v>63.54</v>
      </c>
      <c r="CM313" s="399">
        <f t="shared" si="182"/>
        <v>96.04</v>
      </c>
      <c r="CN313" s="399">
        <f t="shared" si="183"/>
        <v>55.99</v>
      </c>
      <c r="CO313" s="399">
        <f t="shared" si="184"/>
        <v>54.35</v>
      </c>
      <c r="CP313" s="399">
        <f t="shared" si="185"/>
        <v>51</v>
      </c>
      <c r="CQ313" s="399">
        <f t="shared" si="186"/>
        <v>51</v>
      </c>
      <c r="CR313" s="385">
        <f t="shared" si="192"/>
        <v>736.48</v>
      </c>
      <c r="CS313" s="385">
        <f t="shared" si="193"/>
        <v>61.373333333333335</v>
      </c>
    </row>
    <row r="314" spans="22:97" ht="14" customHeight="1" x14ac:dyDescent="0.35">
      <c r="V314" s="137"/>
      <c r="W314" s="39"/>
      <c r="X314" s="202"/>
      <c r="Y314" s="42"/>
      <c r="Z314" s="27"/>
      <c r="AA314" s="28"/>
      <c r="AB314" s="29"/>
      <c r="AC314" s="29"/>
      <c r="AD314" s="29"/>
      <c r="AE314" s="30"/>
      <c r="AF314" s="31"/>
      <c r="AG314" s="136"/>
      <c r="AH314" s="137"/>
      <c r="AI314" s="39"/>
      <c r="AJ314" s="41"/>
      <c r="AK314" s="42"/>
      <c r="AL314" s="27"/>
      <c r="AM314" s="28" t="str">
        <f>IFERROR(INDEX(#REF!,MATCH(AH314,#REF!,0)),"")</f>
        <v/>
      </c>
      <c r="AN314" s="29" t="str">
        <f t="shared" si="162"/>
        <v/>
      </c>
      <c r="AO314" s="29">
        <f t="shared" si="194"/>
        <v>0</v>
      </c>
      <c r="AP314" s="29">
        <f t="shared" si="187"/>
        <v>0</v>
      </c>
      <c r="AQ314" s="30">
        <f t="shared" si="195"/>
        <v>0</v>
      </c>
      <c r="AR314" s="31">
        <f t="shared" si="196"/>
        <v>0</v>
      </c>
      <c r="AT314" s="44" t="s">
        <v>969</v>
      </c>
      <c r="AU314" s="48" t="s">
        <v>648</v>
      </c>
      <c r="AV314" s="138">
        <v>0</v>
      </c>
      <c r="AW314" s="58">
        <v>0</v>
      </c>
      <c r="AX314" s="139">
        <v>3477</v>
      </c>
      <c r="AY314" s="58">
        <v>5348</v>
      </c>
      <c r="AZ314" s="139">
        <v>5892</v>
      </c>
      <c r="BA314" s="58">
        <v>16810</v>
      </c>
      <c r="BB314" s="139">
        <v>18012</v>
      </c>
      <c r="BC314" s="58">
        <v>12017</v>
      </c>
      <c r="BD314" s="139">
        <v>11261</v>
      </c>
      <c r="BE314" s="58">
        <v>5460</v>
      </c>
      <c r="BF314" s="139">
        <v>0</v>
      </c>
      <c r="BG314" s="59">
        <v>0</v>
      </c>
      <c r="BI314" s="140">
        <f t="shared" si="188"/>
        <v>6523.083333333333</v>
      </c>
      <c r="BJ314" s="140">
        <f t="shared" si="189"/>
        <v>78277</v>
      </c>
      <c r="BL314" s="399">
        <f t="shared" si="163"/>
        <v>26</v>
      </c>
      <c r="BM314" s="399">
        <f t="shared" si="164"/>
        <v>26</v>
      </c>
      <c r="BN314" s="399">
        <f t="shared" si="165"/>
        <v>49.34</v>
      </c>
      <c r="BO314" s="399">
        <f t="shared" si="166"/>
        <v>62.44</v>
      </c>
      <c r="BP314" s="399">
        <f t="shared" si="167"/>
        <v>66.239999999999995</v>
      </c>
      <c r="BQ314" s="399">
        <f t="shared" si="168"/>
        <v>153.47999999999999</v>
      </c>
      <c r="BR314" s="399">
        <f t="shared" si="169"/>
        <v>163.1</v>
      </c>
      <c r="BS314" s="399">
        <f t="shared" si="170"/>
        <v>115.14</v>
      </c>
      <c r="BT314" s="399">
        <f t="shared" si="171"/>
        <v>109.09</v>
      </c>
      <c r="BU314" s="399">
        <f t="shared" si="172"/>
        <v>63.22</v>
      </c>
      <c r="BV314" s="399">
        <f t="shared" si="173"/>
        <v>26</v>
      </c>
      <c r="BW314" s="399">
        <f t="shared" si="174"/>
        <v>26</v>
      </c>
      <c r="BX314" s="385">
        <f t="shared" si="190"/>
        <v>886.05000000000007</v>
      </c>
      <c r="BY314" s="385">
        <f t="shared" si="191"/>
        <v>73.837500000000006</v>
      </c>
      <c r="BZ314" s="385"/>
      <c r="CF314" s="399">
        <f t="shared" si="175"/>
        <v>51</v>
      </c>
      <c r="CG314" s="399">
        <f t="shared" si="176"/>
        <v>51</v>
      </c>
      <c r="CH314" s="399">
        <f t="shared" si="177"/>
        <v>88.04</v>
      </c>
      <c r="CI314" s="399">
        <f t="shared" si="178"/>
        <v>110.5</v>
      </c>
      <c r="CJ314" s="399">
        <f t="shared" si="179"/>
        <v>120.16</v>
      </c>
      <c r="CK314" s="399">
        <f t="shared" si="180"/>
        <v>338.52</v>
      </c>
      <c r="CL314" s="399">
        <f t="shared" si="181"/>
        <v>362.56</v>
      </c>
      <c r="CM314" s="399">
        <f t="shared" si="182"/>
        <v>242.66</v>
      </c>
      <c r="CN314" s="399">
        <f t="shared" si="183"/>
        <v>227.54</v>
      </c>
      <c r="CO314" s="399">
        <f t="shared" si="184"/>
        <v>111.84</v>
      </c>
      <c r="CP314" s="399">
        <f t="shared" si="185"/>
        <v>51</v>
      </c>
      <c r="CQ314" s="399">
        <f t="shared" si="186"/>
        <v>51</v>
      </c>
      <c r="CR314" s="385">
        <f t="shared" si="192"/>
        <v>1805.82</v>
      </c>
      <c r="CS314" s="385">
        <f t="shared" si="193"/>
        <v>150.48499999999999</v>
      </c>
    </row>
    <row r="315" spans="22:97" ht="14" customHeight="1" x14ac:dyDescent="0.35">
      <c r="V315" s="137"/>
      <c r="W315" s="39"/>
      <c r="X315" s="202"/>
      <c r="Y315" s="42"/>
      <c r="Z315" s="27"/>
      <c r="AA315" s="28"/>
      <c r="AB315" s="29"/>
      <c r="AC315" s="29"/>
      <c r="AD315" s="29"/>
      <c r="AE315" s="30"/>
      <c r="AF315" s="31"/>
      <c r="AG315" s="136"/>
      <c r="AH315" s="137"/>
      <c r="AI315" s="39"/>
      <c r="AJ315" s="41"/>
      <c r="AK315" s="42"/>
      <c r="AL315" s="27"/>
      <c r="AM315" s="28" t="str">
        <f>IFERROR(INDEX(#REF!,MATCH(AH315,#REF!,0)),"")</f>
        <v/>
      </c>
      <c r="AN315" s="29" t="str">
        <f t="shared" si="162"/>
        <v/>
      </c>
      <c r="AO315" s="29">
        <f t="shared" si="194"/>
        <v>0</v>
      </c>
      <c r="AP315" s="29">
        <f t="shared" si="187"/>
        <v>0</v>
      </c>
      <c r="AQ315" s="30">
        <f t="shared" si="195"/>
        <v>0</v>
      </c>
      <c r="AR315" s="31">
        <f t="shared" si="196"/>
        <v>0</v>
      </c>
      <c r="AT315" s="44" t="s">
        <v>969</v>
      </c>
      <c r="AU315" s="48" t="s">
        <v>649</v>
      </c>
      <c r="AV315" s="138">
        <v>0</v>
      </c>
      <c r="AW315" s="58">
        <v>0</v>
      </c>
      <c r="AX315" s="139">
        <v>4150</v>
      </c>
      <c r="AY315" s="58">
        <v>1804</v>
      </c>
      <c r="AZ315" s="139">
        <v>3419</v>
      </c>
      <c r="BA315" s="58">
        <v>7294</v>
      </c>
      <c r="BB315" s="139">
        <v>9117</v>
      </c>
      <c r="BC315" s="58">
        <v>7037</v>
      </c>
      <c r="BD315" s="139">
        <v>6085</v>
      </c>
      <c r="BE315" s="58">
        <v>2292</v>
      </c>
      <c r="BF315" s="139">
        <v>0</v>
      </c>
      <c r="BG315" s="59">
        <v>0</v>
      </c>
      <c r="BI315" s="140">
        <f t="shared" si="188"/>
        <v>3433.1666666666665</v>
      </c>
      <c r="BJ315" s="140">
        <f t="shared" si="189"/>
        <v>41198</v>
      </c>
      <c r="BL315" s="399">
        <f t="shared" si="163"/>
        <v>26</v>
      </c>
      <c r="BM315" s="399">
        <f t="shared" si="164"/>
        <v>26</v>
      </c>
      <c r="BN315" s="399">
        <f t="shared" si="165"/>
        <v>54.05</v>
      </c>
      <c r="BO315" s="399">
        <f t="shared" si="166"/>
        <v>37.630000000000003</v>
      </c>
      <c r="BP315" s="399">
        <f t="shared" si="167"/>
        <v>48.93</v>
      </c>
      <c r="BQ315" s="399">
        <f t="shared" si="168"/>
        <v>77.349999999999994</v>
      </c>
      <c r="BR315" s="399">
        <f t="shared" si="169"/>
        <v>91.94</v>
      </c>
      <c r="BS315" s="399">
        <f t="shared" si="170"/>
        <v>75.3</v>
      </c>
      <c r="BT315" s="399">
        <f t="shared" si="171"/>
        <v>67.680000000000007</v>
      </c>
      <c r="BU315" s="399">
        <f t="shared" si="172"/>
        <v>41.04</v>
      </c>
      <c r="BV315" s="399">
        <f t="shared" si="173"/>
        <v>26</v>
      </c>
      <c r="BW315" s="399">
        <f t="shared" si="174"/>
        <v>26</v>
      </c>
      <c r="BX315" s="385">
        <f t="shared" si="190"/>
        <v>597.92000000000007</v>
      </c>
      <c r="BY315" s="385">
        <f t="shared" si="191"/>
        <v>49.826666666666675</v>
      </c>
      <c r="BZ315" s="385"/>
      <c r="CF315" s="399">
        <f t="shared" si="175"/>
        <v>51</v>
      </c>
      <c r="CG315" s="399">
        <f t="shared" si="176"/>
        <v>51</v>
      </c>
      <c r="CH315" s="399">
        <f t="shared" si="177"/>
        <v>96.12</v>
      </c>
      <c r="CI315" s="399">
        <f t="shared" si="178"/>
        <v>67.97</v>
      </c>
      <c r="CJ315" s="399">
        <f t="shared" si="179"/>
        <v>87.35</v>
      </c>
      <c r="CK315" s="399">
        <f t="shared" si="180"/>
        <v>148.19999999999999</v>
      </c>
      <c r="CL315" s="399">
        <f t="shared" si="181"/>
        <v>184.66</v>
      </c>
      <c r="CM315" s="399">
        <f t="shared" si="182"/>
        <v>143.06</v>
      </c>
      <c r="CN315" s="399">
        <f t="shared" si="183"/>
        <v>124.02</v>
      </c>
      <c r="CO315" s="399">
        <f t="shared" si="184"/>
        <v>73.819999999999993</v>
      </c>
      <c r="CP315" s="399">
        <f t="shared" si="185"/>
        <v>51</v>
      </c>
      <c r="CQ315" s="399">
        <f t="shared" si="186"/>
        <v>51</v>
      </c>
      <c r="CR315" s="385">
        <f t="shared" si="192"/>
        <v>1129.2</v>
      </c>
      <c r="CS315" s="385">
        <f t="shared" si="193"/>
        <v>94.100000000000009</v>
      </c>
    </row>
    <row r="316" spans="22:97" ht="14" customHeight="1" x14ac:dyDescent="0.35">
      <c r="V316" s="137"/>
      <c r="W316" s="39"/>
      <c r="X316" s="202"/>
      <c r="Y316" s="42"/>
      <c r="Z316" s="27"/>
      <c r="AA316" s="28"/>
      <c r="AB316" s="29"/>
      <c r="AC316" s="29"/>
      <c r="AD316" s="29"/>
      <c r="AE316" s="30"/>
      <c r="AF316" s="31"/>
      <c r="AG316" s="136"/>
      <c r="AH316" s="137"/>
      <c r="AI316" s="39"/>
      <c r="AJ316" s="41"/>
      <c r="AK316" s="42"/>
      <c r="AL316" s="27"/>
      <c r="AM316" s="28" t="str">
        <f>IFERROR(INDEX(#REF!,MATCH(AH316,#REF!,0)),"")</f>
        <v/>
      </c>
      <c r="AN316" s="29" t="str">
        <f t="shared" si="162"/>
        <v/>
      </c>
      <c r="AO316" s="29">
        <f t="shared" si="194"/>
        <v>0</v>
      </c>
      <c r="AP316" s="29">
        <f t="shared" si="187"/>
        <v>0</v>
      </c>
      <c r="AQ316" s="30">
        <f t="shared" si="195"/>
        <v>0</v>
      </c>
      <c r="AR316" s="31">
        <f t="shared" si="196"/>
        <v>0</v>
      </c>
      <c r="AT316" s="44" t="s">
        <v>969</v>
      </c>
      <c r="AU316" s="48" t="s">
        <v>650</v>
      </c>
      <c r="AV316" s="138">
        <v>0</v>
      </c>
      <c r="AW316" s="58">
        <v>0</v>
      </c>
      <c r="AX316" s="139">
        <v>2663</v>
      </c>
      <c r="AY316" s="58">
        <v>1058</v>
      </c>
      <c r="AZ316" s="139">
        <v>4605</v>
      </c>
      <c r="BA316" s="58">
        <v>6585</v>
      </c>
      <c r="BB316" s="139">
        <v>8231</v>
      </c>
      <c r="BC316" s="58">
        <v>7914</v>
      </c>
      <c r="BD316" s="139">
        <v>5167</v>
      </c>
      <c r="BE316" s="58">
        <v>2916</v>
      </c>
      <c r="BF316" s="139">
        <v>0</v>
      </c>
      <c r="BG316" s="59">
        <v>0</v>
      </c>
      <c r="BI316" s="140">
        <f t="shared" si="188"/>
        <v>3261.5833333333335</v>
      </c>
      <c r="BJ316" s="140">
        <f t="shared" si="189"/>
        <v>39139</v>
      </c>
      <c r="BL316" s="399">
        <f t="shared" si="163"/>
        <v>26</v>
      </c>
      <c r="BM316" s="399">
        <f t="shared" si="164"/>
        <v>26</v>
      </c>
      <c r="BN316" s="399">
        <f t="shared" si="165"/>
        <v>43.64</v>
      </c>
      <c r="BO316" s="399">
        <f t="shared" si="166"/>
        <v>32.409999999999997</v>
      </c>
      <c r="BP316" s="399">
        <f t="shared" si="167"/>
        <v>57.24</v>
      </c>
      <c r="BQ316" s="399">
        <f t="shared" si="168"/>
        <v>71.680000000000007</v>
      </c>
      <c r="BR316" s="399">
        <f t="shared" si="169"/>
        <v>84.85</v>
      </c>
      <c r="BS316" s="399">
        <f t="shared" si="170"/>
        <v>82.31</v>
      </c>
      <c r="BT316" s="399">
        <f t="shared" si="171"/>
        <v>61.17</v>
      </c>
      <c r="BU316" s="399">
        <f t="shared" si="172"/>
        <v>45.41</v>
      </c>
      <c r="BV316" s="399">
        <f t="shared" si="173"/>
        <v>26</v>
      </c>
      <c r="BW316" s="399">
        <f t="shared" si="174"/>
        <v>26</v>
      </c>
      <c r="BX316" s="385">
        <f t="shared" si="190"/>
        <v>582.71</v>
      </c>
      <c r="BY316" s="385">
        <f t="shared" si="191"/>
        <v>48.55916666666667</v>
      </c>
      <c r="BZ316" s="385"/>
      <c r="CF316" s="399">
        <f t="shared" si="175"/>
        <v>51</v>
      </c>
      <c r="CG316" s="399">
        <f t="shared" si="176"/>
        <v>51</v>
      </c>
      <c r="CH316" s="399">
        <f t="shared" si="177"/>
        <v>78.28</v>
      </c>
      <c r="CI316" s="399">
        <f t="shared" si="178"/>
        <v>59.02</v>
      </c>
      <c r="CJ316" s="399">
        <f t="shared" si="179"/>
        <v>101.58</v>
      </c>
      <c r="CK316" s="399">
        <f t="shared" si="180"/>
        <v>134.02000000000001</v>
      </c>
      <c r="CL316" s="399">
        <f t="shared" si="181"/>
        <v>166.94</v>
      </c>
      <c r="CM316" s="399">
        <f t="shared" si="182"/>
        <v>160.6</v>
      </c>
      <c r="CN316" s="399">
        <f t="shared" si="183"/>
        <v>108.32</v>
      </c>
      <c r="CO316" s="399">
        <f t="shared" si="184"/>
        <v>81.31</v>
      </c>
      <c r="CP316" s="399">
        <f t="shared" si="185"/>
        <v>51</v>
      </c>
      <c r="CQ316" s="399">
        <f t="shared" si="186"/>
        <v>51</v>
      </c>
      <c r="CR316" s="385">
        <f t="shared" si="192"/>
        <v>1094.07</v>
      </c>
      <c r="CS316" s="385">
        <f t="shared" si="193"/>
        <v>91.172499999999999</v>
      </c>
    </row>
    <row r="317" spans="22:97" ht="14" customHeight="1" x14ac:dyDescent="0.35">
      <c r="V317" s="137"/>
      <c r="W317" s="39"/>
      <c r="X317" s="202"/>
      <c r="Y317" s="42"/>
      <c r="Z317" s="27"/>
      <c r="AA317" s="28"/>
      <c r="AB317" s="29"/>
      <c r="AC317" s="29"/>
      <c r="AD317" s="29"/>
      <c r="AE317" s="30"/>
      <c r="AF317" s="31"/>
      <c r="AG317" s="136"/>
      <c r="AH317" s="137"/>
      <c r="AI317" s="39"/>
      <c r="AJ317" s="41"/>
      <c r="AK317" s="42"/>
      <c r="AL317" s="27"/>
      <c r="AM317" s="28" t="str">
        <f>IFERROR(INDEX(#REF!,MATCH(AH317,#REF!,0)),"")</f>
        <v/>
      </c>
      <c r="AN317" s="29" t="str">
        <f t="shared" si="162"/>
        <v/>
      </c>
      <c r="AO317" s="29">
        <f t="shared" si="194"/>
        <v>0</v>
      </c>
      <c r="AP317" s="29">
        <f t="shared" si="187"/>
        <v>0</v>
      </c>
      <c r="AQ317" s="30">
        <f t="shared" si="195"/>
        <v>0</v>
      </c>
      <c r="AR317" s="31">
        <f t="shared" si="196"/>
        <v>0</v>
      </c>
      <c r="AT317" s="44" t="s">
        <v>969</v>
      </c>
      <c r="AU317" s="48" t="s">
        <v>651</v>
      </c>
      <c r="AV317" s="138">
        <v>0</v>
      </c>
      <c r="AW317" s="58">
        <v>0</v>
      </c>
      <c r="AX317" s="139">
        <v>2653</v>
      </c>
      <c r="AY317" s="58">
        <v>478</v>
      </c>
      <c r="AZ317" s="139">
        <v>1453</v>
      </c>
      <c r="BA317" s="58">
        <v>3904</v>
      </c>
      <c r="BB317" s="139">
        <v>4880</v>
      </c>
      <c r="BC317" s="58">
        <v>3213</v>
      </c>
      <c r="BD317" s="139">
        <v>4055</v>
      </c>
      <c r="BE317" s="58">
        <v>792</v>
      </c>
      <c r="BF317" s="139">
        <v>0</v>
      </c>
      <c r="BG317" s="59">
        <v>0</v>
      </c>
      <c r="BI317" s="140">
        <f t="shared" si="188"/>
        <v>1785.6666666666667</v>
      </c>
      <c r="BJ317" s="140">
        <f t="shared" si="189"/>
        <v>21428</v>
      </c>
      <c r="BL317" s="399">
        <f t="shared" si="163"/>
        <v>26</v>
      </c>
      <c r="BM317" s="399">
        <f t="shared" si="164"/>
        <v>26</v>
      </c>
      <c r="BN317" s="399">
        <f t="shared" si="165"/>
        <v>43.57</v>
      </c>
      <c r="BO317" s="399">
        <f t="shared" si="166"/>
        <v>28.87</v>
      </c>
      <c r="BP317" s="399">
        <f t="shared" si="167"/>
        <v>35.17</v>
      </c>
      <c r="BQ317" s="399">
        <f t="shared" si="168"/>
        <v>52.33</v>
      </c>
      <c r="BR317" s="399">
        <f t="shared" si="169"/>
        <v>59.16</v>
      </c>
      <c r="BS317" s="399">
        <f t="shared" si="170"/>
        <v>47.49</v>
      </c>
      <c r="BT317" s="399">
        <f t="shared" si="171"/>
        <v>53.39</v>
      </c>
      <c r="BU317" s="399">
        <f t="shared" si="172"/>
        <v>30.75</v>
      </c>
      <c r="BV317" s="399">
        <f t="shared" si="173"/>
        <v>26</v>
      </c>
      <c r="BW317" s="399">
        <f t="shared" si="174"/>
        <v>26</v>
      </c>
      <c r="BX317" s="385">
        <f t="shared" si="190"/>
        <v>454.73</v>
      </c>
      <c r="BY317" s="385">
        <f t="shared" si="191"/>
        <v>37.894166666666671</v>
      </c>
      <c r="BZ317" s="385"/>
      <c r="CF317" s="399">
        <f t="shared" si="175"/>
        <v>51</v>
      </c>
      <c r="CG317" s="399">
        <f t="shared" si="176"/>
        <v>51</v>
      </c>
      <c r="CH317" s="399">
        <f t="shared" si="177"/>
        <v>78.16</v>
      </c>
      <c r="CI317" s="399">
        <f t="shared" si="178"/>
        <v>54.25</v>
      </c>
      <c r="CJ317" s="399">
        <f t="shared" si="179"/>
        <v>63.76</v>
      </c>
      <c r="CK317" s="399">
        <f t="shared" si="180"/>
        <v>93.17</v>
      </c>
      <c r="CL317" s="399">
        <f t="shared" si="181"/>
        <v>104.88</v>
      </c>
      <c r="CM317" s="399">
        <f t="shared" si="182"/>
        <v>84.88</v>
      </c>
      <c r="CN317" s="399">
        <f t="shared" si="183"/>
        <v>94.98</v>
      </c>
      <c r="CO317" s="399">
        <f t="shared" si="184"/>
        <v>56.39</v>
      </c>
      <c r="CP317" s="399">
        <f t="shared" si="185"/>
        <v>51</v>
      </c>
      <c r="CQ317" s="399">
        <f t="shared" si="186"/>
        <v>51</v>
      </c>
      <c r="CR317" s="385">
        <f t="shared" si="192"/>
        <v>834.47</v>
      </c>
      <c r="CS317" s="385">
        <f t="shared" si="193"/>
        <v>69.539166666666674</v>
      </c>
    </row>
    <row r="318" spans="22:97" ht="14" customHeight="1" x14ac:dyDescent="0.35">
      <c r="V318" s="137"/>
      <c r="W318" s="39"/>
      <c r="X318" s="202"/>
      <c r="Y318" s="42"/>
      <c r="Z318" s="27"/>
      <c r="AA318" s="28"/>
      <c r="AB318" s="29"/>
      <c r="AC318" s="29"/>
      <c r="AD318" s="29"/>
      <c r="AE318" s="30"/>
      <c r="AF318" s="31"/>
      <c r="AG318" s="136"/>
      <c r="AH318" s="137"/>
      <c r="AI318" s="39"/>
      <c r="AJ318" s="41"/>
      <c r="AK318" s="42"/>
      <c r="AL318" s="27"/>
      <c r="AM318" s="28" t="str">
        <f>IFERROR(INDEX(#REF!,MATCH(AH318,#REF!,0)),"")</f>
        <v/>
      </c>
      <c r="AN318" s="29" t="str">
        <f t="shared" si="162"/>
        <v/>
      </c>
      <c r="AO318" s="29">
        <f t="shared" si="194"/>
        <v>0</v>
      </c>
      <c r="AP318" s="29">
        <f t="shared" si="187"/>
        <v>0</v>
      </c>
      <c r="AQ318" s="30">
        <f t="shared" si="195"/>
        <v>0</v>
      </c>
      <c r="AR318" s="31">
        <f t="shared" si="196"/>
        <v>0</v>
      </c>
      <c r="AT318" s="44" t="s">
        <v>969</v>
      </c>
      <c r="AU318" s="48" t="s">
        <v>652</v>
      </c>
      <c r="AV318" s="138">
        <v>0</v>
      </c>
      <c r="AW318" s="58">
        <v>0</v>
      </c>
      <c r="AX318" s="139">
        <v>2671</v>
      </c>
      <c r="AY318" s="58">
        <v>826</v>
      </c>
      <c r="AZ318" s="139">
        <v>1019</v>
      </c>
      <c r="BA318" s="58">
        <v>4050</v>
      </c>
      <c r="BB318" s="139">
        <v>5062</v>
      </c>
      <c r="BC318" s="58">
        <v>8149</v>
      </c>
      <c r="BD318" s="139">
        <v>4859</v>
      </c>
      <c r="BE318" s="58">
        <v>4276</v>
      </c>
      <c r="BF318" s="139">
        <v>0</v>
      </c>
      <c r="BG318" s="59">
        <v>0</v>
      </c>
      <c r="BI318" s="140">
        <f t="shared" si="188"/>
        <v>2576</v>
      </c>
      <c r="BJ318" s="140">
        <f t="shared" si="189"/>
        <v>30912</v>
      </c>
      <c r="BL318" s="399">
        <f t="shared" si="163"/>
        <v>26</v>
      </c>
      <c r="BM318" s="399">
        <f t="shared" si="164"/>
        <v>26</v>
      </c>
      <c r="BN318" s="399">
        <f t="shared" si="165"/>
        <v>43.7</v>
      </c>
      <c r="BO318" s="399">
        <f t="shared" si="166"/>
        <v>30.96</v>
      </c>
      <c r="BP318" s="399">
        <f t="shared" si="167"/>
        <v>32.130000000000003</v>
      </c>
      <c r="BQ318" s="399">
        <f t="shared" si="168"/>
        <v>53.35</v>
      </c>
      <c r="BR318" s="399">
        <f t="shared" si="169"/>
        <v>60.43</v>
      </c>
      <c r="BS318" s="399">
        <f t="shared" si="170"/>
        <v>84.19</v>
      </c>
      <c r="BT318" s="399">
        <f t="shared" si="171"/>
        <v>59.01</v>
      </c>
      <c r="BU318" s="399">
        <f t="shared" si="172"/>
        <v>54.93</v>
      </c>
      <c r="BV318" s="399">
        <f t="shared" si="173"/>
        <v>26</v>
      </c>
      <c r="BW318" s="399">
        <f t="shared" si="174"/>
        <v>26</v>
      </c>
      <c r="BX318" s="385">
        <f t="shared" si="190"/>
        <v>522.70000000000005</v>
      </c>
      <c r="BY318" s="385">
        <f t="shared" si="191"/>
        <v>43.558333333333337</v>
      </c>
      <c r="BZ318" s="385"/>
      <c r="CF318" s="399">
        <f t="shared" si="175"/>
        <v>51</v>
      </c>
      <c r="CG318" s="399">
        <f t="shared" si="176"/>
        <v>51</v>
      </c>
      <c r="CH318" s="399">
        <f t="shared" si="177"/>
        <v>78.37</v>
      </c>
      <c r="CI318" s="399">
        <f t="shared" si="178"/>
        <v>56.62</v>
      </c>
      <c r="CJ318" s="399">
        <f t="shared" si="179"/>
        <v>58.55</v>
      </c>
      <c r="CK318" s="399">
        <f t="shared" si="180"/>
        <v>94.92</v>
      </c>
      <c r="CL318" s="399">
        <f t="shared" si="181"/>
        <v>107.06</v>
      </c>
      <c r="CM318" s="399">
        <f t="shared" si="182"/>
        <v>165.3</v>
      </c>
      <c r="CN318" s="399">
        <f t="shared" si="183"/>
        <v>104.63</v>
      </c>
      <c r="CO318" s="399">
        <f t="shared" si="184"/>
        <v>97.63</v>
      </c>
      <c r="CP318" s="399">
        <f t="shared" si="185"/>
        <v>51</v>
      </c>
      <c r="CQ318" s="399">
        <f t="shared" si="186"/>
        <v>51</v>
      </c>
      <c r="CR318" s="385">
        <f t="shared" si="192"/>
        <v>967.08</v>
      </c>
      <c r="CS318" s="385">
        <f t="shared" si="193"/>
        <v>80.59</v>
      </c>
    </row>
    <row r="319" spans="22:97" ht="14" customHeight="1" x14ac:dyDescent="0.35">
      <c r="V319" s="137"/>
      <c r="W319" s="39"/>
      <c r="X319" s="202"/>
      <c r="Y319" s="42"/>
      <c r="Z319" s="27"/>
      <c r="AA319" s="28"/>
      <c r="AB319" s="29"/>
      <c r="AC319" s="29"/>
      <c r="AD319" s="29"/>
      <c r="AE319" s="30"/>
      <c r="AF319" s="31"/>
      <c r="AG319" s="136"/>
      <c r="AH319" s="137"/>
      <c r="AI319" s="39"/>
      <c r="AJ319" s="41"/>
      <c r="AK319" s="42"/>
      <c r="AL319" s="27"/>
      <c r="AM319" s="28" t="str">
        <f>IFERROR(INDEX(#REF!,MATCH(AH319,#REF!,0)),"")</f>
        <v/>
      </c>
      <c r="AN319" s="29" t="str">
        <f t="shared" si="162"/>
        <v/>
      </c>
      <c r="AO319" s="29">
        <f t="shared" si="194"/>
        <v>0</v>
      </c>
      <c r="AP319" s="29">
        <f t="shared" si="187"/>
        <v>0</v>
      </c>
      <c r="AQ319" s="30">
        <f t="shared" si="195"/>
        <v>0</v>
      </c>
      <c r="AR319" s="31">
        <f t="shared" si="196"/>
        <v>0</v>
      </c>
      <c r="AT319" s="44" t="s">
        <v>969</v>
      </c>
      <c r="AU319" s="48" t="s">
        <v>653</v>
      </c>
      <c r="AV319" s="138">
        <v>0</v>
      </c>
      <c r="AW319" s="58">
        <v>0</v>
      </c>
      <c r="AX319" s="139">
        <v>1612</v>
      </c>
      <c r="AY319" s="58">
        <v>328</v>
      </c>
      <c r="AZ319" s="139">
        <v>357</v>
      </c>
      <c r="BA319" s="58">
        <v>389</v>
      </c>
      <c r="BB319" s="139">
        <v>396</v>
      </c>
      <c r="BC319" s="58">
        <v>738</v>
      </c>
      <c r="BD319" s="139">
        <v>365</v>
      </c>
      <c r="BE319" s="58">
        <v>268</v>
      </c>
      <c r="BF319" s="139">
        <v>0</v>
      </c>
      <c r="BG319" s="59">
        <v>0</v>
      </c>
      <c r="BI319" s="140">
        <f t="shared" si="188"/>
        <v>371.08333333333331</v>
      </c>
      <c r="BJ319" s="140">
        <f t="shared" si="189"/>
        <v>4453</v>
      </c>
      <c r="BL319" s="399">
        <f t="shared" si="163"/>
        <v>26</v>
      </c>
      <c r="BM319" s="399">
        <f t="shared" si="164"/>
        <v>26</v>
      </c>
      <c r="BN319" s="399">
        <f t="shared" si="165"/>
        <v>36.28</v>
      </c>
      <c r="BO319" s="399">
        <f t="shared" si="166"/>
        <v>27.97</v>
      </c>
      <c r="BP319" s="399">
        <f t="shared" si="167"/>
        <v>28.14</v>
      </c>
      <c r="BQ319" s="399">
        <f t="shared" si="168"/>
        <v>28.33</v>
      </c>
      <c r="BR319" s="399">
        <f t="shared" si="169"/>
        <v>28.38</v>
      </c>
      <c r="BS319" s="399">
        <f t="shared" si="170"/>
        <v>30.43</v>
      </c>
      <c r="BT319" s="399">
        <f t="shared" si="171"/>
        <v>28.19</v>
      </c>
      <c r="BU319" s="399">
        <f t="shared" si="172"/>
        <v>27.61</v>
      </c>
      <c r="BV319" s="399">
        <f t="shared" si="173"/>
        <v>26</v>
      </c>
      <c r="BW319" s="399">
        <f t="shared" si="174"/>
        <v>26</v>
      </c>
      <c r="BX319" s="385">
        <f t="shared" si="190"/>
        <v>339.33</v>
      </c>
      <c r="BY319" s="385">
        <f t="shared" si="191"/>
        <v>28.2775</v>
      </c>
      <c r="BZ319" s="385"/>
      <c r="CF319" s="399">
        <f t="shared" si="175"/>
        <v>51</v>
      </c>
      <c r="CG319" s="399">
        <f t="shared" si="176"/>
        <v>51</v>
      </c>
      <c r="CH319" s="399">
        <f t="shared" si="177"/>
        <v>65.66</v>
      </c>
      <c r="CI319" s="399">
        <f t="shared" si="178"/>
        <v>53.23</v>
      </c>
      <c r="CJ319" s="399">
        <f t="shared" si="179"/>
        <v>53.43</v>
      </c>
      <c r="CK319" s="399">
        <f t="shared" si="180"/>
        <v>53.65</v>
      </c>
      <c r="CL319" s="399">
        <f t="shared" si="181"/>
        <v>53.69</v>
      </c>
      <c r="CM319" s="399">
        <f t="shared" si="182"/>
        <v>56.02</v>
      </c>
      <c r="CN319" s="399">
        <f t="shared" si="183"/>
        <v>53.48</v>
      </c>
      <c r="CO319" s="399">
        <f t="shared" si="184"/>
        <v>52.82</v>
      </c>
      <c r="CP319" s="399">
        <f t="shared" si="185"/>
        <v>51</v>
      </c>
      <c r="CQ319" s="399">
        <f t="shared" si="186"/>
        <v>51</v>
      </c>
      <c r="CR319" s="385">
        <f t="shared" si="192"/>
        <v>645.98</v>
      </c>
      <c r="CS319" s="385">
        <f t="shared" si="193"/>
        <v>53.831666666666671</v>
      </c>
    </row>
    <row r="320" spans="22:97" ht="14" customHeight="1" x14ac:dyDescent="0.35">
      <c r="V320" s="137"/>
      <c r="W320" s="39"/>
      <c r="X320" s="202"/>
      <c r="Y320" s="42"/>
      <c r="Z320" s="27"/>
      <c r="AA320" s="28"/>
      <c r="AB320" s="29"/>
      <c r="AC320" s="29"/>
      <c r="AD320" s="29"/>
      <c r="AE320" s="30"/>
      <c r="AF320" s="31"/>
      <c r="AG320" s="136"/>
      <c r="AH320" s="137"/>
      <c r="AI320" s="39"/>
      <c r="AJ320" s="41"/>
      <c r="AK320" s="42"/>
      <c r="AL320" s="27"/>
      <c r="AM320" s="28" t="str">
        <f>IFERROR(INDEX(#REF!,MATCH(AH320,#REF!,0)),"")</f>
        <v/>
      </c>
      <c r="AN320" s="29" t="str">
        <f t="shared" si="162"/>
        <v/>
      </c>
      <c r="AO320" s="29">
        <f t="shared" si="194"/>
        <v>0</v>
      </c>
      <c r="AP320" s="29">
        <f t="shared" si="187"/>
        <v>0</v>
      </c>
      <c r="AQ320" s="30">
        <f t="shared" si="195"/>
        <v>0</v>
      </c>
      <c r="AR320" s="31">
        <f t="shared" si="196"/>
        <v>0</v>
      </c>
      <c r="AT320" s="44" t="s">
        <v>969</v>
      </c>
      <c r="AU320" s="48" t="s">
        <v>654</v>
      </c>
      <c r="AV320" s="138">
        <v>0</v>
      </c>
      <c r="AW320" s="58">
        <v>0</v>
      </c>
      <c r="AX320" s="139">
        <v>1298</v>
      </c>
      <c r="AY320" s="58">
        <v>1215</v>
      </c>
      <c r="AZ320" s="139">
        <v>2023</v>
      </c>
      <c r="BA320" s="58">
        <v>5088</v>
      </c>
      <c r="BB320" s="139">
        <v>6360</v>
      </c>
      <c r="BC320" s="58">
        <v>9302</v>
      </c>
      <c r="BD320" s="139">
        <v>3001</v>
      </c>
      <c r="BE320" s="58">
        <v>1188</v>
      </c>
      <c r="BF320" s="139">
        <v>0</v>
      </c>
      <c r="BG320" s="59">
        <v>0</v>
      </c>
      <c r="BI320" s="140">
        <f t="shared" si="188"/>
        <v>2456.25</v>
      </c>
      <c r="BJ320" s="140">
        <f t="shared" si="189"/>
        <v>29475</v>
      </c>
      <c r="BL320" s="399">
        <f t="shared" si="163"/>
        <v>26</v>
      </c>
      <c r="BM320" s="399">
        <f t="shared" si="164"/>
        <v>26</v>
      </c>
      <c r="BN320" s="399">
        <f t="shared" si="165"/>
        <v>34.090000000000003</v>
      </c>
      <c r="BO320" s="399">
        <f t="shared" si="166"/>
        <v>33.51</v>
      </c>
      <c r="BP320" s="399">
        <f t="shared" si="167"/>
        <v>39.159999999999997</v>
      </c>
      <c r="BQ320" s="399">
        <f t="shared" si="168"/>
        <v>60.62</v>
      </c>
      <c r="BR320" s="399">
        <f t="shared" si="169"/>
        <v>69.88</v>
      </c>
      <c r="BS320" s="399">
        <f t="shared" si="170"/>
        <v>93.42</v>
      </c>
      <c r="BT320" s="399">
        <f t="shared" si="171"/>
        <v>46.01</v>
      </c>
      <c r="BU320" s="399">
        <f t="shared" si="172"/>
        <v>33.32</v>
      </c>
      <c r="BV320" s="399">
        <f t="shared" si="173"/>
        <v>26</v>
      </c>
      <c r="BW320" s="399">
        <f t="shared" si="174"/>
        <v>26</v>
      </c>
      <c r="BX320" s="385">
        <f t="shared" si="190"/>
        <v>514.01</v>
      </c>
      <c r="BY320" s="385">
        <f t="shared" si="191"/>
        <v>42.834166666666668</v>
      </c>
      <c r="BZ320" s="385"/>
      <c r="CF320" s="399">
        <f t="shared" si="175"/>
        <v>51</v>
      </c>
      <c r="CG320" s="399">
        <f t="shared" si="176"/>
        <v>51</v>
      </c>
      <c r="CH320" s="399">
        <f t="shared" si="177"/>
        <v>61.9</v>
      </c>
      <c r="CI320" s="399">
        <f t="shared" si="178"/>
        <v>60.9</v>
      </c>
      <c r="CJ320" s="399">
        <f t="shared" si="179"/>
        <v>70.599999999999994</v>
      </c>
      <c r="CK320" s="399">
        <f t="shared" si="180"/>
        <v>107.38</v>
      </c>
      <c r="CL320" s="399">
        <f t="shared" si="181"/>
        <v>129.52000000000001</v>
      </c>
      <c r="CM320" s="399">
        <f t="shared" si="182"/>
        <v>188.36</v>
      </c>
      <c r="CN320" s="399">
        <f t="shared" si="183"/>
        <v>82.33</v>
      </c>
      <c r="CO320" s="399">
        <f t="shared" si="184"/>
        <v>60.58</v>
      </c>
      <c r="CP320" s="399">
        <f t="shared" si="185"/>
        <v>51</v>
      </c>
      <c r="CQ320" s="399">
        <f t="shared" si="186"/>
        <v>51</v>
      </c>
      <c r="CR320" s="385">
        <f t="shared" si="192"/>
        <v>965.57</v>
      </c>
      <c r="CS320" s="385">
        <f t="shared" si="193"/>
        <v>80.464166666666671</v>
      </c>
    </row>
    <row r="321" spans="22:97" ht="14" customHeight="1" x14ac:dyDescent="0.35">
      <c r="V321" s="137"/>
      <c r="W321" s="39"/>
      <c r="X321" s="202"/>
      <c r="Y321" s="42"/>
      <c r="Z321" s="27"/>
      <c r="AA321" s="28"/>
      <c r="AB321" s="29"/>
      <c r="AC321" s="29"/>
      <c r="AD321" s="29"/>
      <c r="AE321" s="30"/>
      <c r="AF321" s="31"/>
      <c r="AG321" s="136"/>
      <c r="AH321" s="137"/>
      <c r="AI321" s="39"/>
      <c r="AJ321" s="41"/>
      <c r="AK321" s="42"/>
      <c r="AL321" s="27"/>
      <c r="AM321" s="28" t="str">
        <f>IFERROR(INDEX(#REF!,MATCH(AH321,#REF!,0)),"")</f>
        <v/>
      </c>
      <c r="AN321" s="29" t="str">
        <f t="shared" si="162"/>
        <v/>
      </c>
      <c r="AO321" s="29">
        <f t="shared" si="194"/>
        <v>0</v>
      </c>
      <c r="AP321" s="29">
        <f t="shared" si="187"/>
        <v>0</v>
      </c>
      <c r="AQ321" s="30">
        <f t="shared" si="195"/>
        <v>0</v>
      </c>
      <c r="AR321" s="31">
        <f t="shared" si="196"/>
        <v>0</v>
      </c>
      <c r="AT321" s="44" t="s">
        <v>969</v>
      </c>
      <c r="AU321" s="48" t="s">
        <v>655</v>
      </c>
      <c r="AV321" s="138">
        <v>0</v>
      </c>
      <c r="AW321" s="58">
        <v>0</v>
      </c>
      <c r="AX321" s="139">
        <v>2924</v>
      </c>
      <c r="AY321" s="58">
        <v>258</v>
      </c>
      <c r="AZ321" s="139">
        <v>1526</v>
      </c>
      <c r="BA321" s="58">
        <v>4731</v>
      </c>
      <c r="BB321" s="139">
        <v>4539</v>
      </c>
      <c r="BC321" s="58">
        <v>15230</v>
      </c>
      <c r="BD321" s="139">
        <v>9667</v>
      </c>
      <c r="BE321" s="58">
        <v>3569</v>
      </c>
      <c r="BF321" s="139">
        <v>0</v>
      </c>
      <c r="BG321" s="59">
        <v>0</v>
      </c>
      <c r="BI321" s="140">
        <f t="shared" si="188"/>
        <v>3537</v>
      </c>
      <c r="BJ321" s="140">
        <f t="shared" si="189"/>
        <v>42444</v>
      </c>
      <c r="BL321" s="399">
        <f t="shared" si="163"/>
        <v>26</v>
      </c>
      <c r="BM321" s="399">
        <f t="shared" si="164"/>
        <v>26</v>
      </c>
      <c r="BN321" s="399">
        <f t="shared" si="165"/>
        <v>45.47</v>
      </c>
      <c r="BO321" s="399">
        <f t="shared" si="166"/>
        <v>27.55</v>
      </c>
      <c r="BP321" s="399">
        <f t="shared" si="167"/>
        <v>35.68</v>
      </c>
      <c r="BQ321" s="399">
        <f t="shared" si="168"/>
        <v>58.12</v>
      </c>
      <c r="BR321" s="399">
        <f t="shared" si="169"/>
        <v>56.77</v>
      </c>
      <c r="BS321" s="399">
        <f t="shared" si="170"/>
        <v>140.84</v>
      </c>
      <c r="BT321" s="399">
        <f t="shared" si="171"/>
        <v>96.34</v>
      </c>
      <c r="BU321" s="399">
        <f t="shared" si="172"/>
        <v>49.98</v>
      </c>
      <c r="BV321" s="399">
        <f t="shared" si="173"/>
        <v>26</v>
      </c>
      <c r="BW321" s="399">
        <f t="shared" si="174"/>
        <v>26</v>
      </c>
      <c r="BX321" s="385">
        <f t="shared" si="190"/>
        <v>614.75</v>
      </c>
      <c r="BY321" s="385">
        <f t="shared" si="191"/>
        <v>51.229166666666664</v>
      </c>
      <c r="BZ321" s="385"/>
      <c r="CF321" s="399">
        <f t="shared" si="175"/>
        <v>51</v>
      </c>
      <c r="CG321" s="399">
        <f t="shared" si="176"/>
        <v>51</v>
      </c>
      <c r="CH321" s="399">
        <f t="shared" si="177"/>
        <v>81.41</v>
      </c>
      <c r="CI321" s="399">
        <f t="shared" si="178"/>
        <v>52.75</v>
      </c>
      <c r="CJ321" s="399">
        <f t="shared" si="179"/>
        <v>64.63</v>
      </c>
      <c r="CK321" s="399">
        <f t="shared" si="180"/>
        <v>103.09</v>
      </c>
      <c r="CL321" s="399">
        <f t="shared" si="181"/>
        <v>100.79</v>
      </c>
      <c r="CM321" s="399">
        <f t="shared" si="182"/>
        <v>306.92</v>
      </c>
      <c r="CN321" s="399">
        <f t="shared" si="183"/>
        <v>195.66</v>
      </c>
      <c r="CO321" s="399">
        <f t="shared" si="184"/>
        <v>89.15</v>
      </c>
      <c r="CP321" s="399">
        <f t="shared" si="185"/>
        <v>51</v>
      </c>
      <c r="CQ321" s="399">
        <f t="shared" si="186"/>
        <v>51</v>
      </c>
      <c r="CR321" s="385">
        <f t="shared" si="192"/>
        <v>1198.4000000000001</v>
      </c>
      <c r="CS321" s="385">
        <f t="shared" si="193"/>
        <v>99.866666666666674</v>
      </c>
    </row>
    <row r="322" spans="22:97" ht="14" customHeight="1" x14ac:dyDescent="0.35">
      <c r="V322" s="137"/>
      <c r="W322" s="39"/>
      <c r="X322" s="202"/>
      <c r="Y322" s="42"/>
      <c r="Z322" s="27"/>
      <c r="AA322" s="28"/>
      <c r="AB322" s="29"/>
      <c r="AC322" s="29"/>
      <c r="AD322" s="29"/>
      <c r="AE322" s="30"/>
      <c r="AF322" s="31"/>
      <c r="AG322" s="136"/>
      <c r="AH322" s="137"/>
      <c r="AI322" s="39"/>
      <c r="AJ322" s="41"/>
      <c r="AK322" s="42"/>
      <c r="AL322" s="27"/>
      <c r="AM322" s="28" t="str">
        <f>IFERROR(INDEX(#REF!,MATCH(AH322,#REF!,0)),"")</f>
        <v/>
      </c>
      <c r="AN322" s="29" t="str">
        <f t="shared" si="162"/>
        <v/>
      </c>
      <c r="AO322" s="29">
        <f t="shared" si="194"/>
        <v>0</v>
      </c>
      <c r="AP322" s="29">
        <f t="shared" si="187"/>
        <v>0</v>
      </c>
      <c r="AQ322" s="30">
        <f t="shared" si="195"/>
        <v>0</v>
      </c>
      <c r="AR322" s="31">
        <f t="shared" si="196"/>
        <v>0</v>
      </c>
      <c r="AT322" s="44" t="s">
        <v>969</v>
      </c>
      <c r="AU322" s="48" t="s">
        <v>656</v>
      </c>
      <c r="AV322" s="138">
        <v>0</v>
      </c>
      <c r="AW322" s="58">
        <v>0</v>
      </c>
      <c r="AX322" s="139">
        <v>2047</v>
      </c>
      <c r="AY322" s="58">
        <v>319</v>
      </c>
      <c r="AZ322" s="139">
        <v>1728</v>
      </c>
      <c r="BA322" s="58">
        <v>3297</v>
      </c>
      <c r="BB322" s="139">
        <v>4853</v>
      </c>
      <c r="BC322" s="58">
        <v>1320</v>
      </c>
      <c r="BD322" s="139">
        <v>3789</v>
      </c>
      <c r="BE322" s="58">
        <v>711</v>
      </c>
      <c r="BF322" s="139">
        <v>0</v>
      </c>
      <c r="BG322" s="59">
        <v>0</v>
      </c>
      <c r="BI322" s="140">
        <f t="shared" si="188"/>
        <v>1505.3333333333333</v>
      </c>
      <c r="BJ322" s="140">
        <f t="shared" si="189"/>
        <v>18064</v>
      </c>
      <c r="BL322" s="399">
        <f t="shared" si="163"/>
        <v>26</v>
      </c>
      <c r="BM322" s="399">
        <f t="shared" si="164"/>
        <v>26</v>
      </c>
      <c r="BN322" s="399">
        <f t="shared" si="165"/>
        <v>39.33</v>
      </c>
      <c r="BO322" s="399">
        <f t="shared" si="166"/>
        <v>27.91</v>
      </c>
      <c r="BP322" s="399">
        <f t="shared" si="167"/>
        <v>37.1</v>
      </c>
      <c r="BQ322" s="399">
        <f t="shared" si="168"/>
        <v>48.08</v>
      </c>
      <c r="BR322" s="399">
        <f t="shared" si="169"/>
        <v>58.97</v>
      </c>
      <c r="BS322" s="399">
        <f t="shared" si="170"/>
        <v>34.24</v>
      </c>
      <c r="BT322" s="399">
        <f t="shared" si="171"/>
        <v>51.52</v>
      </c>
      <c r="BU322" s="399">
        <f t="shared" si="172"/>
        <v>30.27</v>
      </c>
      <c r="BV322" s="399">
        <f t="shared" si="173"/>
        <v>26</v>
      </c>
      <c r="BW322" s="399">
        <f t="shared" si="174"/>
        <v>26</v>
      </c>
      <c r="BX322" s="385">
        <f t="shared" si="190"/>
        <v>431.41999999999996</v>
      </c>
      <c r="BY322" s="385">
        <f t="shared" si="191"/>
        <v>35.951666666666661</v>
      </c>
      <c r="BZ322" s="385"/>
      <c r="CF322" s="399">
        <f t="shared" si="175"/>
        <v>51</v>
      </c>
      <c r="CG322" s="399">
        <f t="shared" si="176"/>
        <v>51</v>
      </c>
      <c r="CH322" s="399">
        <f t="shared" si="177"/>
        <v>70.88</v>
      </c>
      <c r="CI322" s="399">
        <f t="shared" si="178"/>
        <v>53.17</v>
      </c>
      <c r="CJ322" s="399">
        <f t="shared" si="179"/>
        <v>67.06</v>
      </c>
      <c r="CK322" s="399">
        <f t="shared" si="180"/>
        <v>85.88</v>
      </c>
      <c r="CL322" s="399">
        <f t="shared" si="181"/>
        <v>104.56</v>
      </c>
      <c r="CM322" s="399">
        <f t="shared" si="182"/>
        <v>62.16</v>
      </c>
      <c r="CN322" s="399">
        <f t="shared" si="183"/>
        <v>91.79</v>
      </c>
      <c r="CO322" s="399">
        <f t="shared" si="184"/>
        <v>55.83</v>
      </c>
      <c r="CP322" s="399">
        <f t="shared" si="185"/>
        <v>51</v>
      </c>
      <c r="CQ322" s="399">
        <f t="shared" si="186"/>
        <v>51</v>
      </c>
      <c r="CR322" s="385">
        <f t="shared" si="192"/>
        <v>795.33</v>
      </c>
      <c r="CS322" s="385">
        <f t="shared" si="193"/>
        <v>66.277500000000003</v>
      </c>
    </row>
    <row r="323" spans="22:97" ht="14" customHeight="1" x14ac:dyDescent="0.35">
      <c r="V323" s="137"/>
      <c r="W323" s="39"/>
      <c r="X323" s="202"/>
      <c r="Y323" s="42"/>
      <c r="Z323" s="27"/>
      <c r="AA323" s="28"/>
      <c r="AB323" s="29"/>
      <c r="AC323" s="29"/>
      <c r="AD323" s="29"/>
      <c r="AE323" s="30"/>
      <c r="AF323" s="31"/>
      <c r="AG323" s="136"/>
      <c r="AH323" s="137"/>
      <c r="AI323" s="39"/>
      <c r="AJ323" s="41"/>
      <c r="AK323" s="42"/>
      <c r="AL323" s="27"/>
      <c r="AM323" s="28" t="str">
        <f>IFERROR(INDEX(#REF!,MATCH(AH323,#REF!,0)),"")</f>
        <v/>
      </c>
      <c r="AN323" s="29" t="str">
        <f t="shared" si="162"/>
        <v/>
      </c>
      <c r="AO323" s="29">
        <f t="shared" si="194"/>
        <v>0</v>
      </c>
      <c r="AP323" s="29">
        <f t="shared" si="187"/>
        <v>0</v>
      </c>
      <c r="AQ323" s="30">
        <f t="shared" si="195"/>
        <v>0</v>
      </c>
      <c r="AR323" s="31">
        <f t="shared" si="196"/>
        <v>0</v>
      </c>
      <c r="AT323" s="44" t="s">
        <v>969</v>
      </c>
      <c r="AU323" s="48" t="s">
        <v>657</v>
      </c>
      <c r="AV323" s="138">
        <v>0</v>
      </c>
      <c r="AW323" s="58">
        <v>0</v>
      </c>
      <c r="AX323" s="139">
        <v>3159</v>
      </c>
      <c r="AY323" s="58">
        <v>2094</v>
      </c>
      <c r="AZ323" s="139">
        <v>1761</v>
      </c>
      <c r="BA323" s="58">
        <v>3820</v>
      </c>
      <c r="BB323" s="139">
        <v>4013</v>
      </c>
      <c r="BC323" s="58">
        <v>16961</v>
      </c>
      <c r="BD323" s="139">
        <v>7220</v>
      </c>
      <c r="BE323" s="58">
        <v>2721</v>
      </c>
      <c r="BF323" s="139">
        <v>0</v>
      </c>
      <c r="BG323" s="59">
        <v>0</v>
      </c>
      <c r="BI323" s="140">
        <f t="shared" si="188"/>
        <v>3479.0833333333335</v>
      </c>
      <c r="BJ323" s="140">
        <f t="shared" si="189"/>
        <v>41749</v>
      </c>
      <c r="BL323" s="399">
        <f t="shared" si="163"/>
        <v>26</v>
      </c>
      <c r="BM323" s="399">
        <f t="shared" si="164"/>
        <v>26</v>
      </c>
      <c r="BN323" s="399">
        <f t="shared" si="165"/>
        <v>47.11</v>
      </c>
      <c r="BO323" s="399">
        <f t="shared" si="166"/>
        <v>39.659999999999997</v>
      </c>
      <c r="BP323" s="399">
        <f t="shared" si="167"/>
        <v>37.33</v>
      </c>
      <c r="BQ323" s="399">
        <f t="shared" si="168"/>
        <v>51.74</v>
      </c>
      <c r="BR323" s="399">
        <f t="shared" si="169"/>
        <v>53.09</v>
      </c>
      <c r="BS323" s="399">
        <f t="shared" si="170"/>
        <v>154.69</v>
      </c>
      <c r="BT323" s="399">
        <f t="shared" si="171"/>
        <v>76.760000000000005</v>
      </c>
      <c r="BU323" s="399">
        <f t="shared" si="172"/>
        <v>44.05</v>
      </c>
      <c r="BV323" s="399">
        <f t="shared" si="173"/>
        <v>26</v>
      </c>
      <c r="BW323" s="399">
        <f t="shared" si="174"/>
        <v>26</v>
      </c>
      <c r="BX323" s="385">
        <f t="shared" si="190"/>
        <v>608.42999999999995</v>
      </c>
      <c r="BY323" s="385">
        <f t="shared" si="191"/>
        <v>50.702499999999993</v>
      </c>
      <c r="BZ323" s="385"/>
      <c r="CF323" s="399">
        <f t="shared" si="175"/>
        <v>51</v>
      </c>
      <c r="CG323" s="399">
        <f t="shared" si="176"/>
        <v>51</v>
      </c>
      <c r="CH323" s="399">
        <f t="shared" si="177"/>
        <v>84.23</v>
      </c>
      <c r="CI323" s="399">
        <f t="shared" si="178"/>
        <v>71.45</v>
      </c>
      <c r="CJ323" s="399">
        <f t="shared" si="179"/>
        <v>67.45</v>
      </c>
      <c r="CK323" s="399">
        <f t="shared" si="180"/>
        <v>92.16</v>
      </c>
      <c r="CL323" s="399">
        <f t="shared" si="181"/>
        <v>94.48</v>
      </c>
      <c r="CM323" s="399">
        <f t="shared" si="182"/>
        <v>341.54</v>
      </c>
      <c r="CN323" s="399">
        <f t="shared" si="183"/>
        <v>146.72</v>
      </c>
      <c r="CO323" s="399">
        <f t="shared" si="184"/>
        <v>78.97</v>
      </c>
      <c r="CP323" s="399">
        <f t="shared" si="185"/>
        <v>51</v>
      </c>
      <c r="CQ323" s="399">
        <f t="shared" si="186"/>
        <v>51</v>
      </c>
      <c r="CR323" s="385">
        <f t="shared" si="192"/>
        <v>1181</v>
      </c>
      <c r="CS323" s="385">
        <f t="shared" si="193"/>
        <v>98.416666666666671</v>
      </c>
    </row>
    <row r="324" spans="22:97" ht="14" customHeight="1" x14ac:dyDescent="0.35">
      <c r="V324" s="137"/>
      <c r="W324" s="39"/>
      <c r="X324" s="202"/>
      <c r="Y324" s="42"/>
      <c r="Z324" s="27"/>
      <c r="AA324" s="28"/>
      <c r="AB324" s="29"/>
      <c r="AC324" s="29"/>
      <c r="AD324" s="29"/>
      <c r="AE324" s="30"/>
      <c r="AF324" s="31"/>
      <c r="AG324" s="136"/>
      <c r="AH324" s="137"/>
      <c r="AI324" s="39"/>
      <c r="AJ324" s="41"/>
      <c r="AK324" s="42"/>
      <c r="AL324" s="27"/>
      <c r="AM324" s="28" t="str">
        <f>IFERROR(INDEX(#REF!,MATCH(AH324,#REF!,0)),"")</f>
        <v/>
      </c>
      <c r="AN324" s="29" t="str">
        <f t="shared" si="162"/>
        <v/>
      </c>
      <c r="AO324" s="29">
        <f t="shared" si="194"/>
        <v>0</v>
      </c>
      <c r="AP324" s="29">
        <f t="shared" si="187"/>
        <v>0</v>
      </c>
      <c r="AQ324" s="30">
        <f t="shared" si="195"/>
        <v>0</v>
      </c>
      <c r="AR324" s="31">
        <f t="shared" si="196"/>
        <v>0</v>
      </c>
      <c r="AT324" s="44" t="s">
        <v>969</v>
      </c>
      <c r="AU324" s="48" t="s">
        <v>658</v>
      </c>
      <c r="AV324" s="138">
        <v>0</v>
      </c>
      <c r="AW324" s="58">
        <v>0</v>
      </c>
      <c r="AX324" s="139">
        <v>6072</v>
      </c>
      <c r="AY324" s="58">
        <v>1477</v>
      </c>
      <c r="AZ324" s="139">
        <v>2239</v>
      </c>
      <c r="BA324" s="58">
        <v>3407</v>
      </c>
      <c r="BB324" s="139">
        <v>4523</v>
      </c>
      <c r="BC324" s="58">
        <v>4473</v>
      </c>
      <c r="BD324" s="139">
        <v>3549</v>
      </c>
      <c r="BE324" s="58">
        <v>1657</v>
      </c>
      <c r="BF324" s="139">
        <v>0</v>
      </c>
      <c r="BG324" s="59">
        <v>0</v>
      </c>
      <c r="BI324" s="140">
        <f t="shared" si="188"/>
        <v>2283.0833333333335</v>
      </c>
      <c r="BJ324" s="140">
        <f t="shared" si="189"/>
        <v>27397</v>
      </c>
      <c r="BL324" s="399">
        <f t="shared" si="163"/>
        <v>26</v>
      </c>
      <c r="BM324" s="399">
        <f t="shared" si="164"/>
        <v>26</v>
      </c>
      <c r="BN324" s="399">
        <f t="shared" si="165"/>
        <v>67.58</v>
      </c>
      <c r="BO324" s="399">
        <f t="shared" si="166"/>
        <v>35.340000000000003</v>
      </c>
      <c r="BP324" s="399">
        <f t="shared" si="167"/>
        <v>40.67</v>
      </c>
      <c r="BQ324" s="399">
        <f t="shared" si="168"/>
        <v>48.85</v>
      </c>
      <c r="BR324" s="399">
        <f t="shared" si="169"/>
        <v>56.66</v>
      </c>
      <c r="BS324" s="399">
        <f t="shared" si="170"/>
        <v>56.31</v>
      </c>
      <c r="BT324" s="399">
        <f t="shared" si="171"/>
        <v>49.84</v>
      </c>
      <c r="BU324" s="399">
        <f t="shared" si="172"/>
        <v>36.6</v>
      </c>
      <c r="BV324" s="399">
        <f t="shared" si="173"/>
        <v>26</v>
      </c>
      <c r="BW324" s="399">
        <f t="shared" si="174"/>
        <v>26</v>
      </c>
      <c r="BX324" s="385">
        <f t="shared" si="190"/>
        <v>495.85</v>
      </c>
      <c r="BY324" s="385">
        <f t="shared" si="191"/>
        <v>41.320833333333333</v>
      </c>
      <c r="BZ324" s="385"/>
      <c r="CF324" s="399">
        <f t="shared" si="175"/>
        <v>51</v>
      </c>
      <c r="CG324" s="399">
        <f t="shared" si="176"/>
        <v>51</v>
      </c>
      <c r="CH324" s="399">
        <f t="shared" si="177"/>
        <v>123.76</v>
      </c>
      <c r="CI324" s="399">
        <f t="shared" si="178"/>
        <v>64.040000000000006</v>
      </c>
      <c r="CJ324" s="399">
        <f t="shared" si="179"/>
        <v>73.19</v>
      </c>
      <c r="CK324" s="399">
        <f t="shared" si="180"/>
        <v>87.2</v>
      </c>
      <c r="CL324" s="399">
        <f t="shared" si="181"/>
        <v>100.6</v>
      </c>
      <c r="CM324" s="399">
        <f t="shared" si="182"/>
        <v>100</v>
      </c>
      <c r="CN324" s="399">
        <f t="shared" si="183"/>
        <v>88.91</v>
      </c>
      <c r="CO324" s="399">
        <f t="shared" si="184"/>
        <v>66.2</v>
      </c>
      <c r="CP324" s="399">
        <f t="shared" si="185"/>
        <v>51</v>
      </c>
      <c r="CQ324" s="399">
        <f t="shared" si="186"/>
        <v>51</v>
      </c>
      <c r="CR324" s="385">
        <f t="shared" si="192"/>
        <v>907.9</v>
      </c>
      <c r="CS324" s="385">
        <f t="shared" si="193"/>
        <v>75.658333333333331</v>
      </c>
    </row>
    <row r="325" spans="22:97" ht="14" customHeight="1" x14ac:dyDescent="0.35">
      <c r="V325" s="137"/>
      <c r="W325" s="39"/>
      <c r="X325" s="202"/>
      <c r="Y325" s="42"/>
      <c r="Z325" s="27"/>
      <c r="AA325" s="28"/>
      <c r="AB325" s="29"/>
      <c r="AC325" s="29"/>
      <c r="AD325" s="29"/>
      <c r="AE325" s="30"/>
      <c r="AF325" s="31"/>
      <c r="AG325" s="136"/>
      <c r="AH325" s="137"/>
      <c r="AI325" s="39"/>
      <c r="AJ325" s="41"/>
      <c r="AK325" s="42"/>
      <c r="AL325" s="27"/>
      <c r="AM325" s="28" t="str">
        <f>IFERROR(INDEX(#REF!,MATCH(AH325,#REF!,0)),"")</f>
        <v/>
      </c>
      <c r="AN325" s="29" t="str">
        <f t="shared" si="162"/>
        <v/>
      </c>
      <c r="AO325" s="29">
        <f t="shared" si="194"/>
        <v>0</v>
      </c>
      <c r="AP325" s="29">
        <f t="shared" si="187"/>
        <v>0</v>
      </c>
      <c r="AQ325" s="30">
        <f t="shared" si="195"/>
        <v>0</v>
      </c>
      <c r="AR325" s="31">
        <f t="shared" si="196"/>
        <v>0</v>
      </c>
      <c r="AT325" s="44" t="s">
        <v>969</v>
      </c>
      <c r="AU325" s="48" t="s">
        <v>659</v>
      </c>
      <c r="AV325" s="138">
        <v>0</v>
      </c>
      <c r="AW325" s="58">
        <v>0</v>
      </c>
      <c r="AX325" s="139">
        <v>2216</v>
      </c>
      <c r="AY325" s="58">
        <v>2369</v>
      </c>
      <c r="AZ325" s="139">
        <v>2340</v>
      </c>
      <c r="BA325" s="58">
        <v>5446</v>
      </c>
      <c r="BB325" s="139">
        <v>7277</v>
      </c>
      <c r="BC325" s="58">
        <v>3782</v>
      </c>
      <c r="BD325" s="139">
        <v>3867</v>
      </c>
      <c r="BE325" s="58">
        <v>2028</v>
      </c>
      <c r="BF325" s="139">
        <v>0</v>
      </c>
      <c r="BG325" s="59">
        <v>0</v>
      </c>
      <c r="BI325" s="140">
        <f t="shared" si="188"/>
        <v>2443.75</v>
      </c>
      <c r="BJ325" s="140">
        <f t="shared" si="189"/>
        <v>29325</v>
      </c>
      <c r="BL325" s="399">
        <f t="shared" si="163"/>
        <v>26</v>
      </c>
      <c r="BM325" s="399">
        <f t="shared" si="164"/>
        <v>26</v>
      </c>
      <c r="BN325" s="399">
        <f t="shared" si="165"/>
        <v>40.51</v>
      </c>
      <c r="BO325" s="399">
        <f t="shared" si="166"/>
        <v>41.58</v>
      </c>
      <c r="BP325" s="399">
        <f t="shared" si="167"/>
        <v>41.38</v>
      </c>
      <c r="BQ325" s="399">
        <f t="shared" si="168"/>
        <v>63.12</v>
      </c>
      <c r="BR325" s="399">
        <f t="shared" si="169"/>
        <v>77.22</v>
      </c>
      <c r="BS325" s="399">
        <f t="shared" si="170"/>
        <v>51.47</v>
      </c>
      <c r="BT325" s="399">
        <f t="shared" si="171"/>
        <v>52.07</v>
      </c>
      <c r="BU325" s="399">
        <f t="shared" si="172"/>
        <v>39.200000000000003</v>
      </c>
      <c r="BV325" s="399">
        <f t="shared" si="173"/>
        <v>26</v>
      </c>
      <c r="BW325" s="399">
        <f t="shared" si="174"/>
        <v>26</v>
      </c>
      <c r="BX325" s="385">
        <f t="shared" si="190"/>
        <v>510.54999999999995</v>
      </c>
      <c r="BY325" s="385">
        <f t="shared" si="191"/>
        <v>42.545833333333327</v>
      </c>
      <c r="BZ325" s="385"/>
      <c r="CF325" s="399">
        <f t="shared" si="175"/>
        <v>51</v>
      </c>
      <c r="CG325" s="399">
        <f t="shared" si="176"/>
        <v>51</v>
      </c>
      <c r="CH325" s="399">
        <f t="shared" si="177"/>
        <v>72.91</v>
      </c>
      <c r="CI325" s="399">
        <f t="shared" si="178"/>
        <v>74.75</v>
      </c>
      <c r="CJ325" s="399">
        <f t="shared" si="179"/>
        <v>74.400000000000006</v>
      </c>
      <c r="CK325" s="399">
        <f t="shared" si="180"/>
        <v>111.67</v>
      </c>
      <c r="CL325" s="399">
        <f t="shared" si="181"/>
        <v>147.86000000000001</v>
      </c>
      <c r="CM325" s="399">
        <f t="shared" si="182"/>
        <v>91.7</v>
      </c>
      <c r="CN325" s="399">
        <f t="shared" si="183"/>
        <v>92.72</v>
      </c>
      <c r="CO325" s="399">
        <f t="shared" si="184"/>
        <v>70.66</v>
      </c>
      <c r="CP325" s="399">
        <f t="shared" si="185"/>
        <v>51</v>
      </c>
      <c r="CQ325" s="399">
        <f t="shared" si="186"/>
        <v>51</v>
      </c>
      <c r="CR325" s="385">
        <f t="shared" si="192"/>
        <v>940.67000000000007</v>
      </c>
      <c r="CS325" s="385">
        <f t="shared" si="193"/>
        <v>78.389166666666668</v>
      </c>
    </row>
    <row r="326" spans="22:97" ht="14" customHeight="1" x14ac:dyDescent="0.35">
      <c r="V326" s="137"/>
      <c r="W326" s="39"/>
      <c r="X326" s="202"/>
      <c r="Y326" s="42"/>
      <c r="Z326" s="27"/>
      <c r="AA326" s="28"/>
      <c r="AB326" s="29"/>
      <c r="AC326" s="29"/>
      <c r="AD326" s="29"/>
      <c r="AE326" s="30"/>
      <c r="AF326" s="31"/>
      <c r="AG326" s="136"/>
      <c r="AH326" s="137"/>
      <c r="AI326" s="39"/>
      <c r="AJ326" s="41"/>
      <c r="AK326" s="42"/>
      <c r="AL326" s="27"/>
      <c r="AM326" s="28" t="str">
        <f>IFERROR(INDEX(#REF!,MATCH(AH326,#REF!,0)),"")</f>
        <v/>
      </c>
      <c r="AN326" s="29" t="str">
        <f t="shared" si="162"/>
        <v/>
      </c>
      <c r="AO326" s="29">
        <f t="shared" si="194"/>
        <v>0</v>
      </c>
      <c r="AP326" s="29">
        <f t="shared" si="187"/>
        <v>0</v>
      </c>
      <c r="AQ326" s="30">
        <f t="shared" si="195"/>
        <v>0</v>
      </c>
      <c r="AR326" s="31">
        <f t="shared" si="196"/>
        <v>0</v>
      </c>
      <c r="AT326" s="44" t="s">
        <v>969</v>
      </c>
      <c r="AU326" s="48" t="s">
        <v>660</v>
      </c>
      <c r="AV326" s="138">
        <v>0</v>
      </c>
      <c r="AW326" s="58">
        <v>0</v>
      </c>
      <c r="AX326" s="139">
        <v>0</v>
      </c>
      <c r="AY326" s="58">
        <v>0</v>
      </c>
      <c r="AZ326" s="139">
        <v>0</v>
      </c>
      <c r="BA326" s="58">
        <v>0</v>
      </c>
      <c r="BB326" s="139">
        <v>0</v>
      </c>
      <c r="BC326" s="58">
        <v>0</v>
      </c>
      <c r="BD326" s="139">
        <v>6475</v>
      </c>
      <c r="BE326" s="58">
        <v>0</v>
      </c>
      <c r="BF326" s="139">
        <v>0</v>
      </c>
      <c r="BG326" s="59">
        <v>0</v>
      </c>
      <c r="BI326" s="140">
        <f t="shared" si="188"/>
        <v>539.58333333333337</v>
      </c>
      <c r="BJ326" s="140">
        <f t="shared" si="189"/>
        <v>6475</v>
      </c>
      <c r="BL326" s="399">
        <f t="shared" si="163"/>
        <v>26</v>
      </c>
      <c r="BM326" s="399">
        <f t="shared" si="164"/>
        <v>26</v>
      </c>
      <c r="BN326" s="399">
        <f t="shared" si="165"/>
        <v>26</v>
      </c>
      <c r="BO326" s="399">
        <f t="shared" si="166"/>
        <v>26</v>
      </c>
      <c r="BP326" s="399">
        <f t="shared" si="167"/>
        <v>26</v>
      </c>
      <c r="BQ326" s="399">
        <f t="shared" si="168"/>
        <v>26</v>
      </c>
      <c r="BR326" s="399">
        <f t="shared" si="169"/>
        <v>26</v>
      </c>
      <c r="BS326" s="399">
        <f t="shared" si="170"/>
        <v>26</v>
      </c>
      <c r="BT326" s="399">
        <f t="shared" si="171"/>
        <v>70.8</v>
      </c>
      <c r="BU326" s="399">
        <f t="shared" si="172"/>
        <v>26</v>
      </c>
      <c r="BV326" s="399">
        <f t="shared" si="173"/>
        <v>26</v>
      </c>
      <c r="BW326" s="399">
        <f t="shared" si="174"/>
        <v>26</v>
      </c>
      <c r="BX326" s="385">
        <f t="shared" si="190"/>
        <v>356.8</v>
      </c>
      <c r="BY326" s="385">
        <f t="shared" si="191"/>
        <v>29.733333333333334</v>
      </c>
      <c r="BZ326" s="385"/>
      <c r="CF326" s="399">
        <f t="shared" si="175"/>
        <v>51</v>
      </c>
      <c r="CG326" s="399">
        <f t="shared" si="176"/>
        <v>51</v>
      </c>
      <c r="CH326" s="399">
        <f t="shared" si="177"/>
        <v>51</v>
      </c>
      <c r="CI326" s="399">
        <f t="shared" si="178"/>
        <v>51</v>
      </c>
      <c r="CJ326" s="399">
        <f t="shared" si="179"/>
        <v>51</v>
      </c>
      <c r="CK326" s="399">
        <f t="shared" si="180"/>
        <v>51</v>
      </c>
      <c r="CL326" s="399">
        <f t="shared" si="181"/>
        <v>51</v>
      </c>
      <c r="CM326" s="399">
        <f t="shared" si="182"/>
        <v>51</v>
      </c>
      <c r="CN326" s="399">
        <f t="shared" si="183"/>
        <v>131.82</v>
      </c>
      <c r="CO326" s="399">
        <f t="shared" si="184"/>
        <v>51</v>
      </c>
      <c r="CP326" s="399">
        <f t="shared" si="185"/>
        <v>51</v>
      </c>
      <c r="CQ326" s="399">
        <f t="shared" si="186"/>
        <v>51</v>
      </c>
      <c r="CR326" s="385">
        <f t="shared" si="192"/>
        <v>692.81999999999994</v>
      </c>
      <c r="CS326" s="385">
        <f t="shared" si="193"/>
        <v>57.734999999999992</v>
      </c>
    </row>
    <row r="327" spans="22:97" ht="14" customHeight="1" x14ac:dyDescent="0.35">
      <c r="V327" s="137"/>
      <c r="W327" s="39"/>
      <c r="X327" s="202"/>
      <c r="Y327" s="42"/>
      <c r="Z327" s="27"/>
      <c r="AA327" s="28"/>
      <c r="AB327" s="29"/>
      <c r="AC327" s="29"/>
      <c r="AD327" s="29"/>
      <c r="AE327" s="30"/>
      <c r="AF327" s="31"/>
      <c r="AG327" s="136"/>
      <c r="AH327" s="137"/>
      <c r="AI327" s="39"/>
      <c r="AJ327" s="41"/>
      <c r="AK327" s="42"/>
      <c r="AL327" s="27"/>
      <c r="AM327" s="28" t="str">
        <f>IFERROR(INDEX(#REF!,MATCH(AH327,#REF!,0)),"")</f>
        <v/>
      </c>
      <c r="AN327" s="29" t="str">
        <f t="shared" si="162"/>
        <v/>
      </c>
      <c r="AO327" s="29">
        <f t="shared" si="194"/>
        <v>0</v>
      </c>
      <c r="AP327" s="29">
        <f t="shared" si="187"/>
        <v>0</v>
      </c>
      <c r="AQ327" s="30">
        <f t="shared" si="195"/>
        <v>0</v>
      </c>
      <c r="AR327" s="31">
        <f t="shared" si="196"/>
        <v>0</v>
      </c>
      <c r="AT327" s="44" t="s">
        <v>969</v>
      </c>
      <c r="AU327" s="48" t="s">
        <v>661</v>
      </c>
      <c r="AV327" s="138">
        <v>0</v>
      </c>
      <c r="AW327" s="58">
        <v>0</v>
      </c>
      <c r="AX327" s="139">
        <v>4275</v>
      </c>
      <c r="AY327" s="58">
        <v>854</v>
      </c>
      <c r="AZ327" s="139">
        <v>1955</v>
      </c>
      <c r="BA327" s="58">
        <v>5194</v>
      </c>
      <c r="BB327" s="139">
        <v>7895</v>
      </c>
      <c r="BC327" s="58">
        <v>8651</v>
      </c>
      <c r="BD327" s="139">
        <v>6826</v>
      </c>
      <c r="BE327" s="58">
        <v>4931</v>
      </c>
      <c r="BF327" s="139">
        <v>0</v>
      </c>
      <c r="BG327" s="59">
        <v>0</v>
      </c>
      <c r="BI327" s="140">
        <f t="shared" si="188"/>
        <v>3381.75</v>
      </c>
      <c r="BJ327" s="140">
        <f t="shared" si="189"/>
        <v>40581</v>
      </c>
      <c r="BL327" s="399">
        <f t="shared" si="163"/>
        <v>26</v>
      </c>
      <c r="BM327" s="399">
        <f t="shared" si="164"/>
        <v>26</v>
      </c>
      <c r="BN327" s="399">
        <f t="shared" si="165"/>
        <v>54.93</v>
      </c>
      <c r="BO327" s="399">
        <f t="shared" si="166"/>
        <v>31.12</v>
      </c>
      <c r="BP327" s="399">
        <f t="shared" si="167"/>
        <v>38.69</v>
      </c>
      <c r="BQ327" s="399">
        <f t="shared" si="168"/>
        <v>61.36</v>
      </c>
      <c r="BR327" s="399">
        <f t="shared" si="169"/>
        <v>82.16</v>
      </c>
      <c r="BS327" s="399">
        <f t="shared" si="170"/>
        <v>88.21</v>
      </c>
      <c r="BT327" s="399">
        <f t="shared" si="171"/>
        <v>73.61</v>
      </c>
      <c r="BU327" s="399">
        <f t="shared" si="172"/>
        <v>59.52</v>
      </c>
      <c r="BV327" s="399">
        <f t="shared" si="173"/>
        <v>26</v>
      </c>
      <c r="BW327" s="399">
        <f t="shared" si="174"/>
        <v>26</v>
      </c>
      <c r="BX327" s="385">
        <f t="shared" si="190"/>
        <v>593.6</v>
      </c>
      <c r="BY327" s="385">
        <f t="shared" si="191"/>
        <v>49.466666666666669</v>
      </c>
      <c r="BZ327" s="385"/>
      <c r="CF327" s="399">
        <f t="shared" si="175"/>
        <v>51</v>
      </c>
      <c r="CG327" s="399">
        <f t="shared" si="176"/>
        <v>51</v>
      </c>
      <c r="CH327" s="399">
        <f t="shared" si="177"/>
        <v>97.62</v>
      </c>
      <c r="CI327" s="399">
        <f t="shared" si="178"/>
        <v>56.81</v>
      </c>
      <c r="CJ327" s="399">
        <f t="shared" si="179"/>
        <v>69.78</v>
      </c>
      <c r="CK327" s="399">
        <f t="shared" si="180"/>
        <v>108.65</v>
      </c>
      <c r="CL327" s="399">
        <f t="shared" si="181"/>
        <v>160.22</v>
      </c>
      <c r="CM327" s="399">
        <f t="shared" si="182"/>
        <v>175.34</v>
      </c>
      <c r="CN327" s="399">
        <f t="shared" si="183"/>
        <v>138.84</v>
      </c>
      <c r="CO327" s="399">
        <f t="shared" si="184"/>
        <v>105.49</v>
      </c>
      <c r="CP327" s="399">
        <f t="shared" si="185"/>
        <v>51</v>
      </c>
      <c r="CQ327" s="399">
        <f t="shared" si="186"/>
        <v>51</v>
      </c>
      <c r="CR327" s="385">
        <f t="shared" si="192"/>
        <v>1116.75</v>
      </c>
      <c r="CS327" s="385">
        <f t="shared" si="193"/>
        <v>93.0625</v>
      </c>
    </row>
    <row r="328" spans="22:97" ht="14" customHeight="1" x14ac:dyDescent="0.35">
      <c r="V328" s="137"/>
      <c r="W328" s="39"/>
      <c r="X328" s="202"/>
      <c r="Y328" s="42"/>
      <c r="Z328" s="27"/>
      <c r="AA328" s="28"/>
      <c r="AB328" s="29"/>
      <c r="AC328" s="29"/>
      <c r="AD328" s="29"/>
      <c r="AE328" s="30"/>
      <c r="AF328" s="31"/>
      <c r="AG328" s="136"/>
      <c r="AH328" s="137"/>
      <c r="AI328" s="39"/>
      <c r="AJ328" s="41"/>
      <c r="AK328" s="42"/>
      <c r="AL328" s="27"/>
      <c r="AM328" s="28" t="str">
        <f>IFERROR(INDEX(#REF!,MATCH(AH328,#REF!,0)),"")</f>
        <v/>
      </c>
      <c r="AN328" s="29" t="str">
        <f t="shared" ref="AN328:AN391" si="197">IF(AK328&lt;&gt;"",IF((TestEOY-AJ328)/365&gt;AM328,AM328,ROUNDUP(((TestEOY-AJ328)/365),0)),"")</f>
        <v/>
      </c>
      <c r="AO328" s="29">
        <f t="shared" si="194"/>
        <v>0</v>
      </c>
      <c r="AP328" s="29">
        <f t="shared" si="187"/>
        <v>0</v>
      </c>
      <c r="AQ328" s="30">
        <f t="shared" si="195"/>
        <v>0</v>
      </c>
      <c r="AR328" s="31">
        <f t="shared" si="196"/>
        <v>0</v>
      </c>
      <c r="AT328" s="44" t="s">
        <v>969</v>
      </c>
      <c r="AU328" s="48" t="s">
        <v>662</v>
      </c>
      <c r="AV328" s="138">
        <v>0</v>
      </c>
      <c r="AW328" s="58">
        <v>0</v>
      </c>
      <c r="AX328" s="139">
        <v>5719</v>
      </c>
      <c r="AY328" s="58">
        <v>2386</v>
      </c>
      <c r="AZ328" s="139">
        <v>2653</v>
      </c>
      <c r="BA328" s="58">
        <v>3267</v>
      </c>
      <c r="BB328" s="139">
        <v>4094</v>
      </c>
      <c r="BC328" s="58">
        <v>5244</v>
      </c>
      <c r="BD328" s="139">
        <v>5229</v>
      </c>
      <c r="BE328" s="58">
        <v>3821</v>
      </c>
      <c r="BF328" s="139">
        <v>0</v>
      </c>
      <c r="BG328" s="59">
        <v>0</v>
      </c>
      <c r="BI328" s="140">
        <f t="shared" si="188"/>
        <v>2701.0833333333335</v>
      </c>
      <c r="BJ328" s="140">
        <f t="shared" si="189"/>
        <v>32413</v>
      </c>
      <c r="BL328" s="399">
        <f t="shared" ref="BL328:BL391" si="198">ROUND(IF(AV328&gt;$CB$12,$CC$10+$CD$11+$CD$12+(AV328-$CB$12)*$CC$13,IF(AV328&gt;$CB$11,$CC$10+$CD$11+(AV328-$CB$11)*$CC$12,$CC$10+AV328*$CC$11)),2)</f>
        <v>26</v>
      </c>
      <c r="BM328" s="399">
        <f t="shared" ref="BM328:BM391" si="199">ROUND(IF(AW328&gt;$CB$12,$CC$10+$CD$11+$CD$12+(AW328-$CB$12)*$CC$13,IF(AW328&gt;$CB$11,$CC$10+$CD$11+(AW328-$CB$11)*$CC$12,$CC$10+AW328*$CC$11)),2)</f>
        <v>26</v>
      </c>
      <c r="BN328" s="399">
        <f t="shared" ref="BN328:BN391" si="200">ROUND(IF(AX328&gt;$CB$12,$CC$10+$CD$11+$CD$12+(AX328-$CB$12)*$CC$13,IF(AX328&gt;$CB$11,$CC$10+$CD$11+(AX328-$CB$11)*$CC$12,$CC$10+AX328*$CC$11)),2)</f>
        <v>65.03</v>
      </c>
      <c r="BO328" s="399">
        <f t="shared" ref="BO328:BO391" si="201">ROUND(IF(AY328&gt;$CB$12,$CC$10+$CD$11+$CD$12+(AY328-$CB$12)*$CC$13,IF(AY328&gt;$CB$11,$CC$10+$CD$11+(AY328-$CB$11)*$CC$12,$CC$10+AY328*$CC$11)),2)</f>
        <v>41.7</v>
      </c>
      <c r="BP328" s="399">
        <f t="shared" ref="BP328:BP391" si="202">ROUND(IF(AZ328&gt;$CB$12,$CC$10+$CD$11+$CD$12+(AZ328-$CB$12)*$CC$13,IF(AZ328&gt;$CB$11,$CC$10+$CD$11+(AZ328-$CB$11)*$CC$12,$CC$10+AZ328*$CC$11)),2)</f>
        <v>43.57</v>
      </c>
      <c r="BQ328" s="399">
        <f t="shared" ref="BQ328:BQ391" si="203">ROUND(IF(BA328&gt;$CB$12,$CC$10+$CD$11+$CD$12+(BA328-$CB$12)*$CC$13,IF(BA328&gt;$CB$11,$CC$10+$CD$11+(BA328-$CB$11)*$CC$12,$CC$10+BA328*$CC$11)),2)</f>
        <v>47.87</v>
      </c>
      <c r="BR328" s="399">
        <f t="shared" ref="BR328:BR391" si="204">ROUND(IF(BB328&gt;$CB$12,$CC$10+$CD$11+$CD$12+(BB328-$CB$12)*$CC$13,IF(BB328&gt;$CB$11,$CC$10+$CD$11+(BB328-$CB$11)*$CC$12,$CC$10+BB328*$CC$11)),2)</f>
        <v>53.66</v>
      </c>
      <c r="BS328" s="399">
        <f t="shared" ref="BS328:BS391" si="205">ROUND(IF(BC328&gt;$CB$12,$CC$10+$CD$11+$CD$12+(BC328-$CB$12)*$CC$13,IF(BC328&gt;$CB$11,$CC$10+$CD$11+(BC328-$CB$11)*$CC$12,$CC$10+BC328*$CC$11)),2)</f>
        <v>61.71</v>
      </c>
      <c r="BT328" s="399">
        <f t="shared" ref="BT328:BT391" si="206">ROUND(IF(BD328&gt;$CB$12,$CC$10+$CD$11+$CD$12+(BD328-$CB$12)*$CC$13,IF(BD328&gt;$CB$11,$CC$10+$CD$11+(BD328-$CB$11)*$CC$12,$CC$10+BD328*$CC$11)),2)</f>
        <v>61.6</v>
      </c>
      <c r="BU328" s="399">
        <f t="shared" ref="BU328:BU391" si="207">ROUND(IF(BE328&gt;$CB$12,$CC$10+$CD$11+$CD$12+(BE328-$CB$12)*$CC$13,IF(BE328&gt;$CB$11,$CC$10+$CD$11+(BE328-$CB$11)*$CC$12,$CC$10+BE328*$CC$11)),2)</f>
        <v>51.75</v>
      </c>
      <c r="BV328" s="399">
        <f t="shared" ref="BV328:BV391" si="208">ROUND(IF(BF328&gt;$CB$12,$CC$10+$CD$11+$CD$12+(BF328-$CB$12)*$CC$13,IF(BF328&gt;$CB$11,$CC$10+$CD$11+(BF328-$CB$11)*$CC$12,$CC$10+BF328*$CC$11)),2)</f>
        <v>26</v>
      </c>
      <c r="BW328" s="399">
        <f t="shared" ref="BW328:BW391" si="209">ROUND(IF(BG328&gt;$CB$12,$CC$10+$CD$11+$CD$12+(BG328-$CB$12)*$CC$13,IF(BG328&gt;$CB$11,$CC$10+$CD$11+(BG328-$CB$11)*$CC$12,$CC$10+BG328*$CC$11)),2)</f>
        <v>26</v>
      </c>
      <c r="BX328" s="385">
        <f t="shared" si="190"/>
        <v>530.8900000000001</v>
      </c>
      <c r="BY328" s="385">
        <f t="shared" si="191"/>
        <v>44.240833333333342</v>
      </c>
      <c r="BZ328" s="385"/>
      <c r="CF328" s="399">
        <f t="shared" ref="CF328:CF391" si="210">ROUND(IF(AV328&gt;$CB$26,$CC$24+$CD$25+$CD$26+(AV328-$CB$26)*$CC$27,IF(AV328&gt;$CB$25,$CC$24+$CD$25+(AV328-$CB$25)*$CC$26,$CC$24+AV328*$CC$25)),2)</f>
        <v>51</v>
      </c>
      <c r="CG328" s="399">
        <f t="shared" ref="CG328:CG391" si="211">ROUND(IF(AW328&gt;$CB$26,$CC$24+$CD$25+$CD$26+(AW328-$CB$26)*$CC$27,IF(AW328&gt;$CB$25,$CC$24+$CD$25+(AW328-$CB$25)*$CC$26,$CC$24+AW328*$CC$25)),2)</f>
        <v>51</v>
      </c>
      <c r="CH328" s="399">
        <f t="shared" ref="CH328:CH391" si="212">ROUND(IF(AX328&gt;$CB$26,$CC$24+$CD$25+$CD$26+(AX328-$CB$26)*$CC$27,IF(AX328&gt;$CB$25,$CC$24+$CD$25+(AX328-$CB$25)*$CC$26,$CC$24+AX328*$CC$25)),2)</f>
        <v>116.7</v>
      </c>
      <c r="CI328" s="399">
        <f t="shared" ref="CI328:CI391" si="213">ROUND(IF(AY328&gt;$CB$26,$CC$24+$CD$25+$CD$26+(AY328-$CB$26)*$CC$27,IF(AY328&gt;$CB$25,$CC$24+$CD$25+(AY328-$CB$25)*$CC$26,$CC$24+AY328*$CC$25)),2)</f>
        <v>74.95</v>
      </c>
      <c r="CJ328" s="399">
        <f t="shared" ref="CJ328:CJ391" si="214">ROUND(IF(AZ328&gt;$CB$26,$CC$24+$CD$25+$CD$26+(AZ328-$CB$26)*$CC$27,IF(AZ328&gt;$CB$25,$CC$24+$CD$25+(AZ328-$CB$25)*$CC$26,$CC$24+AZ328*$CC$25)),2)</f>
        <v>78.16</v>
      </c>
      <c r="CK328" s="399">
        <f t="shared" ref="CK328:CK391" si="215">ROUND(IF(BA328&gt;$CB$26,$CC$24+$CD$25+$CD$26+(BA328-$CB$26)*$CC$27,IF(BA328&gt;$CB$25,$CC$24+$CD$25+(BA328-$CB$25)*$CC$26,$CC$24+BA328*$CC$25)),2)</f>
        <v>85.52</v>
      </c>
      <c r="CL328" s="399">
        <f t="shared" ref="CL328:CL391" si="216">ROUND(IF(BB328&gt;$CB$26,$CC$24+$CD$25+$CD$26+(BB328-$CB$26)*$CC$27,IF(BB328&gt;$CB$25,$CC$24+$CD$25+(BB328-$CB$25)*$CC$26,$CC$24+BB328*$CC$25)),2)</f>
        <v>95.45</v>
      </c>
      <c r="CM328" s="399">
        <f t="shared" ref="CM328:CM391" si="217">ROUND(IF(BC328&gt;$CB$26,$CC$24+$CD$25+$CD$26+(BC328-$CB$26)*$CC$27,IF(BC328&gt;$CB$25,$CC$24+$CD$25+(BC328-$CB$25)*$CC$26,$CC$24+BC328*$CC$25)),2)</f>
        <v>109.25</v>
      </c>
      <c r="CN328" s="399">
        <f t="shared" ref="CN328:CN391" si="218">ROUND(IF(BD328&gt;$CB$26,$CC$24+$CD$25+$CD$26+(BD328-$CB$26)*$CC$27,IF(BD328&gt;$CB$25,$CC$24+$CD$25+(BD328-$CB$25)*$CC$26,$CC$24+BD328*$CC$25)),2)</f>
        <v>109.07</v>
      </c>
      <c r="CO328" s="399">
        <f t="shared" ref="CO328:CO391" si="219">ROUND(IF(BE328&gt;$CB$26,$CC$24+$CD$25+$CD$26+(BE328-$CB$26)*$CC$27,IF(BE328&gt;$CB$25,$CC$24+$CD$25+(BE328-$CB$25)*$CC$26,$CC$24+BE328*$CC$25)),2)</f>
        <v>92.17</v>
      </c>
      <c r="CP328" s="399">
        <f t="shared" ref="CP328:CP391" si="220">ROUND(IF(BF328&gt;$CB$26,$CC$24+$CD$25+$CD$26+(BF328-$CB$26)*$CC$27,IF(BF328&gt;$CB$25,$CC$24+$CD$25+(BF328-$CB$25)*$CC$26,$CC$24+BF328*$CC$25)),2)</f>
        <v>51</v>
      </c>
      <c r="CQ328" s="399">
        <f t="shared" ref="CQ328:CQ391" si="221">ROUND(IF(BG328&gt;$CB$26,$CC$24+$CD$25+$CD$26+(BG328-$CB$26)*$CC$27,IF(BG328&gt;$CB$25,$CC$24+$CD$25+(BG328-$CB$25)*$CC$26,$CC$24+BG328*$CC$25)),2)</f>
        <v>51</v>
      </c>
      <c r="CR328" s="385">
        <f t="shared" si="192"/>
        <v>965.26999999999987</v>
      </c>
      <c r="CS328" s="385">
        <f t="shared" si="193"/>
        <v>80.439166666666651</v>
      </c>
    </row>
    <row r="329" spans="22:97" ht="14" customHeight="1" x14ac:dyDescent="0.35">
      <c r="V329" s="137"/>
      <c r="W329" s="39"/>
      <c r="X329" s="202"/>
      <c r="Y329" s="42"/>
      <c r="Z329" s="27"/>
      <c r="AA329" s="28"/>
      <c r="AB329" s="29"/>
      <c r="AC329" s="29"/>
      <c r="AD329" s="29"/>
      <c r="AE329" s="30"/>
      <c r="AF329" s="31"/>
      <c r="AG329" s="136"/>
      <c r="AH329" s="137"/>
      <c r="AI329" s="39"/>
      <c r="AJ329" s="41"/>
      <c r="AK329" s="42"/>
      <c r="AL329" s="27"/>
      <c r="AM329" s="28" t="str">
        <f>IFERROR(INDEX(#REF!,MATCH(AH329,#REF!,0)),"")</f>
        <v/>
      </c>
      <c r="AN329" s="29" t="str">
        <f t="shared" si="197"/>
        <v/>
      </c>
      <c r="AO329" s="29">
        <f t="shared" si="194"/>
        <v>0</v>
      </c>
      <c r="AP329" s="29">
        <f t="shared" ref="AP329:AP392" si="222">AQ329-AO329</f>
        <v>0</v>
      </c>
      <c r="AQ329" s="30">
        <f t="shared" si="195"/>
        <v>0</v>
      </c>
      <c r="AR329" s="31">
        <f t="shared" si="196"/>
        <v>0</v>
      </c>
      <c r="AT329" s="44" t="s">
        <v>969</v>
      </c>
      <c r="AU329" s="48" t="s">
        <v>663</v>
      </c>
      <c r="AV329" s="138">
        <v>0</v>
      </c>
      <c r="AW329" s="58">
        <v>0</v>
      </c>
      <c r="AX329" s="139">
        <v>3518</v>
      </c>
      <c r="AY329" s="58">
        <v>2405</v>
      </c>
      <c r="AZ329" s="139">
        <v>3552</v>
      </c>
      <c r="BA329" s="58">
        <v>7593</v>
      </c>
      <c r="BB329" s="139">
        <v>8161</v>
      </c>
      <c r="BC329" s="58">
        <v>2638</v>
      </c>
      <c r="BD329" s="139">
        <v>5482</v>
      </c>
      <c r="BE329" s="58">
        <v>2156</v>
      </c>
      <c r="BF329" s="139">
        <v>0</v>
      </c>
      <c r="BG329" s="59">
        <v>0</v>
      </c>
      <c r="BI329" s="140">
        <f t="shared" ref="BI329:BI392" si="223">AVERAGE(AV329:BG329)</f>
        <v>2958.75</v>
      </c>
      <c r="BJ329" s="140">
        <f t="shared" ref="BJ329:BJ392" si="224">SUM(AV329:BG329)</f>
        <v>35505</v>
      </c>
      <c r="BL329" s="399">
        <f t="shared" si="198"/>
        <v>26</v>
      </c>
      <c r="BM329" s="399">
        <f t="shared" si="199"/>
        <v>26</v>
      </c>
      <c r="BN329" s="399">
        <f t="shared" si="200"/>
        <v>49.63</v>
      </c>
      <c r="BO329" s="399">
        <f t="shared" si="201"/>
        <v>41.84</v>
      </c>
      <c r="BP329" s="399">
        <f t="shared" si="202"/>
        <v>49.86</v>
      </c>
      <c r="BQ329" s="399">
        <f t="shared" si="203"/>
        <v>79.739999999999995</v>
      </c>
      <c r="BR329" s="399">
        <f t="shared" si="204"/>
        <v>84.29</v>
      </c>
      <c r="BS329" s="399">
        <f t="shared" si="205"/>
        <v>43.47</v>
      </c>
      <c r="BT329" s="399">
        <f t="shared" si="206"/>
        <v>63.37</v>
      </c>
      <c r="BU329" s="399">
        <f t="shared" si="207"/>
        <v>40.090000000000003</v>
      </c>
      <c r="BV329" s="399">
        <f t="shared" si="208"/>
        <v>26</v>
      </c>
      <c r="BW329" s="399">
        <f t="shared" si="209"/>
        <v>26</v>
      </c>
      <c r="BX329" s="385">
        <f t="shared" ref="BX329:BX392" si="225">SUM(BL329:BW329)</f>
        <v>556.29000000000008</v>
      </c>
      <c r="BY329" s="385">
        <f t="shared" ref="BY329:BY392" si="226">+BX329/12</f>
        <v>46.357500000000009</v>
      </c>
      <c r="BZ329" s="385"/>
      <c r="CF329" s="399">
        <f t="shared" si="210"/>
        <v>51</v>
      </c>
      <c r="CG329" s="399">
        <f t="shared" si="211"/>
        <v>51</v>
      </c>
      <c r="CH329" s="399">
        <f t="shared" si="212"/>
        <v>88.54</v>
      </c>
      <c r="CI329" s="399">
        <f t="shared" si="213"/>
        <v>75.180000000000007</v>
      </c>
      <c r="CJ329" s="399">
        <f t="shared" si="214"/>
        <v>88.94</v>
      </c>
      <c r="CK329" s="399">
        <f t="shared" si="215"/>
        <v>154.18</v>
      </c>
      <c r="CL329" s="399">
        <f t="shared" si="216"/>
        <v>165.54</v>
      </c>
      <c r="CM329" s="399">
        <f t="shared" si="217"/>
        <v>77.98</v>
      </c>
      <c r="CN329" s="399">
        <f t="shared" si="218"/>
        <v>112.1</v>
      </c>
      <c r="CO329" s="399">
        <f t="shared" si="219"/>
        <v>72.19</v>
      </c>
      <c r="CP329" s="399">
        <f t="shared" si="220"/>
        <v>51</v>
      </c>
      <c r="CQ329" s="399">
        <f t="shared" si="221"/>
        <v>51</v>
      </c>
      <c r="CR329" s="385">
        <f t="shared" ref="CR329:CR392" si="227">SUM(CF329:CQ329)</f>
        <v>1038.6500000000001</v>
      </c>
      <c r="CS329" s="385">
        <f t="shared" ref="CS329:CS392" si="228">+CR329/12</f>
        <v>86.554166666666674</v>
      </c>
    </row>
    <row r="330" spans="22:97" ht="14" customHeight="1" x14ac:dyDescent="0.35">
      <c r="V330" s="137"/>
      <c r="W330" s="39"/>
      <c r="X330" s="202"/>
      <c r="Y330" s="42"/>
      <c r="Z330" s="27"/>
      <c r="AA330" s="28"/>
      <c r="AB330" s="29"/>
      <c r="AC330" s="29"/>
      <c r="AD330" s="29"/>
      <c r="AE330" s="30"/>
      <c r="AF330" s="31"/>
      <c r="AG330" s="136"/>
      <c r="AH330" s="137"/>
      <c r="AI330" s="39"/>
      <c r="AJ330" s="41"/>
      <c r="AK330" s="42"/>
      <c r="AL330" s="27"/>
      <c r="AM330" s="28" t="str">
        <f>IFERROR(INDEX(#REF!,MATCH(AH330,#REF!,0)),"")</f>
        <v/>
      </c>
      <c r="AN330" s="29" t="str">
        <f t="shared" si="197"/>
        <v/>
      </c>
      <c r="AO330" s="29">
        <f t="shared" si="194"/>
        <v>0</v>
      </c>
      <c r="AP330" s="29">
        <f t="shared" si="222"/>
        <v>0</v>
      </c>
      <c r="AQ330" s="30">
        <f t="shared" si="195"/>
        <v>0</v>
      </c>
      <c r="AR330" s="31">
        <f t="shared" si="196"/>
        <v>0</v>
      </c>
      <c r="AT330" s="44" t="s">
        <v>969</v>
      </c>
      <c r="AU330" s="48" t="s">
        <v>664</v>
      </c>
      <c r="AV330" s="138">
        <v>0</v>
      </c>
      <c r="AW330" s="58">
        <v>0</v>
      </c>
      <c r="AX330" s="139">
        <v>2917</v>
      </c>
      <c r="AY330" s="58">
        <v>882</v>
      </c>
      <c r="AZ330" s="139">
        <v>2018</v>
      </c>
      <c r="BA330" s="58">
        <v>2584</v>
      </c>
      <c r="BB330" s="139">
        <v>2426</v>
      </c>
      <c r="BC330" s="58">
        <v>4410</v>
      </c>
      <c r="BD330" s="139">
        <v>4814</v>
      </c>
      <c r="BE330" s="58">
        <v>4312</v>
      </c>
      <c r="BF330" s="139">
        <v>0</v>
      </c>
      <c r="BG330" s="59">
        <v>0</v>
      </c>
      <c r="BI330" s="140">
        <f t="shared" si="223"/>
        <v>2030.25</v>
      </c>
      <c r="BJ330" s="140">
        <f t="shared" si="224"/>
        <v>24363</v>
      </c>
      <c r="BL330" s="399">
        <f t="shared" si="198"/>
        <v>26</v>
      </c>
      <c r="BM330" s="399">
        <f t="shared" si="199"/>
        <v>26</v>
      </c>
      <c r="BN330" s="399">
        <f t="shared" si="200"/>
        <v>45.42</v>
      </c>
      <c r="BO330" s="399">
        <f t="shared" si="201"/>
        <v>31.29</v>
      </c>
      <c r="BP330" s="399">
        <f t="shared" si="202"/>
        <v>39.130000000000003</v>
      </c>
      <c r="BQ330" s="399">
        <f t="shared" si="203"/>
        <v>43.09</v>
      </c>
      <c r="BR330" s="399">
        <f t="shared" si="204"/>
        <v>41.98</v>
      </c>
      <c r="BS330" s="399">
        <f t="shared" si="205"/>
        <v>55.87</v>
      </c>
      <c r="BT330" s="399">
        <f t="shared" si="206"/>
        <v>58.7</v>
      </c>
      <c r="BU330" s="399">
        <f t="shared" si="207"/>
        <v>55.18</v>
      </c>
      <c r="BV330" s="399">
        <f t="shared" si="208"/>
        <v>26</v>
      </c>
      <c r="BW330" s="399">
        <f t="shared" si="209"/>
        <v>26</v>
      </c>
      <c r="BX330" s="385">
        <f t="shared" si="225"/>
        <v>474.65999999999997</v>
      </c>
      <c r="BY330" s="385">
        <f t="shared" si="226"/>
        <v>39.555</v>
      </c>
      <c r="BZ330" s="385"/>
      <c r="CF330" s="399">
        <f t="shared" si="210"/>
        <v>51</v>
      </c>
      <c r="CG330" s="399">
        <f t="shared" si="211"/>
        <v>51</v>
      </c>
      <c r="CH330" s="399">
        <f t="shared" si="212"/>
        <v>81.319999999999993</v>
      </c>
      <c r="CI330" s="399">
        <f t="shared" si="213"/>
        <v>57</v>
      </c>
      <c r="CJ330" s="399">
        <f t="shared" si="214"/>
        <v>70.540000000000006</v>
      </c>
      <c r="CK330" s="399">
        <f t="shared" si="215"/>
        <v>77.33</v>
      </c>
      <c r="CL330" s="399">
        <f t="shared" si="216"/>
        <v>75.430000000000007</v>
      </c>
      <c r="CM330" s="399">
        <f t="shared" si="217"/>
        <v>99.24</v>
      </c>
      <c r="CN330" s="399">
        <f t="shared" si="218"/>
        <v>104.09</v>
      </c>
      <c r="CO330" s="399">
        <f t="shared" si="219"/>
        <v>98.06</v>
      </c>
      <c r="CP330" s="399">
        <f t="shared" si="220"/>
        <v>51</v>
      </c>
      <c r="CQ330" s="399">
        <f t="shared" si="221"/>
        <v>51</v>
      </c>
      <c r="CR330" s="385">
        <f t="shared" si="227"/>
        <v>867.01</v>
      </c>
      <c r="CS330" s="385">
        <f t="shared" si="228"/>
        <v>72.250833333333333</v>
      </c>
    </row>
    <row r="331" spans="22:97" ht="14" customHeight="1" x14ac:dyDescent="0.35">
      <c r="V331" s="137"/>
      <c r="W331" s="39"/>
      <c r="X331" s="202"/>
      <c r="Y331" s="42"/>
      <c r="Z331" s="27"/>
      <c r="AA331" s="28"/>
      <c r="AB331" s="29"/>
      <c r="AC331" s="29"/>
      <c r="AD331" s="29"/>
      <c r="AE331" s="30"/>
      <c r="AF331" s="31"/>
      <c r="AG331" s="136"/>
      <c r="AH331" s="137"/>
      <c r="AI331" s="39"/>
      <c r="AJ331" s="41"/>
      <c r="AK331" s="42"/>
      <c r="AL331" s="27"/>
      <c r="AM331" s="28" t="str">
        <f>IFERROR(INDEX(#REF!,MATCH(AH331,#REF!,0)),"")</f>
        <v/>
      </c>
      <c r="AN331" s="29" t="str">
        <f t="shared" si="197"/>
        <v/>
      </c>
      <c r="AO331" s="29">
        <f t="shared" si="194"/>
        <v>0</v>
      </c>
      <c r="AP331" s="29">
        <f t="shared" si="222"/>
        <v>0</v>
      </c>
      <c r="AQ331" s="30">
        <f t="shared" si="195"/>
        <v>0</v>
      </c>
      <c r="AR331" s="31">
        <f t="shared" si="196"/>
        <v>0</v>
      </c>
      <c r="AT331" s="44" t="s">
        <v>969</v>
      </c>
      <c r="AU331" s="48" t="s">
        <v>665</v>
      </c>
      <c r="AV331" s="138">
        <v>0</v>
      </c>
      <c r="AW331" s="58">
        <v>0</v>
      </c>
      <c r="AX331" s="139">
        <v>620</v>
      </c>
      <c r="AY331" s="58">
        <v>1729</v>
      </c>
      <c r="AZ331" s="139">
        <v>3449</v>
      </c>
      <c r="BA331" s="58">
        <v>3769</v>
      </c>
      <c r="BB331" s="139">
        <v>4138</v>
      </c>
      <c r="BC331" s="58">
        <v>5742</v>
      </c>
      <c r="BD331" s="139">
        <v>9197</v>
      </c>
      <c r="BE331" s="58">
        <v>4569</v>
      </c>
      <c r="BF331" s="139">
        <v>0</v>
      </c>
      <c r="BG331" s="59">
        <v>0</v>
      </c>
      <c r="BI331" s="140">
        <f t="shared" si="223"/>
        <v>2767.75</v>
      </c>
      <c r="BJ331" s="140">
        <f t="shared" si="224"/>
        <v>33213</v>
      </c>
      <c r="BL331" s="399">
        <f t="shared" si="198"/>
        <v>26</v>
      </c>
      <c r="BM331" s="399">
        <f t="shared" si="199"/>
        <v>26</v>
      </c>
      <c r="BN331" s="399">
        <f t="shared" si="200"/>
        <v>29.72</v>
      </c>
      <c r="BO331" s="399">
        <f t="shared" si="201"/>
        <v>37.1</v>
      </c>
      <c r="BP331" s="399">
        <f t="shared" si="202"/>
        <v>49.14</v>
      </c>
      <c r="BQ331" s="399">
        <f t="shared" si="203"/>
        <v>51.38</v>
      </c>
      <c r="BR331" s="399">
        <f t="shared" si="204"/>
        <v>53.97</v>
      </c>
      <c r="BS331" s="399">
        <f t="shared" si="205"/>
        <v>65.19</v>
      </c>
      <c r="BT331" s="399">
        <f t="shared" si="206"/>
        <v>92.58</v>
      </c>
      <c r="BU331" s="399">
        <f t="shared" si="207"/>
        <v>56.98</v>
      </c>
      <c r="BV331" s="399">
        <f t="shared" si="208"/>
        <v>26</v>
      </c>
      <c r="BW331" s="399">
        <f t="shared" si="209"/>
        <v>26</v>
      </c>
      <c r="BX331" s="385">
        <f t="shared" si="225"/>
        <v>540.05999999999995</v>
      </c>
      <c r="BY331" s="385">
        <f t="shared" si="226"/>
        <v>45.004999999999995</v>
      </c>
      <c r="BZ331" s="385"/>
      <c r="CF331" s="399">
        <f t="shared" si="210"/>
        <v>51</v>
      </c>
      <c r="CG331" s="399">
        <f t="shared" si="211"/>
        <v>51</v>
      </c>
      <c r="CH331" s="399">
        <f t="shared" si="212"/>
        <v>55.22</v>
      </c>
      <c r="CI331" s="399">
        <f t="shared" si="213"/>
        <v>67.069999999999993</v>
      </c>
      <c r="CJ331" s="399">
        <f t="shared" si="214"/>
        <v>87.71</v>
      </c>
      <c r="CK331" s="399">
        <f t="shared" si="215"/>
        <v>91.55</v>
      </c>
      <c r="CL331" s="399">
        <f t="shared" si="216"/>
        <v>95.98</v>
      </c>
      <c r="CM331" s="399">
        <f t="shared" si="217"/>
        <v>117.16</v>
      </c>
      <c r="CN331" s="399">
        <f t="shared" si="218"/>
        <v>186.26</v>
      </c>
      <c r="CO331" s="399">
        <f t="shared" si="219"/>
        <v>101.15</v>
      </c>
      <c r="CP331" s="399">
        <f t="shared" si="220"/>
        <v>51</v>
      </c>
      <c r="CQ331" s="399">
        <f t="shared" si="221"/>
        <v>51</v>
      </c>
      <c r="CR331" s="385">
        <f t="shared" si="227"/>
        <v>1006.1</v>
      </c>
      <c r="CS331" s="385">
        <f t="shared" si="228"/>
        <v>83.841666666666669</v>
      </c>
    </row>
    <row r="332" spans="22:97" ht="14" customHeight="1" x14ac:dyDescent="0.35">
      <c r="V332" s="137"/>
      <c r="W332" s="39"/>
      <c r="X332" s="202"/>
      <c r="Y332" s="42"/>
      <c r="Z332" s="27"/>
      <c r="AA332" s="28"/>
      <c r="AB332" s="29"/>
      <c r="AC332" s="29"/>
      <c r="AD332" s="29"/>
      <c r="AE332" s="30"/>
      <c r="AF332" s="31"/>
      <c r="AG332" s="136"/>
      <c r="AH332" s="137"/>
      <c r="AI332" s="39"/>
      <c r="AJ332" s="41"/>
      <c r="AK332" s="42"/>
      <c r="AL332" s="27"/>
      <c r="AM332" s="28" t="str">
        <f>IFERROR(INDEX(#REF!,MATCH(AH332,#REF!,0)),"")</f>
        <v/>
      </c>
      <c r="AN332" s="29" t="str">
        <f t="shared" si="197"/>
        <v/>
      </c>
      <c r="AO332" s="29">
        <f t="shared" ref="AO332:AO395" si="229">IFERROR(IF(AN332&gt;=AM332,0,IF(AM332&gt;AN332,SLN(AK332,AL332,AM332),0)),"")</f>
        <v>0</v>
      </c>
      <c r="AP332" s="29">
        <f t="shared" si="222"/>
        <v>0</v>
      </c>
      <c r="AQ332" s="30">
        <f t="shared" ref="AQ332:AQ395" si="230">IFERROR(IF(OR(AM332=0,AM332=""),
     0,
     IF(AN332&gt;=AM332,
          +AK332,
          (+AO332*AN332))),
"")</f>
        <v>0</v>
      </c>
      <c r="AR332" s="31">
        <f t="shared" ref="AR332:AR395" si="231">IFERROR(IF(AQ332&gt;AK332,0,(+AK332-AQ332))-AL332,"")</f>
        <v>0</v>
      </c>
      <c r="AT332" s="44" t="s">
        <v>969</v>
      </c>
      <c r="AU332" s="48" t="s">
        <v>666</v>
      </c>
      <c r="AV332" s="138">
        <v>0</v>
      </c>
      <c r="AW332" s="58">
        <v>0</v>
      </c>
      <c r="AX332" s="139">
        <v>2684</v>
      </c>
      <c r="AY332" s="58">
        <v>1230</v>
      </c>
      <c r="AZ332" s="139">
        <v>1744</v>
      </c>
      <c r="BA332" s="58">
        <v>3561</v>
      </c>
      <c r="BB332" s="139">
        <v>4731</v>
      </c>
      <c r="BC332" s="58">
        <v>4484</v>
      </c>
      <c r="BD332" s="139">
        <v>3068</v>
      </c>
      <c r="BE332" s="58">
        <v>1395</v>
      </c>
      <c r="BF332" s="139">
        <v>0</v>
      </c>
      <c r="BG332" s="59">
        <v>0</v>
      </c>
      <c r="BI332" s="140">
        <f t="shared" si="223"/>
        <v>1908.0833333333333</v>
      </c>
      <c r="BJ332" s="140">
        <f t="shared" si="224"/>
        <v>22897</v>
      </c>
      <c r="BL332" s="399">
        <f t="shared" si="198"/>
        <v>26</v>
      </c>
      <c r="BM332" s="399">
        <f t="shared" si="199"/>
        <v>26</v>
      </c>
      <c r="BN332" s="399">
        <f t="shared" si="200"/>
        <v>43.79</v>
      </c>
      <c r="BO332" s="399">
        <f t="shared" si="201"/>
        <v>33.61</v>
      </c>
      <c r="BP332" s="399">
        <f t="shared" si="202"/>
        <v>37.21</v>
      </c>
      <c r="BQ332" s="399">
        <f t="shared" si="203"/>
        <v>49.93</v>
      </c>
      <c r="BR332" s="399">
        <f t="shared" si="204"/>
        <v>58.12</v>
      </c>
      <c r="BS332" s="399">
        <f t="shared" si="205"/>
        <v>56.39</v>
      </c>
      <c r="BT332" s="399">
        <f t="shared" si="206"/>
        <v>46.48</v>
      </c>
      <c r="BU332" s="399">
        <f t="shared" si="207"/>
        <v>34.770000000000003</v>
      </c>
      <c r="BV332" s="399">
        <f t="shared" si="208"/>
        <v>26</v>
      </c>
      <c r="BW332" s="399">
        <f t="shared" si="209"/>
        <v>26</v>
      </c>
      <c r="BX332" s="385">
        <f t="shared" si="225"/>
        <v>464.29999999999995</v>
      </c>
      <c r="BY332" s="385">
        <f t="shared" si="226"/>
        <v>38.691666666666663</v>
      </c>
      <c r="BZ332" s="385"/>
      <c r="CF332" s="399">
        <f t="shared" si="210"/>
        <v>51</v>
      </c>
      <c r="CG332" s="399">
        <f t="shared" si="211"/>
        <v>51</v>
      </c>
      <c r="CH332" s="399">
        <f t="shared" si="212"/>
        <v>78.53</v>
      </c>
      <c r="CI332" s="399">
        <f t="shared" si="213"/>
        <v>61.08</v>
      </c>
      <c r="CJ332" s="399">
        <f t="shared" si="214"/>
        <v>67.25</v>
      </c>
      <c r="CK332" s="399">
        <f t="shared" si="215"/>
        <v>89.05</v>
      </c>
      <c r="CL332" s="399">
        <f t="shared" si="216"/>
        <v>103.09</v>
      </c>
      <c r="CM332" s="399">
        <f t="shared" si="217"/>
        <v>100.13</v>
      </c>
      <c r="CN332" s="399">
        <f t="shared" si="218"/>
        <v>83.14</v>
      </c>
      <c r="CO332" s="399">
        <f t="shared" si="219"/>
        <v>63.06</v>
      </c>
      <c r="CP332" s="399">
        <f t="shared" si="220"/>
        <v>51</v>
      </c>
      <c r="CQ332" s="399">
        <f t="shared" si="221"/>
        <v>51</v>
      </c>
      <c r="CR332" s="385">
        <f t="shared" si="227"/>
        <v>849.32999999999993</v>
      </c>
      <c r="CS332" s="385">
        <f t="shared" si="228"/>
        <v>70.777499999999989</v>
      </c>
    </row>
    <row r="333" spans="22:97" ht="14" customHeight="1" x14ac:dyDescent="0.35">
      <c r="V333" s="137"/>
      <c r="W333" s="39"/>
      <c r="X333" s="202"/>
      <c r="Y333" s="42"/>
      <c r="Z333" s="27"/>
      <c r="AA333" s="28"/>
      <c r="AB333" s="29"/>
      <c r="AC333" s="29"/>
      <c r="AD333" s="29"/>
      <c r="AE333" s="30"/>
      <c r="AF333" s="31"/>
      <c r="AG333" s="136"/>
      <c r="AH333" s="137"/>
      <c r="AI333" s="39"/>
      <c r="AJ333" s="41"/>
      <c r="AK333" s="42"/>
      <c r="AL333" s="27"/>
      <c r="AM333" s="28" t="str">
        <f>IFERROR(INDEX(#REF!,MATCH(AH333,#REF!,0)),"")</f>
        <v/>
      </c>
      <c r="AN333" s="29" t="str">
        <f t="shared" si="197"/>
        <v/>
      </c>
      <c r="AO333" s="29">
        <f t="shared" si="229"/>
        <v>0</v>
      </c>
      <c r="AP333" s="29">
        <f t="shared" si="222"/>
        <v>0</v>
      </c>
      <c r="AQ333" s="30">
        <f t="shared" si="230"/>
        <v>0</v>
      </c>
      <c r="AR333" s="31">
        <f t="shared" si="231"/>
        <v>0</v>
      </c>
      <c r="AT333" s="44" t="s">
        <v>969</v>
      </c>
      <c r="AU333" s="48" t="s">
        <v>667</v>
      </c>
      <c r="AV333" s="138">
        <v>0</v>
      </c>
      <c r="AW333" s="58">
        <v>0</v>
      </c>
      <c r="AX333" s="139">
        <v>1500</v>
      </c>
      <c r="AY333" s="58">
        <v>6430</v>
      </c>
      <c r="AZ333" s="139">
        <v>2090</v>
      </c>
      <c r="BA333" s="58">
        <v>2370</v>
      </c>
      <c r="BB333" s="139">
        <v>2442</v>
      </c>
      <c r="BC333" s="58">
        <v>3248</v>
      </c>
      <c r="BD333" s="139">
        <v>2160</v>
      </c>
      <c r="BE333" s="58">
        <v>1320</v>
      </c>
      <c r="BF333" s="139">
        <v>0</v>
      </c>
      <c r="BG333" s="59">
        <v>0</v>
      </c>
      <c r="BI333" s="140">
        <f t="shared" si="223"/>
        <v>1796.6666666666667</v>
      </c>
      <c r="BJ333" s="140">
        <f t="shared" si="224"/>
        <v>21560</v>
      </c>
      <c r="BL333" s="399">
        <f t="shared" si="198"/>
        <v>26</v>
      </c>
      <c r="BM333" s="399">
        <f t="shared" si="199"/>
        <v>26</v>
      </c>
      <c r="BN333" s="399">
        <f t="shared" si="200"/>
        <v>35.5</v>
      </c>
      <c r="BO333" s="399">
        <f t="shared" si="201"/>
        <v>70.44</v>
      </c>
      <c r="BP333" s="399">
        <f t="shared" si="202"/>
        <v>39.630000000000003</v>
      </c>
      <c r="BQ333" s="399">
        <f t="shared" si="203"/>
        <v>41.59</v>
      </c>
      <c r="BR333" s="399">
        <f t="shared" si="204"/>
        <v>42.09</v>
      </c>
      <c r="BS333" s="399">
        <f t="shared" si="205"/>
        <v>47.74</v>
      </c>
      <c r="BT333" s="399">
        <f t="shared" si="206"/>
        <v>40.119999999999997</v>
      </c>
      <c r="BU333" s="399">
        <f t="shared" si="207"/>
        <v>34.24</v>
      </c>
      <c r="BV333" s="399">
        <f t="shared" si="208"/>
        <v>26</v>
      </c>
      <c r="BW333" s="399">
        <f t="shared" si="209"/>
        <v>26</v>
      </c>
      <c r="BX333" s="385">
        <f t="shared" si="225"/>
        <v>455.35</v>
      </c>
      <c r="BY333" s="385">
        <f t="shared" si="226"/>
        <v>37.945833333333333</v>
      </c>
      <c r="BZ333" s="385"/>
      <c r="CF333" s="399">
        <f t="shared" si="210"/>
        <v>51</v>
      </c>
      <c r="CG333" s="399">
        <f t="shared" si="211"/>
        <v>51</v>
      </c>
      <c r="CH333" s="399">
        <f t="shared" si="212"/>
        <v>64.319999999999993</v>
      </c>
      <c r="CI333" s="399">
        <f t="shared" si="213"/>
        <v>130.91999999999999</v>
      </c>
      <c r="CJ333" s="399">
        <f t="shared" si="214"/>
        <v>71.400000000000006</v>
      </c>
      <c r="CK333" s="399">
        <f t="shared" si="215"/>
        <v>74.760000000000005</v>
      </c>
      <c r="CL333" s="399">
        <f t="shared" si="216"/>
        <v>75.62</v>
      </c>
      <c r="CM333" s="399">
        <f t="shared" si="217"/>
        <v>85.3</v>
      </c>
      <c r="CN333" s="399">
        <f t="shared" si="218"/>
        <v>72.239999999999995</v>
      </c>
      <c r="CO333" s="399">
        <f t="shared" si="219"/>
        <v>62.16</v>
      </c>
      <c r="CP333" s="399">
        <f t="shared" si="220"/>
        <v>51</v>
      </c>
      <c r="CQ333" s="399">
        <f t="shared" si="221"/>
        <v>51</v>
      </c>
      <c r="CR333" s="385">
        <f t="shared" si="227"/>
        <v>840.71999999999991</v>
      </c>
      <c r="CS333" s="385">
        <f t="shared" si="228"/>
        <v>70.059999999999988</v>
      </c>
    </row>
    <row r="334" spans="22:97" ht="14" customHeight="1" x14ac:dyDescent="0.35">
      <c r="V334" s="137"/>
      <c r="W334" s="39"/>
      <c r="X334" s="202"/>
      <c r="Y334" s="42"/>
      <c r="Z334" s="27"/>
      <c r="AA334" s="28"/>
      <c r="AB334" s="29"/>
      <c r="AC334" s="29"/>
      <c r="AD334" s="29"/>
      <c r="AE334" s="30"/>
      <c r="AF334" s="31"/>
      <c r="AG334" s="136"/>
      <c r="AH334" s="137"/>
      <c r="AI334" s="39"/>
      <c r="AJ334" s="41"/>
      <c r="AK334" s="42"/>
      <c r="AL334" s="27"/>
      <c r="AM334" s="28" t="str">
        <f>IFERROR(INDEX(#REF!,MATCH(AH334,#REF!,0)),"")</f>
        <v/>
      </c>
      <c r="AN334" s="29" t="str">
        <f t="shared" si="197"/>
        <v/>
      </c>
      <c r="AO334" s="29">
        <f t="shared" si="229"/>
        <v>0</v>
      </c>
      <c r="AP334" s="29">
        <f t="shared" si="222"/>
        <v>0</v>
      </c>
      <c r="AQ334" s="30">
        <f t="shared" si="230"/>
        <v>0</v>
      </c>
      <c r="AR334" s="31">
        <f t="shared" si="231"/>
        <v>0</v>
      </c>
      <c r="AT334" s="44" t="s">
        <v>969</v>
      </c>
      <c r="AU334" s="48" t="s">
        <v>984</v>
      </c>
      <c r="AV334" s="138"/>
      <c r="AW334" s="58"/>
      <c r="AX334" s="139"/>
      <c r="AY334" s="58"/>
      <c r="AZ334" s="139"/>
      <c r="BA334" s="58"/>
      <c r="BB334" s="139"/>
      <c r="BC334" s="58"/>
      <c r="BD334" s="139">
        <v>1873</v>
      </c>
      <c r="BE334" s="58"/>
      <c r="BF334" s="139"/>
      <c r="BG334" s="59"/>
      <c r="BI334" s="140">
        <f t="shared" si="223"/>
        <v>1873</v>
      </c>
      <c r="BJ334" s="140">
        <f t="shared" si="224"/>
        <v>1873</v>
      </c>
      <c r="BL334" s="399">
        <f t="shared" si="198"/>
        <v>26</v>
      </c>
      <c r="BM334" s="399">
        <f t="shared" si="199"/>
        <v>26</v>
      </c>
      <c r="BN334" s="399">
        <f t="shared" si="200"/>
        <v>26</v>
      </c>
      <c r="BO334" s="399">
        <f t="shared" si="201"/>
        <v>26</v>
      </c>
      <c r="BP334" s="399">
        <f t="shared" si="202"/>
        <v>26</v>
      </c>
      <c r="BQ334" s="399">
        <f t="shared" si="203"/>
        <v>26</v>
      </c>
      <c r="BR334" s="399">
        <f t="shared" si="204"/>
        <v>26</v>
      </c>
      <c r="BS334" s="399">
        <f t="shared" si="205"/>
        <v>26</v>
      </c>
      <c r="BT334" s="399">
        <f t="shared" si="206"/>
        <v>38.11</v>
      </c>
      <c r="BU334" s="399">
        <f t="shared" si="207"/>
        <v>26</v>
      </c>
      <c r="BV334" s="399">
        <f t="shared" si="208"/>
        <v>26</v>
      </c>
      <c r="BW334" s="399">
        <f t="shared" si="209"/>
        <v>26</v>
      </c>
      <c r="BX334" s="385">
        <f t="shared" si="225"/>
        <v>324.11</v>
      </c>
      <c r="BY334" s="385">
        <f t="shared" si="226"/>
        <v>27.009166666666669</v>
      </c>
      <c r="BZ334" s="385"/>
      <c r="CF334" s="399">
        <f t="shared" si="210"/>
        <v>51</v>
      </c>
      <c r="CG334" s="399">
        <f t="shared" si="211"/>
        <v>51</v>
      </c>
      <c r="CH334" s="399">
        <f t="shared" si="212"/>
        <v>51</v>
      </c>
      <c r="CI334" s="399">
        <f t="shared" si="213"/>
        <v>51</v>
      </c>
      <c r="CJ334" s="399">
        <f t="shared" si="214"/>
        <v>51</v>
      </c>
      <c r="CK334" s="399">
        <f t="shared" si="215"/>
        <v>51</v>
      </c>
      <c r="CL334" s="399">
        <f t="shared" si="216"/>
        <v>51</v>
      </c>
      <c r="CM334" s="399">
        <f t="shared" si="217"/>
        <v>51</v>
      </c>
      <c r="CN334" s="399">
        <f t="shared" si="218"/>
        <v>68.8</v>
      </c>
      <c r="CO334" s="399">
        <f t="shared" si="219"/>
        <v>51</v>
      </c>
      <c r="CP334" s="399">
        <f t="shared" si="220"/>
        <v>51</v>
      </c>
      <c r="CQ334" s="399">
        <f t="shared" si="221"/>
        <v>51</v>
      </c>
      <c r="CR334" s="385">
        <f t="shared" si="227"/>
        <v>629.79999999999995</v>
      </c>
      <c r="CS334" s="385">
        <f t="shared" si="228"/>
        <v>52.483333333333327</v>
      </c>
    </row>
    <row r="335" spans="22:97" ht="14" customHeight="1" x14ac:dyDescent="0.35">
      <c r="V335" s="137"/>
      <c r="W335" s="39"/>
      <c r="X335" s="202"/>
      <c r="Y335" s="42"/>
      <c r="Z335" s="27"/>
      <c r="AA335" s="28"/>
      <c r="AB335" s="29"/>
      <c r="AC335" s="29"/>
      <c r="AD335" s="29"/>
      <c r="AE335" s="30"/>
      <c r="AF335" s="31"/>
      <c r="AG335" s="136"/>
      <c r="AH335" s="137"/>
      <c r="AI335" s="39"/>
      <c r="AJ335" s="41"/>
      <c r="AK335" s="42"/>
      <c r="AL335" s="27"/>
      <c r="AM335" s="28" t="str">
        <f>IFERROR(INDEX(#REF!,MATCH(AH335,#REF!,0)),"")</f>
        <v/>
      </c>
      <c r="AN335" s="29" t="str">
        <f t="shared" si="197"/>
        <v/>
      </c>
      <c r="AO335" s="29">
        <f t="shared" si="229"/>
        <v>0</v>
      </c>
      <c r="AP335" s="29">
        <f t="shared" si="222"/>
        <v>0</v>
      </c>
      <c r="AQ335" s="30">
        <f t="shared" si="230"/>
        <v>0</v>
      </c>
      <c r="AR335" s="31">
        <f t="shared" si="231"/>
        <v>0</v>
      </c>
      <c r="AT335" s="44" t="s">
        <v>969</v>
      </c>
      <c r="AU335" s="48" t="s">
        <v>668</v>
      </c>
      <c r="AV335" s="138">
        <v>0</v>
      </c>
      <c r="AW335" s="58">
        <v>0</v>
      </c>
      <c r="AX335" s="139">
        <v>11735</v>
      </c>
      <c r="AY335" s="58">
        <v>1427</v>
      </c>
      <c r="AZ335" s="139">
        <v>1618</v>
      </c>
      <c r="BA335" s="58">
        <v>3518</v>
      </c>
      <c r="BB335" s="139">
        <v>3704</v>
      </c>
      <c r="BC335" s="58">
        <v>2490</v>
      </c>
      <c r="BD335" s="139">
        <v>5356</v>
      </c>
      <c r="BE335" s="58">
        <v>3381</v>
      </c>
      <c r="BF335" s="139">
        <v>0</v>
      </c>
      <c r="BG335" s="59">
        <v>0</v>
      </c>
      <c r="BI335" s="140">
        <f t="shared" si="223"/>
        <v>2769.0833333333335</v>
      </c>
      <c r="BJ335" s="140">
        <f t="shared" si="224"/>
        <v>33229</v>
      </c>
      <c r="BL335" s="399">
        <f t="shared" si="198"/>
        <v>26</v>
      </c>
      <c r="BM335" s="399">
        <f t="shared" si="199"/>
        <v>26</v>
      </c>
      <c r="BN335" s="399">
        <f t="shared" si="200"/>
        <v>112.88</v>
      </c>
      <c r="BO335" s="399">
        <f t="shared" si="201"/>
        <v>34.99</v>
      </c>
      <c r="BP335" s="399">
        <f t="shared" si="202"/>
        <v>36.33</v>
      </c>
      <c r="BQ335" s="399">
        <f t="shared" si="203"/>
        <v>49.63</v>
      </c>
      <c r="BR335" s="399">
        <f t="shared" si="204"/>
        <v>50.93</v>
      </c>
      <c r="BS335" s="399">
        <f t="shared" si="205"/>
        <v>42.43</v>
      </c>
      <c r="BT335" s="399">
        <f t="shared" si="206"/>
        <v>62.49</v>
      </c>
      <c r="BU335" s="399">
        <f t="shared" si="207"/>
        <v>48.67</v>
      </c>
      <c r="BV335" s="399">
        <f t="shared" si="208"/>
        <v>26</v>
      </c>
      <c r="BW335" s="399">
        <f t="shared" si="209"/>
        <v>26</v>
      </c>
      <c r="BX335" s="385">
        <f t="shared" si="225"/>
        <v>542.35</v>
      </c>
      <c r="BY335" s="385">
        <f t="shared" si="226"/>
        <v>45.195833333333333</v>
      </c>
      <c r="BZ335" s="385"/>
      <c r="CF335" s="399">
        <f t="shared" si="210"/>
        <v>51</v>
      </c>
      <c r="CG335" s="399">
        <f t="shared" si="211"/>
        <v>51</v>
      </c>
      <c r="CH335" s="399">
        <f t="shared" si="212"/>
        <v>237.02</v>
      </c>
      <c r="CI335" s="399">
        <f t="shared" si="213"/>
        <v>63.44</v>
      </c>
      <c r="CJ335" s="399">
        <f t="shared" si="214"/>
        <v>65.739999999999995</v>
      </c>
      <c r="CK335" s="399">
        <f t="shared" si="215"/>
        <v>88.54</v>
      </c>
      <c r="CL335" s="399">
        <f t="shared" si="216"/>
        <v>90.77</v>
      </c>
      <c r="CM335" s="399">
        <f t="shared" si="217"/>
        <v>76.2</v>
      </c>
      <c r="CN335" s="399">
        <f t="shared" si="218"/>
        <v>110.59</v>
      </c>
      <c r="CO335" s="399">
        <f t="shared" si="219"/>
        <v>86.89</v>
      </c>
      <c r="CP335" s="399">
        <f t="shared" si="220"/>
        <v>51</v>
      </c>
      <c r="CQ335" s="399">
        <f t="shared" si="221"/>
        <v>51</v>
      </c>
      <c r="CR335" s="385">
        <f t="shared" si="227"/>
        <v>1023.19</v>
      </c>
      <c r="CS335" s="385">
        <f t="shared" si="228"/>
        <v>85.265833333333333</v>
      </c>
    </row>
    <row r="336" spans="22:97" ht="14" customHeight="1" x14ac:dyDescent="0.35">
      <c r="V336" s="137"/>
      <c r="W336" s="39"/>
      <c r="X336" s="202"/>
      <c r="Y336" s="42"/>
      <c r="Z336" s="27"/>
      <c r="AA336" s="28"/>
      <c r="AB336" s="29"/>
      <c r="AC336" s="29"/>
      <c r="AD336" s="29"/>
      <c r="AE336" s="30"/>
      <c r="AF336" s="31"/>
      <c r="AG336" s="136"/>
      <c r="AH336" s="137"/>
      <c r="AI336" s="39"/>
      <c r="AJ336" s="41"/>
      <c r="AK336" s="42"/>
      <c r="AL336" s="27"/>
      <c r="AM336" s="28" t="str">
        <f>IFERROR(INDEX(#REF!,MATCH(AH336,#REF!,0)),"")</f>
        <v/>
      </c>
      <c r="AN336" s="29" t="str">
        <f t="shared" si="197"/>
        <v/>
      </c>
      <c r="AO336" s="29">
        <f t="shared" si="229"/>
        <v>0</v>
      </c>
      <c r="AP336" s="29">
        <f t="shared" si="222"/>
        <v>0</v>
      </c>
      <c r="AQ336" s="30">
        <f t="shared" si="230"/>
        <v>0</v>
      </c>
      <c r="AR336" s="31">
        <f t="shared" si="231"/>
        <v>0</v>
      </c>
      <c r="AT336" s="44" t="s">
        <v>969</v>
      </c>
      <c r="AU336" s="48" t="s">
        <v>669</v>
      </c>
      <c r="AV336" s="138">
        <v>0</v>
      </c>
      <c r="AW336" s="58">
        <v>0</v>
      </c>
      <c r="AX336" s="139">
        <v>2335</v>
      </c>
      <c r="AY336" s="58">
        <v>2260</v>
      </c>
      <c r="AZ336" s="139">
        <v>1036</v>
      </c>
      <c r="BA336" s="58">
        <v>2283</v>
      </c>
      <c r="BB336" s="139">
        <v>2597</v>
      </c>
      <c r="BC336" s="58">
        <v>4353</v>
      </c>
      <c r="BD336" s="139">
        <v>1529</v>
      </c>
      <c r="BE336" s="58">
        <v>287</v>
      </c>
      <c r="BF336" s="139">
        <v>0</v>
      </c>
      <c r="BG336" s="59">
        <v>0</v>
      </c>
      <c r="BI336" s="140">
        <f t="shared" si="223"/>
        <v>1390</v>
      </c>
      <c r="BJ336" s="140">
        <f t="shared" si="224"/>
        <v>16680</v>
      </c>
      <c r="BL336" s="399">
        <f t="shared" si="198"/>
        <v>26</v>
      </c>
      <c r="BM336" s="399">
        <f t="shared" si="199"/>
        <v>26</v>
      </c>
      <c r="BN336" s="399">
        <f t="shared" si="200"/>
        <v>41.35</v>
      </c>
      <c r="BO336" s="399">
        <f t="shared" si="201"/>
        <v>40.82</v>
      </c>
      <c r="BP336" s="399">
        <f t="shared" si="202"/>
        <v>32.25</v>
      </c>
      <c r="BQ336" s="399">
        <f t="shared" si="203"/>
        <v>40.98</v>
      </c>
      <c r="BR336" s="399">
        <f t="shared" si="204"/>
        <v>43.18</v>
      </c>
      <c r="BS336" s="399">
        <f t="shared" si="205"/>
        <v>55.47</v>
      </c>
      <c r="BT336" s="399">
        <f t="shared" si="206"/>
        <v>35.700000000000003</v>
      </c>
      <c r="BU336" s="399">
        <f t="shared" si="207"/>
        <v>27.72</v>
      </c>
      <c r="BV336" s="399">
        <f t="shared" si="208"/>
        <v>26</v>
      </c>
      <c r="BW336" s="399">
        <f t="shared" si="209"/>
        <v>26</v>
      </c>
      <c r="BX336" s="385">
        <f t="shared" si="225"/>
        <v>421.46999999999991</v>
      </c>
      <c r="BY336" s="385">
        <f t="shared" si="226"/>
        <v>35.122499999999995</v>
      </c>
      <c r="BZ336" s="385"/>
      <c r="CF336" s="399">
        <f t="shared" si="210"/>
        <v>51</v>
      </c>
      <c r="CG336" s="399">
        <f t="shared" si="211"/>
        <v>51</v>
      </c>
      <c r="CH336" s="399">
        <f t="shared" si="212"/>
        <v>74.34</v>
      </c>
      <c r="CI336" s="399">
        <f t="shared" si="213"/>
        <v>73.44</v>
      </c>
      <c r="CJ336" s="399">
        <f t="shared" si="214"/>
        <v>58.75</v>
      </c>
      <c r="CK336" s="399">
        <f t="shared" si="215"/>
        <v>73.72</v>
      </c>
      <c r="CL336" s="399">
        <f t="shared" si="216"/>
        <v>77.48</v>
      </c>
      <c r="CM336" s="399">
        <f t="shared" si="217"/>
        <v>98.56</v>
      </c>
      <c r="CN336" s="399">
        <f t="shared" si="218"/>
        <v>64.67</v>
      </c>
      <c r="CO336" s="399">
        <f t="shared" si="219"/>
        <v>52.95</v>
      </c>
      <c r="CP336" s="399">
        <f t="shared" si="220"/>
        <v>51</v>
      </c>
      <c r="CQ336" s="399">
        <f t="shared" si="221"/>
        <v>51</v>
      </c>
      <c r="CR336" s="385">
        <f t="shared" si="227"/>
        <v>777.91</v>
      </c>
      <c r="CS336" s="385">
        <f t="shared" si="228"/>
        <v>64.825833333333335</v>
      </c>
    </row>
    <row r="337" spans="22:97" ht="14" customHeight="1" x14ac:dyDescent="0.35">
      <c r="V337" s="137"/>
      <c r="W337" s="39"/>
      <c r="X337" s="202"/>
      <c r="Y337" s="42"/>
      <c r="Z337" s="27"/>
      <c r="AA337" s="28"/>
      <c r="AB337" s="29"/>
      <c r="AC337" s="29"/>
      <c r="AD337" s="29"/>
      <c r="AE337" s="30"/>
      <c r="AF337" s="31"/>
      <c r="AG337" s="136"/>
      <c r="AH337" s="137"/>
      <c r="AI337" s="39"/>
      <c r="AJ337" s="41"/>
      <c r="AK337" s="42"/>
      <c r="AL337" s="27"/>
      <c r="AM337" s="28" t="str">
        <f>IFERROR(INDEX(#REF!,MATCH(AH337,#REF!,0)),"")</f>
        <v/>
      </c>
      <c r="AN337" s="29" t="str">
        <f t="shared" si="197"/>
        <v/>
      </c>
      <c r="AO337" s="29">
        <f t="shared" si="229"/>
        <v>0</v>
      </c>
      <c r="AP337" s="29">
        <f t="shared" si="222"/>
        <v>0</v>
      </c>
      <c r="AQ337" s="30">
        <f t="shared" si="230"/>
        <v>0</v>
      </c>
      <c r="AR337" s="31">
        <f t="shared" si="231"/>
        <v>0</v>
      </c>
      <c r="AT337" s="44" t="s">
        <v>969</v>
      </c>
      <c r="AU337" s="48" t="s">
        <v>670</v>
      </c>
      <c r="AV337" s="138">
        <v>0</v>
      </c>
      <c r="AW337" s="58">
        <v>0</v>
      </c>
      <c r="AX337" s="139">
        <v>2133</v>
      </c>
      <c r="AY337" s="58">
        <v>387</v>
      </c>
      <c r="AZ337" s="139">
        <v>1743</v>
      </c>
      <c r="BA337" s="58">
        <v>3385</v>
      </c>
      <c r="BB337" s="139">
        <v>5847</v>
      </c>
      <c r="BC337" s="58">
        <v>1005</v>
      </c>
      <c r="BD337" s="139">
        <v>2693</v>
      </c>
      <c r="BE337" s="58">
        <v>273</v>
      </c>
      <c r="BF337" s="139">
        <v>0</v>
      </c>
      <c r="BG337" s="59">
        <v>0</v>
      </c>
      <c r="BI337" s="140">
        <f t="shared" si="223"/>
        <v>1455.5</v>
      </c>
      <c r="BJ337" s="140">
        <f t="shared" si="224"/>
        <v>17466</v>
      </c>
      <c r="BL337" s="399">
        <f t="shared" si="198"/>
        <v>26</v>
      </c>
      <c r="BM337" s="399">
        <f t="shared" si="199"/>
        <v>26</v>
      </c>
      <c r="BN337" s="399">
        <f t="shared" si="200"/>
        <v>39.93</v>
      </c>
      <c r="BO337" s="399">
        <f t="shared" si="201"/>
        <v>28.32</v>
      </c>
      <c r="BP337" s="399">
        <f t="shared" si="202"/>
        <v>37.200000000000003</v>
      </c>
      <c r="BQ337" s="399">
        <f t="shared" si="203"/>
        <v>48.7</v>
      </c>
      <c r="BR337" s="399">
        <f t="shared" si="204"/>
        <v>65.930000000000007</v>
      </c>
      <c r="BS337" s="399">
        <f t="shared" si="205"/>
        <v>32.04</v>
      </c>
      <c r="BT337" s="399">
        <f t="shared" si="206"/>
        <v>43.85</v>
      </c>
      <c r="BU337" s="399">
        <f t="shared" si="207"/>
        <v>27.64</v>
      </c>
      <c r="BV337" s="399">
        <f t="shared" si="208"/>
        <v>26</v>
      </c>
      <c r="BW337" s="399">
        <f t="shared" si="209"/>
        <v>26</v>
      </c>
      <c r="BX337" s="385">
        <f t="shared" si="225"/>
        <v>427.61</v>
      </c>
      <c r="BY337" s="385">
        <f t="shared" si="226"/>
        <v>35.634166666666665</v>
      </c>
      <c r="BZ337" s="385"/>
      <c r="CF337" s="399">
        <f t="shared" si="210"/>
        <v>51</v>
      </c>
      <c r="CG337" s="399">
        <f t="shared" si="211"/>
        <v>51</v>
      </c>
      <c r="CH337" s="399">
        <f t="shared" si="212"/>
        <v>71.92</v>
      </c>
      <c r="CI337" s="399">
        <f t="shared" si="213"/>
        <v>53.63</v>
      </c>
      <c r="CJ337" s="399">
        <f t="shared" si="214"/>
        <v>67.239999999999995</v>
      </c>
      <c r="CK337" s="399">
        <f t="shared" si="215"/>
        <v>86.94</v>
      </c>
      <c r="CL337" s="399">
        <f t="shared" si="216"/>
        <v>119.26</v>
      </c>
      <c r="CM337" s="399">
        <f t="shared" si="217"/>
        <v>58.38</v>
      </c>
      <c r="CN337" s="399">
        <f t="shared" si="218"/>
        <v>78.64</v>
      </c>
      <c r="CO337" s="399">
        <f t="shared" si="219"/>
        <v>52.86</v>
      </c>
      <c r="CP337" s="399">
        <f t="shared" si="220"/>
        <v>51</v>
      </c>
      <c r="CQ337" s="399">
        <f t="shared" si="221"/>
        <v>51</v>
      </c>
      <c r="CR337" s="385">
        <f t="shared" si="227"/>
        <v>792.87</v>
      </c>
      <c r="CS337" s="385">
        <f t="shared" si="228"/>
        <v>66.072500000000005</v>
      </c>
    </row>
    <row r="338" spans="22:97" ht="14" customHeight="1" x14ac:dyDescent="0.35">
      <c r="V338" s="137"/>
      <c r="W338" s="39"/>
      <c r="X338" s="202"/>
      <c r="Y338" s="42"/>
      <c r="Z338" s="27"/>
      <c r="AA338" s="28"/>
      <c r="AB338" s="29"/>
      <c r="AC338" s="29"/>
      <c r="AD338" s="29"/>
      <c r="AE338" s="30"/>
      <c r="AF338" s="31"/>
      <c r="AG338" s="136"/>
      <c r="AH338" s="137"/>
      <c r="AI338" s="39"/>
      <c r="AJ338" s="41"/>
      <c r="AK338" s="42"/>
      <c r="AL338" s="27"/>
      <c r="AM338" s="28" t="str">
        <f>IFERROR(INDEX(#REF!,MATCH(AH338,#REF!,0)),"")</f>
        <v/>
      </c>
      <c r="AN338" s="29" t="str">
        <f t="shared" si="197"/>
        <v/>
      </c>
      <c r="AO338" s="29">
        <f t="shared" si="229"/>
        <v>0</v>
      </c>
      <c r="AP338" s="29">
        <f t="shared" si="222"/>
        <v>0</v>
      </c>
      <c r="AQ338" s="30">
        <f t="shared" si="230"/>
        <v>0</v>
      </c>
      <c r="AR338" s="31">
        <f t="shared" si="231"/>
        <v>0</v>
      </c>
      <c r="AT338" s="44" t="s">
        <v>969</v>
      </c>
      <c r="AU338" s="48" t="s">
        <v>671</v>
      </c>
      <c r="AV338" s="138">
        <v>0</v>
      </c>
      <c r="AW338" s="58">
        <v>0</v>
      </c>
      <c r="AX338" s="139">
        <v>4153</v>
      </c>
      <c r="AY338" s="58">
        <v>665</v>
      </c>
      <c r="AZ338" s="139">
        <v>2235</v>
      </c>
      <c r="BA338" s="58">
        <v>2978</v>
      </c>
      <c r="BB338" s="139">
        <v>3057</v>
      </c>
      <c r="BC338" s="58">
        <v>8543</v>
      </c>
      <c r="BD338" s="139">
        <v>3845</v>
      </c>
      <c r="BE338" s="58">
        <v>1579</v>
      </c>
      <c r="BF338" s="139">
        <v>0</v>
      </c>
      <c r="BG338" s="59">
        <v>0</v>
      </c>
      <c r="BI338" s="140">
        <f t="shared" si="223"/>
        <v>2254.5833333333335</v>
      </c>
      <c r="BJ338" s="140">
        <f t="shared" si="224"/>
        <v>27055</v>
      </c>
      <c r="BL338" s="399">
        <f t="shared" si="198"/>
        <v>26</v>
      </c>
      <c r="BM338" s="399">
        <f t="shared" si="199"/>
        <v>26</v>
      </c>
      <c r="BN338" s="399">
        <f t="shared" si="200"/>
        <v>54.07</v>
      </c>
      <c r="BO338" s="399">
        <f t="shared" si="201"/>
        <v>29.99</v>
      </c>
      <c r="BP338" s="399">
        <f t="shared" si="202"/>
        <v>40.65</v>
      </c>
      <c r="BQ338" s="399">
        <f t="shared" si="203"/>
        <v>45.85</v>
      </c>
      <c r="BR338" s="399">
        <f t="shared" si="204"/>
        <v>46.4</v>
      </c>
      <c r="BS338" s="399">
        <f t="shared" si="205"/>
        <v>87.34</v>
      </c>
      <c r="BT338" s="399">
        <f t="shared" si="206"/>
        <v>51.92</v>
      </c>
      <c r="BU338" s="399">
        <f t="shared" si="207"/>
        <v>36.049999999999997</v>
      </c>
      <c r="BV338" s="399">
        <f t="shared" si="208"/>
        <v>26</v>
      </c>
      <c r="BW338" s="399">
        <f t="shared" si="209"/>
        <v>26</v>
      </c>
      <c r="BX338" s="385">
        <f t="shared" si="225"/>
        <v>496.27</v>
      </c>
      <c r="BY338" s="385">
        <f t="shared" si="226"/>
        <v>41.355833333333329</v>
      </c>
      <c r="BZ338" s="385"/>
      <c r="CF338" s="399">
        <f t="shared" si="210"/>
        <v>51</v>
      </c>
      <c r="CG338" s="399">
        <f t="shared" si="211"/>
        <v>51</v>
      </c>
      <c r="CH338" s="399">
        <f t="shared" si="212"/>
        <v>96.16</v>
      </c>
      <c r="CI338" s="399">
        <f t="shared" si="213"/>
        <v>55.52</v>
      </c>
      <c r="CJ338" s="399">
        <f t="shared" si="214"/>
        <v>73.14</v>
      </c>
      <c r="CK338" s="399">
        <f t="shared" si="215"/>
        <v>82.06</v>
      </c>
      <c r="CL338" s="399">
        <f t="shared" si="216"/>
        <v>83</v>
      </c>
      <c r="CM338" s="399">
        <f t="shared" si="217"/>
        <v>173.18</v>
      </c>
      <c r="CN338" s="399">
        <f t="shared" si="218"/>
        <v>92.46</v>
      </c>
      <c r="CO338" s="399">
        <f t="shared" si="219"/>
        <v>65.27</v>
      </c>
      <c r="CP338" s="399">
        <f t="shared" si="220"/>
        <v>51</v>
      </c>
      <c r="CQ338" s="399">
        <f t="shared" si="221"/>
        <v>51</v>
      </c>
      <c r="CR338" s="385">
        <f t="shared" si="227"/>
        <v>924.79</v>
      </c>
      <c r="CS338" s="385">
        <f t="shared" si="228"/>
        <v>77.06583333333333</v>
      </c>
    </row>
    <row r="339" spans="22:97" ht="14" customHeight="1" x14ac:dyDescent="0.35">
      <c r="V339" s="137"/>
      <c r="W339" s="39"/>
      <c r="X339" s="202"/>
      <c r="Y339" s="42"/>
      <c r="Z339" s="27"/>
      <c r="AA339" s="28"/>
      <c r="AB339" s="29"/>
      <c r="AC339" s="29"/>
      <c r="AD339" s="29"/>
      <c r="AE339" s="30"/>
      <c r="AF339" s="31"/>
      <c r="AG339" s="136"/>
      <c r="AH339" s="137"/>
      <c r="AI339" s="39"/>
      <c r="AJ339" s="41"/>
      <c r="AK339" s="42"/>
      <c r="AL339" s="27"/>
      <c r="AM339" s="28" t="str">
        <f>IFERROR(INDEX(#REF!,MATCH(AH339,#REF!,0)),"")</f>
        <v/>
      </c>
      <c r="AN339" s="29" t="str">
        <f t="shared" si="197"/>
        <v/>
      </c>
      <c r="AO339" s="29">
        <f t="shared" si="229"/>
        <v>0</v>
      </c>
      <c r="AP339" s="29">
        <f t="shared" si="222"/>
        <v>0</v>
      </c>
      <c r="AQ339" s="30">
        <f t="shared" si="230"/>
        <v>0</v>
      </c>
      <c r="AR339" s="31">
        <f t="shared" si="231"/>
        <v>0</v>
      </c>
      <c r="AT339" s="44" t="s">
        <v>969</v>
      </c>
      <c r="AU339" s="48" t="s">
        <v>672</v>
      </c>
      <c r="AV339" s="138">
        <v>0</v>
      </c>
      <c r="AW339" s="58">
        <v>0</v>
      </c>
      <c r="AX339" s="139">
        <v>3813</v>
      </c>
      <c r="AY339" s="58">
        <v>508</v>
      </c>
      <c r="AZ339" s="139">
        <v>752</v>
      </c>
      <c r="BA339" s="58">
        <v>2608</v>
      </c>
      <c r="BB339" s="139">
        <v>3549</v>
      </c>
      <c r="BC339" s="58">
        <v>7030</v>
      </c>
      <c r="BD339" s="139">
        <v>4196</v>
      </c>
      <c r="BE339" s="58">
        <v>4039</v>
      </c>
      <c r="BF339" s="139">
        <v>0</v>
      </c>
      <c r="BG339" s="59">
        <v>0</v>
      </c>
      <c r="BI339" s="140">
        <f t="shared" si="223"/>
        <v>2207.9166666666665</v>
      </c>
      <c r="BJ339" s="140">
        <f t="shared" si="224"/>
        <v>26495</v>
      </c>
      <c r="BL339" s="399">
        <f t="shared" si="198"/>
        <v>26</v>
      </c>
      <c r="BM339" s="399">
        <f t="shared" si="199"/>
        <v>26</v>
      </c>
      <c r="BN339" s="399">
        <f t="shared" si="200"/>
        <v>51.69</v>
      </c>
      <c r="BO339" s="399">
        <f t="shared" si="201"/>
        <v>29.05</v>
      </c>
      <c r="BP339" s="399">
        <f t="shared" si="202"/>
        <v>30.51</v>
      </c>
      <c r="BQ339" s="399">
        <f t="shared" si="203"/>
        <v>43.26</v>
      </c>
      <c r="BR339" s="399">
        <f t="shared" si="204"/>
        <v>49.84</v>
      </c>
      <c r="BS339" s="399">
        <f t="shared" si="205"/>
        <v>75.239999999999995</v>
      </c>
      <c r="BT339" s="399">
        <f t="shared" si="206"/>
        <v>54.37</v>
      </c>
      <c r="BU339" s="399">
        <f t="shared" si="207"/>
        <v>53.27</v>
      </c>
      <c r="BV339" s="399">
        <f t="shared" si="208"/>
        <v>26</v>
      </c>
      <c r="BW339" s="399">
        <f t="shared" si="209"/>
        <v>26</v>
      </c>
      <c r="BX339" s="385">
        <f t="shared" si="225"/>
        <v>491.23</v>
      </c>
      <c r="BY339" s="385">
        <f t="shared" si="226"/>
        <v>40.935833333333335</v>
      </c>
      <c r="BZ339" s="385"/>
      <c r="CF339" s="399">
        <f t="shared" si="210"/>
        <v>51</v>
      </c>
      <c r="CG339" s="399">
        <f t="shared" si="211"/>
        <v>51</v>
      </c>
      <c r="CH339" s="399">
        <f t="shared" si="212"/>
        <v>92.08</v>
      </c>
      <c r="CI339" s="399">
        <f t="shared" si="213"/>
        <v>54.45</v>
      </c>
      <c r="CJ339" s="399">
        <f t="shared" si="214"/>
        <v>56.11</v>
      </c>
      <c r="CK339" s="399">
        <f t="shared" si="215"/>
        <v>77.62</v>
      </c>
      <c r="CL339" s="399">
        <f t="shared" si="216"/>
        <v>88.91</v>
      </c>
      <c r="CM339" s="399">
        <f t="shared" si="217"/>
        <v>142.91999999999999</v>
      </c>
      <c r="CN339" s="399">
        <f t="shared" si="218"/>
        <v>96.67</v>
      </c>
      <c r="CO339" s="399">
        <f t="shared" si="219"/>
        <v>94.79</v>
      </c>
      <c r="CP339" s="399">
        <f t="shared" si="220"/>
        <v>51</v>
      </c>
      <c r="CQ339" s="399">
        <f t="shared" si="221"/>
        <v>51</v>
      </c>
      <c r="CR339" s="385">
        <f t="shared" si="227"/>
        <v>907.54999999999984</v>
      </c>
      <c r="CS339" s="385">
        <f t="shared" si="228"/>
        <v>75.629166666666649</v>
      </c>
    </row>
    <row r="340" spans="22:97" ht="14" customHeight="1" x14ac:dyDescent="0.35">
      <c r="V340" s="137"/>
      <c r="W340" s="39"/>
      <c r="X340" s="202"/>
      <c r="Y340" s="42"/>
      <c r="Z340" s="27"/>
      <c r="AA340" s="28"/>
      <c r="AB340" s="29"/>
      <c r="AC340" s="29"/>
      <c r="AD340" s="29"/>
      <c r="AE340" s="30"/>
      <c r="AF340" s="31"/>
      <c r="AG340" s="136"/>
      <c r="AH340" s="137"/>
      <c r="AI340" s="39"/>
      <c r="AJ340" s="41"/>
      <c r="AK340" s="42"/>
      <c r="AL340" s="27"/>
      <c r="AM340" s="28" t="str">
        <f>IFERROR(INDEX(#REF!,MATCH(AH340,#REF!,0)),"")</f>
        <v/>
      </c>
      <c r="AN340" s="29" t="str">
        <f t="shared" si="197"/>
        <v/>
      </c>
      <c r="AO340" s="29">
        <f t="shared" si="229"/>
        <v>0</v>
      </c>
      <c r="AP340" s="29">
        <f t="shared" si="222"/>
        <v>0</v>
      </c>
      <c r="AQ340" s="30">
        <f t="shared" si="230"/>
        <v>0</v>
      </c>
      <c r="AR340" s="31">
        <f t="shared" si="231"/>
        <v>0</v>
      </c>
      <c r="AT340" s="44" t="s">
        <v>969</v>
      </c>
      <c r="AU340" s="48" t="s">
        <v>673</v>
      </c>
      <c r="AV340" s="138">
        <v>0</v>
      </c>
      <c r="AW340" s="58">
        <v>0</v>
      </c>
      <c r="AX340" s="139">
        <v>737</v>
      </c>
      <c r="AY340" s="58">
        <v>1650</v>
      </c>
      <c r="AZ340" s="139">
        <v>2607</v>
      </c>
      <c r="BA340" s="58">
        <v>5983</v>
      </c>
      <c r="BB340" s="139">
        <v>7904</v>
      </c>
      <c r="BC340" s="58">
        <v>6029</v>
      </c>
      <c r="BD340" s="139">
        <v>5550</v>
      </c>
      <c r="BE340" s="58">
        <v>3601</v>
      </c>
      <c r="BF340" s="139">
        <v>0</v>
      </c>
      <c r="BG340" s="59">
        <v>0</v>
      </c>
      <c r="BI340" s="140">
        <f t="shared" si="223"/>
        <v>2838.4166666666665</v>
      </c>
      <c r="BJ340" s="140">
        <f t="shared" si="224"/>
        <v>34061</v>
      </c>
      <c r="BL340" s="399">
        <f t="shared" si="198"/>
        <v>26</v>
      </c>
      <c r="BM340" s="399">
        <f t="shared" si="199"/>
        <v>26</v>
      </c>
      <c r="BN340" s="399">
        <f t="shared" si="200"/>
        <v>30.42</v>
      </c>
      <c r="BO340" s="399">
        <f t="shared" si="201"/>
        <v>36.549999999999997</v>
      </c>
      <c r="BP340" s="399">
        <f t="shared" si="202"/>
        <v>43.25</v>
      </c>
      <c r="BQ340" s="399">
        <f t="shared" si="203"/>
        <v>66.88</v>
      </c>
      <c r="BR340" s="399">
        <f t="shared" si="204"/>
        <v>82.23</v>
      </c>
      <c r="BS340" s="399">
        <f t="shared" si="205"/>
        <v>67.23</v>
      </c>
      <c r="BT340" s="399">
        <f t="shared" si="206"/>
        <v>63.85</v>
      </c>
      <c r="BU340" s="399">
        <f t="shared" si="207"/>
        <v>50.21</v>
      </c>
      <c r="BV340" s="399">
        <f t="shared" si="208"/>
        <v>26</v>
      </c>
      <c r="BW340" s="399">
        <f t="shared" si="209"/>
        <v>26</v>
      </c>
      <c r="BX340" s="385">
        <f t="shared" si="225"/>
        <v>544.62</v>
      </c>
      <c r="BY340" s="385">
        <f t="shared" si="226"/>
        <v>45.384999999999998</v>
      </c>
      <c r="BZ340" s="385"/>
      <c r="CF340" s="399">
        <f t="shared" si="210"/>
        <v>51</v>
      </c>
      <c r="CG340" s="399">
        <f t="shared" si="211"/>
        <v>51</v>
      </c>
      <c r="CH340" s="399">
        <f t="shared" si="212"/>
        <v>56.01</v>
      </c>
      <c r="CI340" s="399">
        <f t="shared" si="213"/>
        <v>66.12</v>
      </c>
      <c r="CJ340" s="399">
        <f t="shared" si="214"/>
        <v>77.599999999999994</v>
      </c>
      <c r="CK340" s="399">
        <f t="shared" si="215"/>
        <v>121.98</v>
      </c>
      <c r="CL340" s="399">
        <f t="shared" si="216"/>
        <v>160.4</v>
      </c>
      <c r="CM340" s="399">
        <f t="shared" si="217"/>
        <v>122.9</v>
      </c>
      <c r="CN340" s="399">
        <f t="shared" si="218"/>
        <v>113.32</v>
      </c>
      <c r="CO340" s="399">
        <f t="shared" si="219"/>
        <v>89.53</v>
      </c>
      <c r="CP340" s="399">
        <f t="shared" si="220"/>
        <v>51</v>
      </c>
      <c r="CQ340" s="399">
        <f t="shared" si="221"/>
        <v>51</v>
      </c>
      <c r="CR340" s="385">
        <f t="shared" si="227"/>
        <v>1011.8599999999999</v>
      </c>
      <c r="CS340" s="385">
        <f t="shared" si="228"/>
        <v>84.321666666666658</v>
      </c>
    </row>
    <row r="341" spans="22:97" ht="14" customHeight="1" x14ac:dyDescent="0.35">
      <c r="V341" s="137"/>
      <c r="W341" s="39"/>
      <c r="X341" s="202"/>
      <c r="Y341" s="42"/>
      <c r="Z341" s="27"/>
      <c r="AA341" s="28"/>
      <c r="AB341" s="29"/>
      <c r="AC341" s="29"/>
      <c r="AD341" s="29"/>
      <c r="AE341" s="30"/>
      <c r="AF341" s="31"/>
      <c r="AG341" s="136"/>
      <c r="AH341" s="137"/>
      <c r="AI341" s="39"/>
      <c r="AJ341" s="41"/>
      <c r="AK341" s="42"/>
      <c r="AL341" s="27"/>
      <c r="AM341" s="28" t="str">
        <f>IFERROR(INDEX(#REF!,MATCH(AH341,#REF!,0)),"")</f>
        <v/>
      </c>
      <c r="AN341" s="29" t="str">
        <f t="shared" si="197"/>
        <v/>
      </c>
      <c r="AO341" s="29">
        <f t="shared" si="229"/>
        <v>0</v>
      </c>
      <c r="AP341" s="29">
        <f t="shared" si="222"/>
        <v>0</v>
      </c>
      <c r="AQ341" s="30">
        <f t="shared" si="230"/>
        <v>0</v>
      </c>
      <c r="AR341" s="31">
        <f t="shared" si="231"/>
        <v>0</v>
      </c>
      <c r="AT341" s="44" t="s">
        <v>969</v>
      </c>
      <c r="AU341" s="48" t="s">
        <v>674</v>
      </c>
      <c r="AV341" s="138">
        <v>0</v>
      </c>
      <c r="AW341" s="58">
        <v>0</v>
      </c>
      <c r="AX341" s="139">
        <v>2099</v>
      </c>
      <c r="AY341" s="58">
        <v>428</v>
      </c>
      <c r="AZ341" s="139">
        <v>1764</v>
      </c>
      <c r="BA341" s="58">
        <v>3602</v>
      </c>
      <c r="BB341" s="139">
        <v>4549</v>
      </c>
      <c r="BC341" s="58">
        <v>2837</v>
      </c>
      <c r="BD341" s="139">
        <v>2527</v>
      </c>
      <c r="BE341" s="58">
        <v>311</v>
      </c>
      <c r="BF341" s="139">
        <v>0</v>
      </c>
      <c r="BG341" s="59">
        <v>0</v>
      </c>
      <c r="BI341" s="140">
        <f t="shared" si="223"/>
        <v>1509.75</v>
      </c>
      <c r="BJ341" s="140">
        <f t="shared" si="224"/>
        <v>18117</v>
      </c>
      <c r="BL341" s="399">
        <f t="shared" si="198"/>
        <v>26</v>
      </c>
      <c r="BM341" s="399">
        <f t="shared" si="199"/>
        <v>26</v>
      </c>
      <c r="BN341" s="399">
        <f t="shared" si="200"/>
        <v>39.69</v>
      </c>
      <c r="BO341" s="399">
        <f t="shared" si="201"/>
        <v>28.57</v>
      </c>
      <c r="BP341" s="399">
        <f t="shared" si="202"/>
        <v>37.35</v>
      </c>
      <c r="BQ341" s="399">
        <f t="shared" si="203"/>
        <v>50.21</v>
      </c>
      <c r="BR341" s="399">
        <f t="shared" si="204"/>
        <v>56.84</v>
      </c>
      <c r="BS341" s="399">
        <f t="shared" si="205"/>
        <v>44.86</v>
      </c>
      <c r="BT341" s="399">
        <f t="shared" si="206"/>
        <v>42.69</v>
      </c>
      <c r="BU341" s="399">
        <f t="shared" si="207"/>
        <v>27.87</v>
      </c>
      <c r="BV341" s="399">
        <f t="shared" si="208"/>
        <v>26</v>
      </c>
      <c r="BW341" s="399">
        <f t="shared" si="209"/>
        <v>26</v>
      </c>
      <c r="BX341" s="385">
        <f t="shared" si="225"/>
        <v>432.08</v>
      </c>
      <c r="BY341" s="385">
        <f t="shared" si="226"/>
        <v>36.006666666666668</v>
      </c>
      <c r="BZ341" s="385"/>
      <c r="CF341" s="399">
        <f t="shared" si="210"/>
        <v>51</v>
      </c>
      <c r="CG341" s="399">
        <f t="shared" si="211"/>
        <v>51</v>
      </c>
      <c r="CH341" s="399">
        <f t="shared" si="212"/>
        <v>71.510000000000005</v>
      </c>
      <c r="CI341" s="399">
        <f t="shared" si="213"/>
        <v>53.91</v>
      </c>
      <c r="CJ341" s="399">
        <f t="shared" si="214"/>
        <v>67.489999999999995</v>
      </c>
      <c r="CK341" s="399">
        <f t="shared" si="215"/>
        <v>89.54</v>
      </c>
      <c r="CL341" s="399">
        <f t="shared" si="216"/>
        <v>100.91</v>
      </c>
      <c r="CM341" s="399">
        <f t="shared" si="217"/>
        <v>80.36</v>
      </c>
      <c r="CN341" s="399">
        <f t="shared" si="218"/>
        <v>76.64</v>
      </c>
      <c r="CO341" s="399">
        <f t="shared" si="219"/>
        <v>53.11</v>
      </c>
      <c r="CP341" s="399">
        <f t="shared" si="220"/>
        <v>51</v>
      </c>
      <c r="CQ341" s="399">
        <f t="shared" si="221"/>
        <v>51</v>
      </c>
      <c r="CR341" s="385">
        <f t="shared" si="227"/>
        <v>797.47</v>
      </c>
      <c r="CS341" s="385">
        <f t="shared" si="228"/>
        <v>66.455833333333331</v>
      </c>
    </row>
    <row r="342" spans="22:97" ht="14" customHeight="1" x14ac:dyDescent="0.35">
      <c r="V342" s="137"/>
      <c r="W342" s="39"/>
      <c r="X342" s="202"/>
      <c r="Y342" s="42"/>
      <c r="Z342" s="27"/>
      <c r="AA342" s="28"/>
      <c r="AB342" s="29"/>
      <c r="AC342" s="29"/>
      <c r="AD342" s="29"/>
      <c r="AE342" s="30"/>
      <c r="AF342" s="31"/>
      <c r="AG342" s="136"/>
      <c r="AH342" s="137"/>
      <c r="AI342" s="39"/>
      <c r="AJ342" s="41"/>
      <c r="AK342" s="42"/>
      <c r="AL342" s="27"/>
      <c r="AM342" s="28" t="str">
        <f>IFERROR(INDEX(#REF!,MATCH(AH342,#REF!,0)),"")</f>
        <v/>
      </c>
      <c r="AN342" s="29" t="str">
        <f t="shared" si="197"/>
        <v/>
      </c>
      <c r="AO342" s="29">
        <f t="shared" si="229"/>
        <v>0</v>
      </c>
      <c r="AP342" s="29">
        <f t="shared" si="222"/>
        <v>0</v>
      </c>
      <c r="AQ342" s="30">
        <f t="shared" si="230"/>
        <v>0</v>
      </c>
      <c r="AR342" s="31">
        <f t="shared" si="231"/>
        <v>0</v>
      </c>
      <c r="AT342" s="44" t="s">
        <v>969</v>
      </c>
      <c r="AU342" s="48" t="s">
        <v>675</v>
      </c>
      <c r="AV342" s="138">
        <v>0</v>
      </c>
      <c r="AW342" s="58">
        <v>0</v>
      </c>
      <c r="AX342" s="139">
        <v>2550</v>
      </c>
      <c r="AY342" s="58">
        <v>918</v>
      </c>
      <c r="AZ342" s="139">
        <v>4736</v>
      </c>
      <c r="BA342" s="58">
        <v>4494</v>
      </c>
      <c r="BB342" s="139">
        <v>4709</v>
      </c>
      <c r="BC342" s="58">
        <v>8103</v>
      </c>
      <c r="BD342" s="139">
        <v>5417</v>
      </c>
      <c r="BE342" s="58">
        <v>1933</v>
      </c>
      <c r="BF342" s="139">
        <v>0</v>
      </c>
      <c r="BG342" s="59">
        <v>0</v>
      </c>
      <c r="BI342" s="140">
        <f t="shared" si="223"/>
        <v>2738.3333333333335</v>
      </c>
      <c r="BJ342" s="140">
        <f t="shared" si="224"/>
        <v>32860</v>
      </c>
      <c r="BL342" s="399">
        <f t="shared" si="198"/>
        <v>26</v>
      </c>
      <c r="BM342" s="399">
        <f t="shared" si="199"/>
        <v>26</v>
      </c>
      <c r="BN342" s="399">
        <f t="shared" si="200"/>
        <v>42.85</v>
      </c>
      <c r="BO342" s="399">
        <f t="shared" si="201"/>
        <v>31.51</v>
      </c>
      <c r="BP342" s="399">
        <f t="shared" si="202"/>
        <v>58.15</v>
      </c>
      <c r="BQ342" s="399">
        <f t="shared" si="203"/>
        <v>56.46</v>
      </c>
      <c r="BR342" s="399">
        <f t="shared" si="204"/>
        <v>57.96</v>
      </c>
      <c r="BS342" s="399">
        <f t="shared" si="205"/>
        <v>83.82</v>
      </c>
      <c r="BT342" s="399">
        <f t="shared" si="206"/>
        <v>62.92</v>
      </c>
      <c r="BU342" s="399">
        <f t="shared" si="207"/>
        <v>38.53</v>
      </c>
      <c r="BV342" s="399">
        <f t="shared" si="208"/>
        <v>26</v>
      </c>
      <c r="BW342" s="399">
        <f t="shared" si="209"/>
        <v>26</v>
      </c>
      <c r="BX342" s="385">
        <f t="shared" si="225"/>
        <v>536.20000000000005</v>
      </c>
      <c r="BY342" s="385">
        <f t="shared" si="226"/>
        <v>44.683333333333337</v>
      </c>
      <c r="BZ342" s="385"/>
      <c r="CF342" s="399">
        <f t="shared" si="210"/>
        <v>51</v>
      </c>
      <c r="CG342" s="399">
        <f t="shared" si="211"/>
        <v>51</v>
      </c>
      <c r="CH342" s="399">
        <f t="shared" si="212"/>
        <v>76.92</v>
      </c>
      <c r="CI342" s="399">
        <f t="shared" si="213"/>
        <v>57.34</v>
      </c>
      <c r="CJ342" s="399">
        <f t="shared" si="214"/>
        <v>103.15</v>
      </c>
      <c r="CK342" s="399">
        <f t="shared" si="215"/>
        <v>100.25</v>
      </c>
      <c r="CL342" s="399">
        <f t="shared" si="216"/>
        <v>102.83</v>
      </c>
      <c r="CM342" s="399">
        <f t="shared" si="217"/>
        <v>164.38</v>
      </c>
      <c r="CN342" s="399">
        <f t="shared" si="218"/>
        <v>111.32</v>
      </c>
      <c r="CO342" s="399">
        <f t="shared" si="219"/>
        <v>69.52</v>
      </c>
      <c r="CP342" s="399">
        <f t="shared" si="220"/>
        <v>51</v>
      </c>
      <c r="CQ342" s="399">
        <f t="shared" si="221"/>
        <v>51</v>
      </c>
      <c r="CR342" s="385">
        <f t="shared" si="227"/>
        <v>989.71</v>
      </c>
      <c r="CS342" s="385">
        <f t="shared" si="228"/>
        <v>82.475833333333341</v>
      </c>
    </row>
    <row r="343" spans="22:97" ht="14" customHeight="1" x14ac:dyDescent="0.35">
      <c r="V343" s="137"/>
      <c r="W343" s="39"/>
      <c r="X343" s="202"/>
      <c r="Y343" s="42"/>
      <c r="Z343" s="27"/>
      <c r="AA343" s="28"/>
      <c r="AB343" s="29"/>
      <c r="AC343" s="29"/>
      <c r="AD343" s="29"/>
      <c r="AE343" s="30"/>
      <c r="AF343" s="31"/>
      <c r="AG343" s="136"/>
      <c r="AH343" s="137"/>
      <c r="AI343" s="39"/>
      <c r="AJ343" s="41"/>
      <c r="AK343" s="42"/>
      <c r="AL343" s="27"/>
      <c r="AM343" s="28" t="str">
        <f>IFERROR(INDEX(#REF!,MATCH(AH343,#REF!,0)),"")</f>
        <v/>
      </c>
      <c r="AN343" s="29" t="str">
        <f t="shared" si="197"/>
        <v/>
      </c>
      <c r="AO343" s="29">
        <f t="shared" si="229"/>
        <v>0</v>
      </c>
      <c r="AP343" s="29">
        <f t="shared" si="222"/>
        <v>0</v>
      </c>
      <c r="AQ343" s="30">
        <f t="shared" si="230"/>
        <v>0</v>
      </c>
      <c r="AR343" s="31">
        <f t="shared" si="231"/>
        <v>0</v>
      </c>
      <c r="AT343" s="44" t="s">
        <v>969</v>
      </c>
      <c r="AU343" s="48" t="s">
        <v>676</v>
      </c>
      <c r="AV343" s="138">
        <v>0</v>
      </c>
      <c r="AW343" s="58">
        <v>0</v>
      </c>
      <c r="AX343" s="139">
        <v>1893</v>
      </c>
      <c r="AY343" s="58">
        <v>1633</v>
      </c>
      <c r="AZ343" s="139">
        <v>4173</v>
      </c>
      <c r="BA343" s="58">
        <v>4895</v>
      </c>
      <c r="BB343" s="139">
        <v>5016</v>
      </c>
      <c r="BC343" s="58">
        <v>5202</v>
      </c>
      <c r="BD343" s="139">
        <v>4995</v>
      </c>
      <c r="BE343" s="58">
        <v>3320</v>
      </c>
      <c r="BF343" s="139">
        <v>0</v>
      </c>
      <c r="BG343" s="59">
        <v>0</v>
      </c>
      <c r="BI343" s="140">
        <f t="shared" si="223"/>
        <v>2593.9166666666665</v>
      </c>
      <c r="BJ343" s="140">
        <f t="shared" si="224"/>
        <v>31127</v>
      </c>
      <c r="BL343" s="399">
        <f t="shared" si="198"/>
        <v>26</v>
      </c>
      <c r="BM343" s="399">
        <f t="shared" si="199"/>
        <v>26</v>
      </c>
      <c r="BN343" s="399">
        <f t="shared" si="200"/>
        <v>38.25</v>
      </c>
      <c r="BO343" s="399">
        <f t="shared" si="201"/>
        <v>36.43</v>
      </c>
      <c r="BP343" s="399">
        <f t="shared" si="202"/>
        <v>54.21</v>
      </c>
      <c r="BQ343" s="399">
        <f t="shared" si="203"/>
        <v>59.27</v>
      </c>
      <c r="BR343" s="399">
        <f t="shared" si="204"/>
        <v>60.11</v>
      </c>
      <c r="BS343" s="399">
        <f t="shared" si="205"/>
        <v>61.41</v>
      </c>
      <c r="BT343" s="399">
        <f t="shared" si="206"/>
        <v>59.97</v>
      </c>
      <c r="BU343" s="399">
        <f t="shared" si="207"/>
        <v>48.24</v>
      </c>
      <c r="BV343" s="399">
        <f t="shared" si="208"/>
        <v>26</v>
      </c>
      <c r="BW343" s="399">
        <f t="shared" si="209"/>
        <v>26</v>
      </c>
      <c r="BX343" s="385">
        <f t="shared" si="225"/>
        <v>521.8900000000001</v>
      </c>
      <c r="BY343" s="385">
        <f t="shared" si="226"/>
        <v>43.490833333333342</v>
      </c>
      <c r="BZ343" s="385"/>
      <c r="CF343" s="399">
        <f t="shared" si="210"/>
        <v>51</v>
      </c>
      <c r="CG343" s="399">
        <f t="shared" si="211"/>
        <v>51</v>
      </c>
      <c r="CH343" s="399">
        <f t="shared" si="212"/>
        <v>69.040000000000006</v>
      </c>
      <c r="CI343" s="399">
        <f t="shared" si="213"/>
        <v>65.92</v>
      </c>
      <c r="CJ343" s="399">
        <f t="shared" si="214"/>
        <v>96.4</v>
      </c>
      <c r="CK343" s="399">
        <f t="shared" si="215"/>
        <v>105.06</v>
      </c>
      <c r="CL343" s="399">
        <f t="shared" si="216"/>
        <v>106.51</v>
      </c>
      <c r="CM343" s="399">
        <f t="shared" si="217"/>
        <v>108.74</v>
      </c>
      <c r="CN343" s="399">
        <f t="shared" si="218"/>
        <v>106.26</v>
      </c>
      <c r="CO343" s="399">
        <f t="shared" si="219"/>
        <v>86.16</v>
      </c>
      <c r="CP343" s="399">
        <f t="shared" si="220"/>
        <v>51</v>
      </c>
      <c r="CQ343" s="399">
        <f t="shared" si="221"/>
        <v>51</v>
      </c>
      <c r="CR343" s="385">
        <f t="shared" si="227"/>
        <v>948.09</v>
      </c>
      <c r="CS343" s="385">
        <f t="shared" si="228"/>
        <v>79.007500000000007</v>
      </c>
    </row>
    <row r="344" spans="22:97" ht="14" customHeight="1" x14ac:dyDescent="0.35">
      <c r="V344" s="137"/>
      <c r="W344" s="39"/>
      <c r="X344" s="202"/>
      <c r="Y344" s="42"/>
      <c r="Z344" s="27"/>
      <c r="AA344" s="28"/>
      <c r="AB344" s="29"/>
      <c r="AC344" s="29"/>
      <c r="AD344" s="29"/>
      <c r="AE344" s="30"/>
      <c r="AF344" s="31"/>
      <c r="AG344" s="136"/>
      <c r="AH344" s="137"/>
      <c r="AI344" s="39"/>
      <c r="AJ344" s="41"/>
      <c r="AK344" s="42"/>
      <c r="AL344" s="27"/>
      <c r="AM344" s="28" t="str">
        <f>IFERROR(INDEX(#REF!,MATCH(AH344,#REF!,0)),"")</f>
        <v/>
      </c>
      <c r="AN344" s="29" t="str">
        <f t="shared" si="197"/>
        <v/>
      </c>
      <c r="AO344" s="29">
        <f t="shared" si="229"/>
        <v>0</v>
      </c>
      <c r="AP344" s="29">
        <f t="shared" si="222"/>
        <v>0</v>
      </c>
      <c r="AQ344" s="30">
        <f t="shared" si="230"/>
        <v>0</v>
      </c>
      <c r="AR344" s="31">
        <f t="shared" si="231"/>
        <v>0</v>
      </c>
      <c r="AT344" s="44" t="s">
        <v>969</v>
      </c>
      <c r="AU344" s="48" t="s">
        <v>677</v>
      </c>
      <c r="AV344" s="138">
        <v>0</v>
      </c>
      <c r="AW344" s="58">
        <v>0</v>
      </c>
      <c r="AX344" s="139">
        <v>3372</v>
      </c>
      <c r="AY344" s="58">
        <v>1369</v>
      </c>
      <c r="AZ344" s="139">
        <v>2305</v>
      </c>
      <c r="BA344" s="58">
        <v>4160</v>
      </c>
      <c r="BB344" s="139">
        <v>4923</v>
      </c>
      <c r="BC344" s="58">
        <v>3727</v>
      </c>
      <c r="BD344" s="139">
        <v>4309</v>
      </c>
      <c r="BE344" s="58">
        <v>1423</v>
      </c>
      <c r="BF344" s="139">
        <v>0</v>
      </c>
      <c r="BG344" s="59">
        <v>0</v>
      </c>
      <c r="BI344" s="140">
        <f t="shared" si="223"/>
        <v>2132.3333333333335</v>
      </c>
      <c r="BJ344" s="140">
        <f t="shared" si="224"/>
        <v>25588</v>
      </c>
      <c r="BL344" s="399">
        <f t="shared" si="198"/>
        <v>26</v>
      </c>
      <c r="BM344" s="399">
        <f t="shared" si="199"/>
        <v>26</v>
      </c>
      <c r="BN344" s="399">
        <f t="shared" si="200"/>
        <v>48.6</v>
      </c>
      <c r="BO344" s="399">
        <f t="shared" si="201"/>
        <v>34.58</v>
      </c>
      <c r="BP344" s="399">
        <f t="shared" si="202"/>
        <v>41.14</v>
      </c>
      <c r="BQ344" s="399">
        <f t="shared" si="203"/>
        <v>54.12</v>
      </c>
      <c r="BR344" s="399">
        <f t="shared" si="204"/>
        <v>59.46</v>
      </c>
      <c r="BS344" s="399">
        <f t="shared" si="205"/>
        <v>51.09</v>
      </c>
      <c r="BT344" s="399">
        <f t="shared" si="206"/>
        <v>55.16</v>
      </c>
      <c r="BU344" s="399">
        <f t="shared" si="207"/>
        <v>34.96</v>
      </c>
      <c r="BV344" s="399">
        <f t="shared" si="208"/>
        <v>26</v>
      </c>
      <c r="BW344" s="399">
        <f t="shared" si="209"/>
        <v>26</v>
      </c>
      <c r="BX344" s="385">
        <f t="shared" si="225"/>
        <v>483.10999999999996</v>
      </c>
      <c r="BY344" s="385">
        <f t="shared" si="226"/>
        <v>40.259166666666665</v>
      </c>
      <c r="BZ344" s="385"/>
      <c r="CF344" s="399">
        <f t="shared" si="210"/>
        <v>51</v>
      </c>
      <c r="CG344" s="399">
        <f t="shared" si="211"/>
        <v>51</v>
      </c>
      <c r="CH344" s="399">
        <f t="shared" si="212"/>
        <v>86.78</v>
      </c>
      <c r="CI344" s="399">
        <f t="shared" si="213"/>
        <v>62.75</v>
      </c>
      <c r="CJ344" s="399">
        <f t="shared" si="214"/>
        <v>73.98</v>
      </c>
      <c r="CK344" s="399">
        <f t="shared" si="215"/>
        <v>96.24</v>
      </c>
      <c r="CL344" s="399">
        <f t="shared" si="216"/>
        <v>105.4</v>
      </c>
      <c r="CM344" s="399">
        <f t="shared" si="217"/>
        <v>91.04</v>
      </c>
      <c r="CN344" s="399">
        <f t="shared" si="218"/>
        <v>98.03</v>
      </c>
      <c r="CO344" s="399">
        <f t="shared" si="219"/>
        <v>63.4</v>
      </c>
      <c r="CP344" s="399">
        <f t="shared" si="220"/>
        <v>51</v>
      </c>
      <c r="CQ344" s="399">
        <f t="shared" si="221"/>
        <v>51</v>
      </c>
      <c r="CR344" s="385">
        <f t="shared" si="227"/>
        <v>881.61999999999989</v>
      </c>
      <c r="CS344" s="385">
        <f t="shared" si="228"/>
        <v>73.46833333333332</v>
      </c>
    </row>
    <row r="345" spans="22:97" ht="14" customHeight="1" x14ac:dyDescent="0.35">
      <c r="V345" s="137"/>
      <c r="W345" s="39"/>
      <c r="X345" s="202"/>
      <c r="Y345" s="42"/>
      <c r="Z345" s="27"/>
      <c r="AA345" s="28"/>
      <c r="AB345" s="29"/>
      <c r="AC345" s="29"/>
      <c r="AD345" s="29"/>
      <c r="AE345" s="30"/>
      <c r="AF345" s="31"/>
      <c r="AG345" s="136"/>
      <c r="AH345" s="137"/>
      <c r="AI345" s="39"/>
      <c r="AJ345" s="41"/>
      <c r="AK345" s="42"/>
      <c r="AL345" s="27"/>
      <c r="AM345" s="28" t="str">
        <f>IFERROR(INDEX(#REF!,MATCH(AH345,#REF!,0)),"")</f>
        <v/>
      </c>
      <c r="AN345" s="29" t="str">
        <f t="shared" si="197"/>
        <v/>
      </c>
      <c r="AO345" s="29">
        <f t="shared" si="229"/>
        <v>0</v>
      </c>
      <c r="AP345" s="29">
        <f t="shared" si="222"/>
        <v>0</v>
      </c>
      <c r="AQ345" s="30">
        <f t="shared" si="230"/>
        <v>0</v>
      </c>
      <c r="AR345" s="31">
        <f t="shared" si="231"/>
        <v>0</v>
      </c>
      <c r="AT345" s="44" t="s">
        <v>969</v>
      </c>
      <c r="AU345" s="48" t="s">
        <v>678</v>
      </c>
      <c r="AV345" s="138">
        <v>0</v>
      </c>
      <c r="AW345" s="58">
        <v>0</v>
      </c>
      <c r="AX345" s="139">
        <v>0</v>
      </c>
      <c r="AY345" s="58">
        <v>3993</v>
      </c>
      <c r="AZ345" s="139">
        <v>5600</v>
      </c>
      <c r="BA345" s="58">
        <v>9983</v>
      </c>
      <c r="BB345" s="139">
        <v>11720</v>
      </c>
      <c r="BC345" s="58">
        <v>14778</v>
      </c>
      <c r="BD345" s="139">
        <v>9980</v>
      </c>
      <c r="BE345" s="58">
        <v>9140</v>
      </c>
      <c r="BF345" s="139">
        <v>0</v>
      </c>
      <c r="BG345" s="59">
        <v>0</v>
      </c>
      <c r="BI345" s="140">
        <f t="shared" si="223"/>
        <v>5432.833333333333</v>
      </c>
      <c r="BJ345" s="140">
        <f t="shared" si="224"/>
        <v>65194</v>
      </c>
      <c r="BL345" s="399">
        <f t="shared" si="198"/>
        <v>26</v>
      </c>
      <c r="BM345" s="399">
        <f t="shared" si="199"/>
        <v>26</v>
      </c>
      <c r="BN345" s="399">
        <f t="shared" si="200"/>
        <v>26</v>
      </c>
      <c r="BO345" s="399">
        <f t="shared" si="201"/>
        <v>52.95</v>
      </c>
      <c r="BP345" s="399">
        <f t="shared" si="202"/>
        <v>64.2</v>
      </c>
      <c r="BQ345" s="399">
        <f t="shared" si="203"/>
        <v>98.86</v>
      </c>
      <c r="BR345" s="399">
        <f t="shared" si="204"/>
        <v>112.76</v>
      </c>
      <c r="BS345" s="399">
        <f t="shared" si="205"/>
        <v>137.22</v>
      </c>
      <c r="BT345" s="399">
        <f t="shared" si="206"/>
        <v>98.84</v>
      </c>
      <c r="BU345" s="399">
        <f t="shared" si="207"/>
        <v>92.12</v>
      </c>
      <c r="BV345" s="399">
        <f t="shared" si="208"/>
        <v>26</v>
      </c>
      <c r="BW345" s="399">
        <f t="shared" si="209"/>
        <v>26</v>
      </c>
      <c r="BX345" s="385">
        <f t="shared" si="225"/>
        <v>786.95</v>
      </c>
      <c r="BY345" s="385">
        <f t="shared" si="226"/>
        <v>65.579166666666666</v>
      </c>
      <c r="BZ345" s="385"/>
      <c r="CF345" s="399">
        <f t="shared" si="210"/>
        <v>51</v>
      </c>
      <c r="CG345" s="399">
        <f t="shared" si="211"/>
        <v>51</v>
      </c>
      <c r="CH345" s="399">
        <f t="shared" si="212"/>
        <v>51</v>
      </c>
      <c r="CI345" s="399">
        <f t="shared" si="213"/>
        <v>94.24</v>
      </c>
      <c r="CJ345" s="399">
        <f t="shared" si="214"/>
        <v>114.32</v>
      </c>
      <c r="CK345" s="399">
        <f t="shared" si="215"/>
        <v>201.98</v>
      </c>
      <c r="CL345" s="399">
        <f t="shared" si="216"/>
        <v>236.72</v>
      </c>
      <c r="CM345" s="399">
        <f t="shared" si="217"/>
        <v>297.88</v>
      </c>
      <c r="CN345" s="399">
        <f t="shared" si="218"/>
        <v>201.92</v>
      </c>
      <c r="CO345" s="399">
        <f t="shared" si="219"/>
        <v>185.12</v>
      </c>
      <c r="CP345" s="399">
        <f t="shared" si="220"/>
        <v>51</v>
      </c>
      <c r="CQ345" s="399">
        <f t="shared" si="221"/>
        <v>51</v>
      </c>
      <c r="CR345" s="385">
        <f t="shared" si="227"/>
        <v>1587.1799999999998</v>
      </c>
      <c r="CS345" s="385">
        <f t="shared" si="228"/>
        <v>132.26499999999999</v>
      </c>
    </row>
    <row r="346" spans="22:97" ht="14" customHeight="1" x14ac:dyDescent="0.35">
      <c r="V346" s="137"/>
      <c r="W346" s="39"/>
      <c r="X346" s="202"/>
      <c r="Y346" s="42"/>
      <c r="Z346" s="27"/>
      <c r="AA346" s="28"/>
      <c r="AB346" s="29"/>
      <c r="AC346" s="29"/>
      <c r="AD346" s="29"/>
      <c r="AE346" s="30"/>
      <c r="AF346" s="31"/>
      <c r="AG346" s="136"/>
      <c r="AH346" s="137"/>
      <c r="AI346" s="39"/>
      <c r="AJ346" s="41"/>
      <c r="AK346" s="42"/>
      <c r="AL346" s="27"/>
      <c r="AM346" s="28" t="str">
        <f>IFERROR(INDEX(#REF!,MATCH(AH346,#REF!,0)),"")</f>
        <v/>
      </c>
      <c r="AN346" s="29" t="str">
        <f t="shared" si="197"/>
        <v/>
      </c>
      <c r="AO346" s="29">
        <f t="shared" si="229"/>
        <v>0</v>
      </c>
      <c r="AP346" s="29">
        <f t="shared" si="222"/>
        <v>0</v>
      </c>
      <c r="AQ346" s="30">
        <f t="shared" si="230"/>
        <v>0</v>
      </c>
      <c r="AR346" s="31">
        <f t="shared" si="231"/>
        <v>0</v>
      </c>
      <c r="AT346" s="44" t="s">
        <v>969</v>
      </c>
      <c r="AU346" s="48" t="s">
        <v>679</v>
      </c>
      <c r="AV346" s="138">
        <v>0</v>
      </c>
      <c r="AW346" s="58">
        <v>0</v>
      </c>
      <c r="AX346" s="139">
        <v>0</v>
      </c>
      <c r="AY346" s="58">
        <v>2216</v>
      </c>
      <c r="AZ346" s="139">
        <v>1607</v>
      </c>
      <c r="BA346" s="58">
        <v>5648</v>
      </c>
      <c r="BB346" s="139">
        <v>6858</v>
      </c>
      <c r="BC346" s="58">
        <v>9344</v>
      </c>
      <c r="BD346" s="139">
        <v>7050</v>
      </c>
      <c r="BE346" s="58">
        <v>1626</v>
      </c>
      <c r="BF346" s="139">
        <v>0</v>
      </c>
      <c r="BG346" s="59">
        <v>0</v>
      </c>
      <c r="BI346" s="140">
        <f t="shared" si="223"/>
        <v>2862.4166666666665</v>
      </c>
      <c r="BJ346" s="140">
        <f t="shared" si="224"/>
        <v>34349</v>
      </c>
      <c r="BL346" s="399">
        <f t="shared" si="198"/>
        <v>26</v>
      </c>
      <c r="BM346" s="399">
        <f t="shared" si="199"/>
        <v>26</v>
      </c>
      <c r="BN346" s="399">
        <f t="shared" si="200"/>
        <v>26</v>
      </c>
      <c r="BO346" s="399">
        <f t="shared" si="201"/>
        <v>40.51</v>
      </c>
      <c r="BP346" s="399">
        <f t="shared" si="202"/>
        <v>36.25</v>
      </c>
      <c r="BQ346" s="399">
        <f t="shared" si="203"/>
        <v>64.540000000000006</v>
      </c>
      <c r="BR346" s="399">
        <f t="shared" si="204"/>
        <v>73.86</v>
      </c>
      <c r="BS346" s="399">
        <f t="shared" si="205"/>
        <v>93.75</v>
      </c>
      <c r="BT346" s="399">
        <f t="shared" si="206"/>
        <v>75.400000000000006</v>
      </c>
      <c r="BU346" s="399">
        <f t="shared" si="207"/>
        <v>36.380000000000003</v>
      </c>
      <c r="BV346" s="399">
        <f t="shared" si="208"/>
        <v>26</v>
      </c>
      <c r="BW346" s="399">
        <f t="shared" si="209"/>
        <v>26</v>
      </c>
      <c r="BX346" s="385">
        <f t="shared" si="225"/>
        <v>550.69000000000005</v>
      </c>
      <c r="BY346" s="385">
        <f t="shared" si="226"/>
        <v>45.89083333333334</v>
      </c>
      <c r="BZ346" s="385"/>
      <c r="CF346" s="399">
        <f t="shared" si="210"/>
        <v>51</v>
      </c>
      <c r="CG346" s="399">
        <f t="shared" si="211"/>
        <v>51</v>
      </c>
      <c r="CH346" s="399">
        <f t="shared" si="212"/>
        <v>51</v>
      </c>
      <c r="CI346" s="399">
        <f t="shared" si="213"/>
        <v>72.91</v>
      </c>
      <c r="CJ346" s="399">
        <f t="shared" si="214"/>
        <v>65.599999999999994</v>
      </c>
      <c r="CK346" s="399">
        <f t="shared" si="215"/>
        <v>115.28</v>
      </c>
      <c r="CL346" s="399">
        <f t="shared" si="216"/>
        <v>139.47999999999999</v>
      </c>
      <c r="CM346" s="399">
        <f t="shared" si="217"/>
        <v>189.2</v>
      </c>
      <c r="CN346" s="399">
        <f t="shared" si="218"/>
        <v>143.32</v>
      </c>
      <c r="CO346" s="399">
        <f t="shared" si="219"/>
        <v>65.83</v>
      </c>
      <c r="CP346" s="399">
        <f t="shared" si="220"/>
        <v>51</v>
      </c>
      <c r="CQ346" s="399">
        <f t="shared" si="221"/>
        <v>51</v>
      </c>
      <c r="CR346" s="385">
        <f t="shared" si="227"/>
        <v>1046.6199999999999</v>
      </c>
      <c r="CS346" s="385">
        <f t="shared" si="228"/>
        <v>87.21833333333332</v>
      </c>
    </row>
    <row r="347" spans="22:97" ht="14" customHeight="1" x14ac:dyDescent="0.35">
      <c r="V347" s="137"/>
      <c r="W347" s="39"/>
      <c r="X347" s="202"/>
      <c r="Y347" s="42"/>
      <c r="Z347" s="27"/>
      <c r="AA347" s="28"/>
      <c r="AB347" s="29"/>
      <c r="AC347" s="29"/>
      <c r="AD347" s="29"/>
      <c r="AE347" s="30"/>
      <c r="AF347" s="31"/>
      <c r="AG347" s="136"/>
      <c r="AH347" s="137"/>
      <c r="AI347" s="39"/>
      <c r="AJ347" s="41"/>
      <c r="AK347" s="42"/>
      <c r="AL347" s="27"/>
      <c r="AM347" s="28" t="str">
        <f>IFERROR(INDEX(#REF!,MATCH(AH347,#REF!,0)),"")</f>
        <v/>
      </c>
      <c r="AN347" s="29" t="str">
        <f t="shared" si="197"/>
        <v/>
      </c>
      <c r="AO347" s="29">
        <f t="shared" si="229"/>
        <v>0</v>
      </c>
      <c r="AP347" s="29">
        <f t="shared" si="222"/>
        <v>0</v>
      </c>
      <c r="AQ347" s="30">
        <f t="shared" si="230"/>
        <v>0</v>
      </c>
      <c r="AR347" s="31">
        <f t="shared" si="231"/>
        <v>0</v>
      </c>
      <c r="AT347" s="44" t="s">
        <v>969</v>
      </c>
      <c r="AU347" s="48" t="s">
        <v>680</v>
      </c>
      <c r="AV347" s="138">
        <v>0</v>
      </c>
      <c r="AW347" s="58">
        <v>0</v>
      </c>
      <c r="AX347" s="139">
        <v>1509</v>
      </c>
      <c r="AY347" s="58">
        <v>268</v>
      </c>
      <c r="AZ347" s="139">
        <v>882</v>
      </c>
      <c r="BA347" s="58">
        <v>3165</v>
      </c>
      <c r="BB347" s="139">
        <v>6070</v>
      </c>
      <c r="BC347" s="58">
        <v>4911</v>
      </c>
      <c r="BD347" s="139">
        <v>3587</v>
      </c>
      <c r="BE347" s="58">
        <v>1057</v>
      </c>
      <c r="BF347" s="139">
        <v>0</v>
      </c>
      <c r="BG347" s="59">
        <v>0</v>
      </c>
      <c r="BI347" s="140">
        <f t="shared" si="223"/>
        <v>1787.4166666666667</v>
      </c>
      <c r="BJ347" s="140">
        <f t="shared" si="224"/>
        <v>21449</v>
      </c>
      <c r="BL347" s="399">
        <f t="shared" si="198"/>
        <v>26</v>
      </c>
      <c r="BM347" s="399">
        <f t="shared" si="199"/>
        <v>26</v>
      </c>
      <c r="BN347" s="399">
        <f t="shared" si="200"/>
        <v>35.56</v>
      </c>
      <c r="BO347" s="399">
        <f t="shared" si="201"/>
        <v>27.61</v>
      </c>
      <c r="BP347" s="399">
        <f t="shared" si="202"/>
        <v>31.29</v>
      </c>
      <c r="BQ347" s="399">
        <f t="shared" si="203"/>
        <v>47.16</v>
      </c>
      <c r="BR347" s="399">
        <f t="shared" si="204"/>
        <v>67.56</v>
      </c>
      <c r="BS347" s="399">
        <f t="shared" si="205"/>
        <v>59.38</v>
      </c>
      <c r="BT347" s="399">
        <f t="shared" si="206"/>
        <v>50.11</v>
      </c>
      <c r="BU347" s="399">
        <f t="shared" si="207"/>
        <v>32.4</v>
      </c>
      <c r="BV347" s="399">
        <f t="shared" si="208"/>
        <v>26</v>
      </c>
      <c r="BW347" s="399">
        <f t="shared" si="209"/>
        <v>26</v>
      </c>
      <c r="BX347" s="385">
        <f t="shared" si="225"/>
        <v>455.07</v>
      </c>
      <c r="BY347" s="385">
        <f t="shared" si="226"/>
        <v>37.922499999999999</v>
      </c>
      <c r="BZ347" s="385"/>
      <c r="CF347" s="399">
        <f t="shared" si="210"/>
        <v>51</v>
      </c>
      <c r="CG347" s="399">
        <f t="shared" si="211"/>
        <v>51</v>
      </c>
      <c r="CH347" s="399">
        <f t="shared" si="212"/>
        <v>64.430000000000007</v>
      </c>
      <c r="CI347" s="399">
        <f t="shared" si="213"/>
        <v>52.82</v>
      </c>
      <c r="CJ347" s="399">
        <f t="shared" si="214"/>
        <v>57</v>
      </c>
      <c r="CK347" s="399">
        <f t="shared" si="215"/>
        <v>84.3</v>
      </c>
      <c r="CL347" s="399">
        <f t="shared" si="216"/>
        <v>123.72</v>
      </c>
      <c r="CM347" s="399">
        <f t="shared" si="217"/>
        <v>105.25</v>
      </c>
      <c r="CN347" s="399">
        <f t="shared" si="218"/>
        <v>89.36</v>
      </c>
      <c r="CO347" s="399">
        <f t="shared" si="219"/>
        <v>59</v>
      </c>
      <c r="CP347" s="399">
        <f t="shared" si="220"/>
        <v>51</v>
      </c>
      <c r="CQ347" s="399">
        <f t="shared" si="221"/>
        <v>51</v>
      </c>
      <c r="CR347" s="385">
        <f t="shared" si="227"/>
        <v>839.88</v>
      </c>
      <c r="CS347" s="385">
        <f t="shared" si="228"/>
        <v>69.989999999999995</v>
      </c>
    </row>
    <row r="348" spans="22:97" ht="14" customHeight="1" x14ac:dyDescent="0.35">
      <c r="V348" s="137"/>
      <c r="W348" s="39"/>
      <c r="X348" s="202"/>
      <c r="Y348" s="42"/>
      <c r="Z348" s="27"/>
      <c r="AA348" s="28"/>
      <c r="AB348" s="29"/>
      <c r="AC348" s="29"/>
      <c r="AD348" s="29"/>
      <c r="AE348" s="30"/>
      <c r="AF348" s="31"/>
      <c r="AG348" s="136"/>
      <c r="AH348" s="137"/>
      <c r="AI348" s="39"/>
      <c r="AJ348" s="41"/>
      <c r="AK348" s="42"/>
      <c r="AL348" s="27"/>
      <c r="AM348" s="28" t="str">
        <f>IFERROR(INDEX(#REF!,MATCH(AH348,#REF!,0)),"")</f>
        <v/>
      </c>
      <c r="AN348" s="29" t="str">
        <f t="shared" si="197"/>
        <v/>
      </c>
      <c r="AO348" s="29">
        <f t="shared" si="229"/>
        <v>0</v>
      </c>
      <c r="AP348" s="29">
        <f t="shared" si="222"/>
        <v>0</v>
      </c>
      <c r="AQ348" s="30">
        <f t="shared" si="230"/>
        <v>0</v>
      </c>
      <c r="AR348" s="31">
        <f t="shared" si="231"/>
        <v>0</v>
      </c>
      <c r="AT348" s="44" t="s">
        <v>969</v>
      </c>
      <c r="AU348" s="48" t="s">
        <v>681</v>
      </c>
      <c r="AV348" s="138">
        <v>0</v>
      </c>
      <c r="AW348" s="58">
        <v>0</v>
      </c>
      <c r="AX348" s="139">
        <v>3221</v>
      </c>
      <c r="AY348" s="58">
        <v>681</v>
      </c>
      <c r="AZ348" s="139">
        <v>2070</v>
      </c>
      <c r="BA348" s="58">
        <v>4710</v>
      </c>
      <c r="BB348" s="139">
        <v>5887</v>
      </c>
      <c r="BC348" s="58">
        <v>15755</v>
      </c>
      <c r="BD348" s="139">
        <v>4457</v>
      </c>
      <c r="BE348" s="58">
        <v>1433</v>
      </c>
      <c r="BF348" s="139">
        <v>0</v>
      </c>
      <c r="BG348" s="59">
        <v>0</v>
      </c>
      <c r="BI348" s="140">
        <f t="shared" si="223"/>
        <v>3184.5</v>
      </c>
      <c r="BJ348" s="140">
        <f t="shared" si="224"/>
        <v>38214</v>
      </c>
      <c r="BL348" s="399">
        <f t="shared" si="198"/>
        <v>26</v>
      </c>
      <c r="BM348" s="399">
        <f t="shared" si="199"/>
        <v>26</v>
      </c>
      <c r="BN348" s="399">
        <f t="shared" si="200"/>
        <v>47.55</v>
      </c>
      <c r="BO348" s="399">
        <f t="shared" si="201"/>
        <v>30.09</v>
      </c>
      <c r="BP348" s="399">
        <f t="shared" si="202"/>
        <v>39.49</v>
      </c>
      <c r="BQ348" s="399">
        <f t="shared" si="203"/>
        <v>57.97</v>
      </c>
      <c r="BR348" s="399">
        <f t="shared" si="204"/>
        <v>66.209999999999994</v>
      </c>
      <c r="BS348" s="399">
        <f t="shared" si="205"/>
        <v>145.04</v>
      </c>
      <c r="BT348" s="399">
        <f t="shared" si="206"/>
        <v>56.2</v>
      </c>
      <c r="BU348" s="399">
        <f t="shared" si="207"/>
        <v>35.03</v>
      </c>
      <c r="BV348" s="399">
        <f t="shared" si="208"/>
        <v>26</v>
      </c>
      <c r="BW348" s="399">
        <f t="shared" si="209"/>
        <v>26</v>
      </c>
      <c r="BX348" s="385">
        <f t="shared" si="225"/>
        <v>581.58000000000004</v>
      </c>
      <c r="BY348" s="385">
        <f t="shared" si="226"/>
        <v>48.465000000000003</v>
      </c>
      <c r="BZ348" s="385"/>
      <c r="CF348" s="399">
        <f t="shared" si="210"/>
        <v>51</v>
      </c>
      <c r="CG348" s="399">
        <f t="shared" si="211"/>
        <v>51</v>
      </c>
      <c r="CH348" s="399">
        <f t="shared" si="212"/>
        <v>84.97</v>
      </c>
      <c r="CI348" s="399">
        <f t="shared" si="213"/>
        <v>55.63</v>
      </c>
      <c r="CJ348" s="399">
        <f t="shared" si="214"/>
        <v>71.16</v>
      </c>
      <c r="CK348" s="399">
        <f t="shared" si="215"/>
        <v>102.84</v>
      </c>
      <c r="CL348" s="399">
        <f t="shared" si="216"/>
        <v>120.06</v>
      </c>
      <c r="CM348" s="399">
        <f t="shared" si="217"/>
        <v>317.42</v>
      </c>
      <c r="CN348" s="399">
        <f t="shared" si="218"/>
        <v>99.8</v>
      </c>
      <c r="CO348" s="399">
        <f t="shared" si="219"/>
        <v>63.52</v>
      </c>
      <c r="CP348" s="399">
        <f t="shared" si="220"/>
        <v>51</v>
      </c>
      <c r="CQ348" s="399">
        <f t="shared" si="221"/>
        <v>51</v>
      </c>
      <c r="CR348" s="385">
        <f t="shared" si="227"/>
        <v>1119.4000000000001</v>
      </c>
      <c r="CS348" s="385">
        <f t="shared" si="228"/>
        <v>93.283333333333346</v>
      </c>
    </row>
    <row r="349" spans="22:97" ht="14" customHeight="1" x14ac:dyDescent="0.35">
      <c r="V349" s="137"/>
      <c r="W349" s="39"/>
      <c r="X349" s="202"/>
      <c r="Y349" s="42"/>
      <c r="Z349" s="27"/>
      <c r="AA349" s="28"/>
      <c r="AB349" s="29"/>
      <c r="AC349" s="29"/>
      <c r="AD349" s="29"/>
      <c r="AE349" s="30"/>
      <c r="AF349" s="31"/>
      <c r="AG349" s="136"/>
      <c r="AH349" s="137"/>
      <c r="AI349" s="39"/>
      <c r="AJ349" s="41"/>
      <c r="AK349" s="42"/>
      <c r="AL349" s="27"/>
      <c r="AM349" s="28" t="str">
        <f>IFERROR(INDEX(#REF!,MATCH(AH349,#REF!,0)),"")</f>
        <v/>
      </c>
      <c r="AN349" s="29" t="str">
        <f t="shared" si="197"/>
        <v/>
      </c>
      <c r="AO349" s="29">
        <f t="shared" si="229"/>
        <v>0</v>
      </c>
      <c r="AP349" s="29">
        <f t="shared" si="222"/>
        <v>0</v>
      </c>
      <c r="AQ349" s="30">
        <f t="shared" si="230"/>
        <v>0</v>
      </c>
      <c r="AR349" s="31">
        <f t="shared" si="231"/>
        <v>0</v>
      </c>
      <c r="AT349" s="44" t="s">
        <v>969</v>
      </c>
      <c r="AU349" s="48" t="s">
        <v>682</v>
      </c>
      <c r="AV349" s="138">
        <v>0</v>
      </c>
      <c r="AW349" s="58">
        <v>0</v>
      </c>
      <c r="AX349" s="139">
        <v>17940</v>
      </c>
      <c r="AY349" s="58">
        <v>2</v>
      </c>
      <c r="AZ349" s="139">
        <v>0</v>
      </c>
      <c r="BA349" s="58">
        <v>0</v>
      </c>
      <c r="BB349" s="139">
        <v>34913</v>
      </c>
      <c r="BC349" s="58">
        <v>34329</v>
      </c>
      <c r="BD349" s="139">
        <v>18418</v>
      </c>
      <c r="BE349" s="58">
        <v>17668</v>
      </c>
      <c r="BF349" s="139">
        <v>0</v>
      </c>
      <c r="BG349" s="59">
        <v>0</v>
      </c>
      <c r="BI349" s="140">
        <f t="shared" si="223"/>
        <v>10272.5</v>
      </c>
      <c r="BJ349" s="140">
        <f t="shared" si="224"/>
        <v>123270</v>
      </c>
      <c r="BL349" s="399">
        <f t="shared" si="198"/>
        <v>26</v>
      </c>
      <c r="BM349" s="399">
        <f t="shared" si="199"/>
        <v>26</v>
      </c>
      <c r="BN349" s="399">
        <f t="shared" si="200"/>
        <v>162.52000000000001</v>
      </c>
      <c r="BO349" s="399">
        <f t="shared" si="201"/>
        <v>26.01</v>
      </c>
      <c r="BP349" s="399">
        <f t="shared" si="202"/>
        <v>26</v>
      </c>
      <c r="BQ349" s="399">
        <f t="shared" si="203"/>
        <v>26</v>
      </c>
      <c r="BR349" s="399">
        <f t="shared" si="204"/>
        <v>298.3</v>
      </c>
      <c r="BS349" s="399">
        <f t="shared" si="205"/>
        <v>293.63</v>
      </c>
      <c r="BT349" s="399">
        <f t="shared" si="206"/>
        <v>166.34</v>
      </c>
      <c r="BU349" s="399">
        <f t="shared" si="207"/>
        <v>160.34</v>
      </c>
      <c r="BV349" s="399">
        <f t="shared" si="208"/>
        <v>26</v>
      </c>
      <c r="BW349" s="399">
        <f t="shared" si="209"/>
        <v>26</v>
      </c>
      <c r="BX349" s="385">
        <f t="shared" si="225"/>
        <v>1263.1399999999999</v>
      </c>
      <c r="BY349" s="385">
        <f t="shared" si="226"/>
        <v>105.26166666666666</v>
      </c>
      <c r="BZ349" s="385"/>
      <c r="CF349" s="399">
        <f t="shared" si="210"/>
        <v>51</v>
      </c>
      <c r="CG349" s="399">
        <f t="shared" si="211"/>
        <v>51</v>
      </c>
      <c r="CH349" s="399">
        <f t="shared" si="212"/>
        <v>361.12</v>
      </c>
      <c r="CI349" s="399">
        <f t="shared" si="213"/>
        <v>51.01</v>
      </c>
      <c r="CJ349" s="399">
        <f t="shared" si="214"/>
        <v>51</v>
      </c>
      <c r="CK349" s="399">
        <f t="shared" si="215"/>
        <v>51</v>
      </c>
      <c r="CL349" s="399">
        <f t="shared" si="216"/>
        <v>700.58</v>
      </c>
      <c r="CM349" s="399">
        <f t="shared" si="217"/>
        <v>688.9</v>
      </c>
      <c r="CN349" s="399">
        <f t="shared" si="218"/>
        <v>370.68</v>
      </c>
      <c r="CO349" s="399">
        <f t="shared" si="219"/>
        <v>355.68</v>
      </c>
      <c r="CP349" s="399">
        <f t="shared" si="220"/>
        <v>51</v>
      </c>
      <c r="CQ349" s="399">
        <f t="shared" si="221"/>
        <v>51</v>
      </c>
      <c r="CR349" s="385">
        <f t="shared" si="227"/>
        <v>2833.97</v>
      </c>
      <c r="CS349" s="385">
        <f t="shared" si="228"/>
        <v>236.16416666666666</v>
      </c>
    </row>
    <row r="350" spans="22:97" ht="14" customHeight="1" x14ac:dyDescent="0.35">
      <c r="V350" s="137"/>
      <c r="W350" s="39"/>
      <c r="X350" s="202"/>
      <c r="Y350" s="42"/>
      <c r="Z350" s="27"/>
      <c r="AA350" s="28"/>
      <c r="AB350" s="29"/>
      <c r="AC350" s="29"/>
      <c r="AD350" s="29"/>
      <c r="AE350" s="30"/>
      <c r="AF350" s="31"/>
      <c r="AG350" s="136"/>
      <c r="AH350" s="137"/>
      <c r="AI350" s="39"/>
      <c r="AJ350" s="41"/>
      <c r="AK350" s="42"/>
      <c r="AL350" s="27"/>
      <c r="AM350" s="28" t="str">
        <f>IFERROR(INDEX(#REF!,MATCH(AH350,#REF!,0)),"")</f>
        <v/>
      </c>
      <c r="AN350" s="29" t="str">
        <f t="shared" si="197"/>
        <v/>
      </c>
      <c r="AO350" s="29">
        <f t="shared" si="229"/>
        <v>0</v>
      </c>
      <c r="AP350" s="29">
        <f t="shared" si="222"/>
        <v>0</v>
      </c>
      <c r="AQ350" s="30">
        <f t="shared" si="230"/>
        <v>0</v>
      </c>
      <c r="AR350" s="31">
        <f t="shared" si="231"/>
        <v>0</v>
      </c>
      <c r="AT350" s="44" t="s">
        <v>969</v>
      </c>
      <c r="AU350" s="48" t="s">
        <v>683</v>
      </c>
      <c r="AV350" s="138">
        <v>0</v>
      </c>
      <c r="AW350" s="58">
        <v>0</v>
      </c>
      <c r="AX350" s="139">
        <v>14100</v>
      </c>
      <c r="AY350" s="58">
        <v>20990</v>
      </c>
      <c r="AZ350" s="139">
        <v>27240</v>
      </c>
      <c r="BA350" s="58">
        <v>54860</v>
      </c>
      <c r="BB350" s="139">
        <v>60708</v>
      </c>
      <c r="BC350" s="58">
        <v>35332</v>
      </c>
      <c r="BD350" s="139">
        <v>13095</v>
      </c>
      <c r="BE350" s="58">
        <v>7416</v>
      </c>
      <c r="BF350" s="139">
        <v>0</v>
      </c>
      <c r="BG350" s="59">
        <v>0</v>
      </c>
      <c r="BI350" s="140">
        <f t="shared" si="223"/>
        <v>19478.416666666668</v>
      </c>
      <c r="BJ350" s="140">
        <f t="shared" si="224"/>
        <v>233741</v>
      </c>
      <c r="BL350" s="399">
        <f t="shared" si="198"/>
        <v>26</v>
      </c>
      <c r="BM350" s="399">
        <f t="shared" si="199"/>
        <v>26</v>
      </c>
      <c r="BN350" s="399">
        <f t="shared" si="200"/>
        <v>131.80000000000001</v>
      </c>
      <c r="BO350" s="399">
        <f t="shared" si="201"/>
        <v>186.92</v>
      </c>
      <c r="BP350" s="399">
        <f t="shared" si="202"/>
        <v>236.92</v>
      </c>
      <c r="BQ350" s="399">
        <f t="shared" si="203"/>
        <v>457.88</v>
      </c>
      <c r="BR350" s="399">
        <f t="shared" si="204"/>
        <v>504.66</v>
      </c>
      <c r="BS350" s="399">
        <f t="shared" si="205"/>
        <v>301.66000000000003</v>
      </c>
      <c r="BT350" s="399">
        <f t="shared" si="206"/>
        <v>123.76</v>
      </c>
      <c r="BU350" s="399">
        <f t="shared" si="207"/>
        <v>78.33</v>
      </c>
      <c r="BV350" s="399">
        <f t="shared" si="208"/>
        <v>26</v>
      </c>
      <c r="BW350" s="399">
        <f t="shared" si="209"/>
        <v>26</v>
      </c>
      <c r="BX350" s="385">
        <f t="shared" si="225"/>
        <v>2125.9300000000003</v>
      </c>
      <c r="BY350" s="385">
        <f t="shared" si="226"/>
        <v>177.16083333333336</v>
      </c>
      <c r="BZ350" s="385"/>
      <c r="CF350" s="399">
        <f t="shared" si="210"/>
        <v>51</v>
      </c>
      <c r="CG350" s="399">
        <f t="shared" si="211"/>
        <v>51</v>
      </c>
      <c r="CH350" s="399">
        <f t="shared" si="212"/>
        <v>284.32</v>
      </c>
      <c r="CI350" s="399">
        <f t="shared" si="213"/>
        <v>422.12</v>
      </c>
      <c r="CJ350" s="399">
        <f t="shared" si="214"/>
        <v>547.12</v>
      </c>
      <c r="CK350" s="399">
        <f t="shared" si="215"/>
        <v>1099.52</v>
      </c>
      <c r="CL350" s="399">
        <f t="shared" si="216"/>
        <v>1216.48</v>
      </c>
      <c r="CM350" s="399">
        <f t="shared" si="217"/>
        <v>708.96</v>
      </c>
      <c r="CN350" s="399">
        <f t="shared" si="218"/>
        <v>264.22000000000003</v>
      </c>
      <c r="CO350" s="399">
        <f t="shared" si="219"/>
        <v>150.63999999999999</v>
      </c>
      <c r="CP350" s="399">
        <f t="shared" si="220"/>
        <v>51</v>
      </c>
      <c r="CQ350" s="399">
        <f t="shared" si="221"/>
        <v>51</v>
      </c>
      <c r="CR350" s="385">
        <f t="shared" si="227"/>
        <v>4897.380000000001</v>
      </c>
      <c r="CS350" s="385">
        <f t="shared" si="228"/>
        <v>408.11500000000007</v>
      </c>
    </row>
    <row r="351" spans="22:97" ht="14" customHeight="1" x14ac:dyDescent="0.35">
      <c r="V351" s="137"/>
      <c r="W351" s="39"/>
      <c r="X351" s="202"/>
      <c r="Y351" s="42"/>
      <c r="Z351" s="27"/>
      <c r="AA351" s="28"/>
      <c r="AB351" s="29"/>
      <c r="AC351" s="29"/>
      <c r="AD351" s="29"/>
      <c r="AE351" s="30"/>
      <c r="AF351" s="31"/>
      <c r="AG351" s="136"/>
      <c r="AH351" s="137"/>
      <c r="AI351" s="39"/>
      <c r="AJ351" s="41"/>
      <c r="AK351" s="42"/>
      <c r="AL351" s="27"/>
      <c r="AM351" s="28" t="str">
        <f>IFERROR(INDEX(#REF!,MATCH(AH351,#REF!,0)),"")</f>
        <v/>
      </c>
      <c r="AN351" s="29" t="str">
        <f t="shared" si="197"/>
        <v/>
      </c>
      <c r="AO351" s="29">
        <f t="shared" si="229"/>
        <v>0</v>
      </c>
      <c r="AP351" s="29">
        <f t="shared" si="222"/>
        <v>0</v>
      </c>
      <c r="AQ351" s="30">
        <f t="shared" si="230"/>
        <v>0</v>
      </c>
      <c r="AR351" s="31">
        <f t="shared" si="231"/>
        <v>0</v>
      </c>
      <c r="AT351" s="44" t="s">
        <v>969</v>
      </c>
      <c r="AU351" s="48" t="s">
        <v>684</v>
      </c>
      <c r="AV351" s="138">
        <v>0</v>
      </c>
      <c r="AW351" s="58">
        <v>0</v>
      </c>
      <c r="AX351" s="139">
        <v>23342</v>
      </c>
      <c r="AY351" s="58">
        <v>2052</v>
      </c>
      <c r="AZ351" s="139">
        <v>2067</v>
      </c>
      <c r="BA351" s="58">
        <v>4169</v>
      </c>
      <c r="BB351" s="139">
        <v>5211</v>
      </c>
      <c r="BC351" s="58">
        <v>4629</v>
      </c>
      <c r="BD351" s="139">
        <v>5426</v>
      </c>
      <c r="BE351" s="58">
        <v>1210</v>
      </c>
      <c r="BF351" s="139">
        <v>0</v>
      </c>
      <c r="BG351" s="59">
        <v>0</v>
      </c>
      <c r="BI351" s="140">
        <f t="shared" si="223"/>
        <v>4008.8333333333335</v>
      </c>
      <c r="BJ351" s="140">
        <f t="shared" si="224"/>
        <v>48106</v>
      </c>
      <c r="BL351" s="399">
        <f t="shared" si="198"/>
        <v>26</v>
      </c>
      <c r="BM351" s="399">
        <f t="shared" si="199"/>
        <v>26</v>
      </c>
      <c r="BN351" s="399">
        <f t="shared" si="200"/>
        <v>205.74</v>
      </c>
      <c r="BO351" s="399">
        <f t="shared" si="201"/>
        <v>39.36</v>
      </c>
      <c r="BP351" s="399">
        <f t="shared" si="202"/>
        <v>39.47</v>
      </c>
      <c r="BQ351" s="399">
        <f t="shared" si="203"/>
        <v>54.18</v>
      </c>
      <c r="BR351" s="399">
        <f t="shared" si="204"/>
        <v>61.48</v>
      </c>
      <c r="BS351" s="399">
        <f t="shared" si="205"/>
        <v>57.4</v>
      </c>
      <c r="BT351" s="399">
        <f t="shared" si="206"/>
        <v>62.98</v>
      </c>
      <c r="BU351" s="399">
        <f t="shared" si="207"/>
        <v>33.47</v>
      </c>
      <c r="BV351" s="399">
        <f t="shared" si="208"/>
        <v>26</v>
      </c>
      <c r="BW351" s="399">
        <f t="shared" si="209"/>
        <v>26</v>
      </c>
      <c r="BX351" s="385">
        <f t="shared" si="225"/>
        <v>658.08</v>
      </c>
      <c r="BY351" s="385">
        <f t="shared" si="226"/>
        <v>54.84</v>
      </c>
      <c r="BZ351" s="385"/>
      <c r="CF351" s="399">
        <f t="shared" si="210"/>
        <v>51</v>
      </c>
      <c r="CG351" s="399">
        <f t="shared" si="211"/>
        <v>51</v>
      </c>
      <c r="CH351" s="399">
        <f t="shared" si="212"/>
        <v>469.16</v>
      </c>
      <c r="CI351" s="399">
        <f t="shared" si="213"/>
        <v>70.94</v>
      </c>
      <c r="CJ351" s="399">
        <f t="shared" si="214"/>
        <v>71.12</v>
      </c>
      <c r="CK351" s="399">
        <f t="shared" si="215"/>
        <v>96.35</v>
      </c>
      <c r="CL351" s="399">
        <f t="shared" si="216"/>
        <v>108.85</v>
      </c>
      <c r="CM351" s="399">
        <f t="shared" si="217"/>
        <v>101.87</v>
      </c>
      <c r="CN351" s="399">
        <f t="shared" si="218"/>
        <v>111.43</v>
      </c>
      <c r="CO351" s="399">
        <f t="shared" si="219"/>
        <v>60.84</v>
      </c>
      <c r="CP351" s="399">
        <f t="shared" si="220"/>
        <v>51</v>
      </c>
      <c r="CQ351" s="399">
        <f t="shared" si="221"/>
        <v>51</v>
      </c>
      <c r="CR351" s="385">
        <f t="shared" si="227"/>
        <v>1294.5600000000002</v>
      </c>
      <c r="CS351" s="385">
        <f t="shared" si="228"/>
        <v>107.88000000000001</v>
      </c>
    </row>
    <row r="352" spans="22:97" ht="14" customHeight="1" x14ac:dyDescent="0.35">
      <c r="V352" s="137"/>
      <c r="W352" s="39"/>
      <c r="X352" s="202"/>
      <c r="Y352" s="42"/>
      <c r="Z352" s="27"/>
      <c r="AA352" s="28"/>
      <c r="AB352" s="29"/>
      <c r="AC352" s="29"/>
      <c r="AD352" s="29"/>
      <c r="AE352" s="30"/>
      <c r="AF352" s="31"/>
      <c r="AG352" s="136"/>
      <c r="AH352" s="137"/>
      <c r="AI352" s="39"/>
      <c r="AJ352" s="41"/>
      <c r="AK352" s="42"/>
      <c r="AL352" s="27"/>
      <c r="AM352" s="28" t="str">
        <f>IFERROR(INDEX(#REF!,MATCH(AH352,#REF!,0)),"")</f>
        <v/>
      </c>
      <c r="AN352" s="29" t="str">
        <f t="shared" si="197"/>
        <v/>
      </c>
      <c r="AO352" s="29">
        <f t="shared" si="229"/>
        <v>0</v>
      </c>
      <c r="AP352" s="29">
        <f t="shared" si="222"/>
        <v>0</v>
      </c>
      <c r="AQ352" s="30">
        <f t="shared" si="230"/>
        <v>0</v>
      </c>
      <c r="AR352" s="31">
        <f t="shared" si="231"/>
        <v>0</v>
      </c>
      <c r="AT352" s="44" t="s">
        <v>969</v>
      </c>
      <c r="AU352" s="48" t="s">
        <v>685</v>
      </c>
      <c r="AV352" s="138">
        <v>0</v>
      </c>
      <c r="AW352" s="58">
        <v>0</v>
      </c>
      <c r="AX352" s="139">
        <v>2601</v>
      </c>
      <c r="AY352" s="58">
        <v>541</v>
      </c>
      <c r="AZ352" s="139">
        <v>1231</v>
      </c>
      <c r="BA352" s="58">
        <v>1232</v>
      </c>
      <c r="BB352" s="139">
        <v>927</v>
      </c>
      <c r="BC352" s="58">
        <v>618</v>
      </c>
      <c r="BD352" s="139">
        <v>406</v>
      </c>
      <c r="BE352" s="58">
        <v>264</v>
      </c>
      <c r="BF352" s="139">
        <v>0</v>
      </c>
      <c r="BG352" s="59">
        <v>0</v>
      </c>
      <c r="BI352" s="140">
        <f t="shared" si="223"/>
        <v>651.66666666666663</v>
      </c>
      <c r="BJ352" s="140">
        <f t="shared" si="224"/>
        <v>7820</v>
      </c>
      <c r="BL352" s="399">
        <f t="shared" si="198"/>
        <v>26</v>
      </c>
      <c r="BM352" s="399">
        <f t="shared" si="199"/>
        <v>26</v>
      </c>
      <c r="BN352" s="399">
        <f t="shared" si="200"/>
        <v>43.21</v>
      </c>
      <c r="BO352" s="399">
        <f t="shared" si="201"/>
        <v>29.25</v>
      </c>
      <c r="BP352" s="399">
        <f t="shared" si="202"/>
        <v>33.619999999999997</v>
      </c>
      <c r="BQ352" s="399">
        <f t="shared" si="203"/>
        <v>33.619999999999997</v>
      </c>
      <c r="BR352" s="399">
        <f t="shared" si="204"/>
        <v>31.56</v>
      </c>
      <c r="BS352" s="399">
        <f t="shared" si="205"/>
        <v>29.71</v>
      </c>
      <c r="BT352" s="399">
        <f t="shared" si="206"/>
        <v>28.44</v>
      </c>
      <c r="BU352" s="399">
        <f t="shared" si="207"/>
        <v>27.58</v>
      </c>
      <c r="BV352" s="399">
        <f t="shared" si="208"/>
        <v>26</v>
      </c>
      <c r="BW352" s="399">
        <f t="shared" si="209"/>
        <v>26</v>
      </c>
      <c r="BX352" s="385">
        <f t="shared" si="225"/>
        <v>360.99</v>
      </c>
      <c r="BY352" s="385">
        <f t="shared" si="226"/>
        <v>30.0825</v>
      </c>
      <c r="BZ352" s="385"/>
      <c r="CF352" s="399">
        <f t="shared" si="210"/>
        <v>51</v>
      </c>
      <c r="CG352" s="399">
        <f t="shared" si="211"/>
        <v>51</v>
      </c>
      <c r="CH352" s="399">
        <f t="shared" si="212"/>
        <v>77.53</v>
      </c>
      <c r="CI352" s="399">
        <f t="shared" si="213"/>
        <v>54.68</v>
      </c>
      <c r="CJ352" s="399">
        <f t="shared" si="214"/>
        <v>61.09</v>
      </c>
      <c r="CK352" s="399">
        <f t="shared" si="215"/>
        <v>61.1</v>
      </c>
      <c r="CL352" s="399">
        <f t="shared" si="216"/>
        <v>57.44</v>
      </c>
      <c r="CM352" s="399">
        <f t="shared" si="217"/>
        <v>55.2</v>
      </c>
      <c r="CN352" s="399">
        <f t="shared" si="218"/>
        <v>53.76</v>
      </c>
      <c r="CO352" s="399">
        <f t="shared" si="219"/>
        <v>52.8</v>
      </c>
      <c r="CP352" s="399">
        <f t="shared" si="220"/>
        <v>51</v>
      </c>
      <c r="CQ352" s="399">
        <f t="shared" si="221"/>
        <v>51</v>
      </c>
      <c r="CR352" s="385">
        <f t="shared" si="227"/>
        <v>677.6</v>
      </c>
      <c r="CS352" s="385">
        <f t="shared" si="228"/>
        <v>56.466666666666669</v>
      </c>
    </row>
    <row r="353" spans="22:97" ht="14" customHeight="1" x14ac:dyDescent="0.35">
      <c r="V353" s="137"/>
      <c r="W353" s="39"/>
      <c r="X353" s="202"/>
      <c r="Y353" s="42"/>
      <c r="Z353" s="27"/>
      <c r="AA353" s="28"/>
      <c r="AB353" s="29"/>
      <c r="AC353" s="29"/>
      <c r="AD353" s="29"/>
      <c r="AE353" s="30"/>
      <c r="AF353" s="31"/>
      <c r="AG353" s="136"/>
      <c r="AH353" s="137"/>
      <c r="AI353" s="39"/>
      <c r="AJ353" s="41"/>
      <c r="AK353" s="42"/>
      <c r="AL353" s="27"/>
      <c r="AM353" s="28" t="str">
        <f>IFERROR(INDEX(#REF!,MATCH(AH353,#REF!,0)),"")</f>
        <v/>
      </c>
      <c r="AN353" s="29" t="str">
        <f t="shared" si="197"/>
        <v/>
      </c>
      <c r="AO353" s="29">
        <f t="shared" si="229"/>
        <v>0</v>
      </c>
      <c r="AP353" s="29">
        <f t="shared" si="222"/>
        <v>0</v>
      </c>
      <c r="AQ353" s="30">
        <f t="shared" si="230"/>
        <v>0</v>
      </c>
      <c r="AR353" s="31">
        <f t="shared" si="231"/>
        <v>0</v>
      </c>
      <c r="AT353" s="44" t="s">
        <v>969</v>
      </c>
      <c r="AU353" s="48" t="s">
        <v>686</v>
      </c>
      <c r="AV353" s="138">
        <v>0</v>
      </c>
      <c r="AW353" s="58">
        <v>0</v>
      </c>
      <c r="AX353" s="139">
        <v>3958</v>
      </c>
      <c r="AY353" s="58">
        <v>2673</v>
      </c>
      <c r="AZ353" s="139">
        <v>4312</v>
      </c>
      <c r="BA353" s="58">
        <v>8306</v>
      </c>
      <c r="BB353" s="139">
        <v>10776</v>
      </c>
      <c r="BC353" s="58">
        <v>6653</v>
      </c>
      <c r="BD353" s="139">
        <v>8252</v>
      </c>
      <c r="BE353" s="58">
        <v>2355</v>
      </c>
      <c r="BF353" s="139">
        <v>0</v>
      </c>
      <c r="BG353" s="59">
        <v>0</v>
      </c>
      <c r="BI353" s="140">
        <f t="shared" si="223"/>
        <v>3940.4166666666665</v>
      </c>
      <c r="BJ353" s="140">
        <f t="shared" si="224"/>
        <v>47285</v>
      </c>
      <c r="BL353" s="399">
        <f t="shared" si="198"/>
        <v>26</v>
      </c>
      <c r="BM353" s="399">
        <f t="shared" si="199"/>
        <v>26</v>
      </c>
      <c r="BN353" s="399">
        <f t="shared" si="200"/>
        <v>52.71</v>
      </c>
      <c r="BO353" s="399">
        <f t="shared" si="201"/>
        <v>43.71</v>
      </c>
      <c r="BP353" s="399">
        <f t="shared" si="202"/>
        <v>55.18</v>
      </c>
      <c r="BQ353" s="399">
        <f t="shared" si="203"/>
        <v>85.45</v>
      </c>
      <c r="BR353" s="399">
        <f t="shared" si="204"/>
        <v>105.21</v>
      </c>
      <c r="BS353" s="399">
        <f t="shared" si="205"/>
        <v>72.22</v>
      </c>
      <c r="BT353" s="399">
        <f t="shared" si="206"/>
        <v>85.02</v>
      </c>
      <c r="BU353" s="399">
        <f t="shared" si="207"/>
        <v>41.49</v>
      </c>
      <c r="BV353" s="399">
        <f t="shared" si="208"/>
        <v>26</v>
      </c>
      <c r="BW353" s="399">
        <f t="shared" si="209"/>
        <v>26</v>
      </c>
      <c r="BX353" s="385">
        <f t="shared" si="225"/>
        <v>644.99</v>
      </c>
      <c r="BY353" s="385">
        <f t="shared" si="226"/>
        <v>53.749166666666667</v>
      </c>
      <c r="BZ353" s="385"/>
      <c r="CF353" s="399">
        <f t="shared" si="210"/>
        <v>51</v>
      </c>
      <c r="CG353" s="399">
        <f t="shared" si="211"/>
        <v>51</v>
      </c>
      <c r="CH353" s="399">
        <f t="shared" si="212"/>
        <v>93.82</v>
      </c>
      <c r="CI353" s="399">
        <f t="shared" si="213"/>
        <v>78.400000000000006</v>
      </c>
      <c r="CJ353" s="399">
        <f t="shared" si="214"/>
        <v>98.06</v>
      </c>
      <c r="CK353" s="399">
        <f t="shared" si="215"/>
        <v>168.44</v>
      </c>
      <c r="CL353" s="399">
        <f t="shared" si="216"/>
        <v>217.84</v>
      </c>
      <c r="CM353" s="399">
        <f t="shared" si="217"/>
        <v>135.38</v>
      </c>
      <c r="CN353" s="399">
        <f t="shared" si="218"/>
        <v>167.36</v>
      </c>
      <c r="CO353" s="399">
        <f t="shared" si="219"/>
        <v>74.58</v>
      </c>
      <c r="CP353" s="399">
        <f t="shared" si="220"/>
        <v>51</v>
      </c>
      <c r="CQ353" s="399">
        <f t="shared" si="221"/>
        <v>51</v>
      </c>
      <c r="CR353" s="385">
        <f t="shared" si="227"/>
        <v>1237.8800000000001</v>
      </c>
      <c r="CS353" s="385">
        <f t="shared" si="228"/>
        <v>103.15666666666668</v>
      </c>
    </row>
    <row r="354" spans="22:97" ht="14" customHeight="1" x14ac:dyDescent="0.35">
      <c r="V354" s="137"/>
      <c r="W354" s="39"/>
      <c r="X354" s="202"/>
      <c r="Y354" s="42"/>
      <c r="Z354" s="27"/>
      <c r="AA354" s="28"/>
      <c r="AB354" s="29"/>
      <c r="AC354" s="29"/>
      <c r="AD354" s="29"/>
      <c r="AE354" s="30"/>
      <c r="AF354" s="31"/>
      <c r="AG354" s="136"/>
      <c r="AH354" s="137"/>
      <c r="AI354" s="39"/>
      <c r="AJ354" s="41"/>
      <c r="AK354" s="42"/>
      <c r="AL354" s="27"/>
      <c r="AM354" s="28" t="str">
        <f>IFERROR(INDEX(#REF!,MATCH(AH354,#REF!,0)),"")</f>
        <v/>
      </c>
      <c r="AN354" s="29" t="str">
        <f t="shared" si="197"/>
        <v/>
      </c>
      <c r="AO354" s="29">
        <f t="shared" si="229"/>
        <v>0</v>
      </c>
      <c r="AP354" s="29">
        <f t="shared" si="222"/>
        <v>0</v>
      </c>
      <c r="AQ354" s="30">
        <f t="shared" si="230"/>
        <v>0</v>
      </c>
      <c r="AR354" s="31">
        <f t="shared" si="231"/>
        <v>0</v>
      </c>
      <c r="AT354" s="44" t="s">
        <v>969</v>
      </c>
      <c r="AU354" s="48" t="s">
        <v>687</v>
      </c>
      <c r="AV354" s="138">
        <v>0</v>
      </c>
      <c r="AW354" s="58">
        <v>0</v>
      </c>
      <c r="AX354" s="139">
        <v>4462</v>
      </c>
      <c r="AY354" s="58">
        <v>1002</v>
      </c>
      <c r="AZ354" s="139">
        <v>849</v>
      </c>
      <c r="BA354" s="58">
        <v>1349</v>
      </c>
      <c r="BB354" s="139">
        <v>1686</v>
      </c>
      <c r="BC354" s="58">
        <v>1627</v>
      </c>
      <c r="BD354" s="139">
        <v>1581</v>
      </c>
      <c r="BE354" s="58">
        <v>1445</v>
      </c>
      <c r="BF354" s="139">
        <v>0</v>
      </c>
      <c r="BG354" s="59">
        <v>0</v>
      </c>
      <c r="BI354" s="140">
        <f t="shared" si="223"/>
        <v>1166.75</v>
      </c>
      <c r="BJ354" s="140">
        <f t="shared" si="224"/>
        <v>14001</v>
      </c>
      <c r="BL354" s="399">
        <f t="shared" si="198"/>
        <v>26</v>
      </c>
      <c r="BM354" s="399">
        <f t="shared" si="199"/>
        <v>26</v>
      </c>
      <c r="BN354" s="399">
        <f t="shared" si="200"/>
        <v>56.23</v>
      </c>
      <c r="BO354" s="399">
        <f t="shared" si="201"/>
        <v>32.01</v>
      </c>
      <c r="BP354" s="399">
        <f t="shared" si="202"/>
        <v>31.09</v>
      </c>
      <c r="BQ354" s="399">
        <f t="shared" si="203"/>
        <v>34.44</v>
      </c>
      <c r="BR354" s="399">
        <f t="shared" si="204"/>
        <v>36.799999999999997</v>
      </c>
      <c r="BS354" s="399">
        <f t="shared" si="205"/>
        <v>36.39</v>
      </c>
      <c r="BT354" s="399">
        <f t="shared" si="206"/>
        <v>36.07</v>
      </c>
      <c r="BU354" s="399">
        <f t="shared" si="207"/>
        <v>35.119999999999997</v>
      </c>
      <c r="BV354" s="399">
        <f t="shared" si="208"/>
        <v>26</v>
      </c>
      <c r="BW354" s="399">
        <f t="shared" si="209"/>
        <v>26</v>
      </c>
      <c r="BX354" s="385">
        <f t="shared" si="225"/>
        <v>402.15</v>
      </c>
      <c r="BY354" s="385">
        <f t="shared" si="226"/>
        <v>33.512499999999996</v>
      </c>
      <c r="BZ354" s="385"/>
      <c r="CF354" s="399">
        <f t="shared" si="210"/>
        <v>51</v>
      </c>
      <c r="CG354" s="399">
        <f t="shared" si="211"/>
        <v>51</v>
      </c>
      <c r="CH354" s="399">
        <f t="shared" si="212"/>
        <v>99.86</v>
      </c>
      <c r="CI354" s="399">
        <f t="shared" si="213"/>
        <v>58.34</v>
      </c>
      <c r="CJ354" s="399">
        <f t="shared" si="214"/>
        <v>56.77</v>
      </c>
      <c r="CK354" s="399">
        <f t="shared" si="215"/>
        <v>62.51</v>
      </c>
      <c r="CL354" s="399">
        <f t="shared" si="216"/>
        <v>66.55</v>
      </c>
      <c r="CM354" s="399">
        <f t="shared" si="217"/>
        <v>65.84</v>
      </c>
      <c r="CN354" s="399">
        <f t="shared" si="218"/>
        <v>65.290000000000006</v>
      </c>
      <c r="CO354" s="399">
        <f t="shared" si="219"/>
        <v>63.66</v>
      </c>
      <c r="CP354" s="399">
        <f t="shared" si="220"/>
        <v>51</v>
      </c>
      <c r="CQ354" s="399">
        <f t="shared" si="221"/>
        <v>51</v>
      </c>
      <c r="CR354" s="385">
        <f t="shared" si="227"/>
        <v>742.81999999999994</v>
      </c>
      <c r="CS354" s="385">
        <f t="shared" si="228"/>
        <v>61.901666666666664</v>
      </c>
    </row>
    <row r="355" spans="22:97" ht="14" customHeight="1" x14ac:dyDescent="0.35">
      <c r="V355" s="137"/>
      <c r="W355" s="39"/>
      <c r="X355" s="202"/>
      <c r="Y355" s="42"/>
      <c r="Z355" s="27"/>
      <c r="AA355" s="28"/>
      <c r="AB355" s="29"/>
      <c r="AC355" s="29"/>
      <c r="AD355" s="29"/>
      <c r="AE355" s="30"/>
      <c r="AF355" s="31"/>
      <c r="AG355" s="136"/>
      <c r="AH355" s="137"/>
      <c r="AI355" s="39"/>
      <c r="AJ355" s="41"/>
      <c r="AK355" s="42"/>
      <c r="AL355" s="27"/>
      <c r="AM355" s="28" t="str">
        <f>IFERROR(INDEX(#REF!,MATCH(AH355,#REF!,0)),"")</f>
        <v/>
      </c>
      <c r="AN355" s="29" t="str">
        <f t="shared" si="197"/>
        <v/>
      </c>
      <c r="AO355" s="29">
        <f t="shared" si="229"/>
        <v>0</v>
      </c>
      <c r="AP355" s="29">
        <f t="shared" si="222"/>
        <v>0</v>
      </c>
      <c r="AQ355" s="30">
        <f t="shared" si="230"/>
        <v>0</v>
      </c>
      <c r="AR355" s="31">
        <f t="shared" si="231"/>
        <v>0</v>
      </c>
      <c r="AT355" s="44" t="s">
        <v>969</v>
      </c>
      <c r="AU355" s="48" t="s">
        <v>688</v>
      </c>
      <c r="AV355" s="138">
        <v>0</v>
      </c>
      <c r="AW355" s="58">
        <v>0</v>
      </c>
      <c r="AX355" s="139">
        <v>2014</v>
      </c>
      <c r="AY355" s="58">
        <v>375</v>
      </c>
      <c r="AZ355" s="139">
        <v>226</v>
      </c>
      <c r="BA355" s="58">
        <v>349</v>
      </c>
      <c r="BB355" s="139">
        <v>436</v>
      </c>
      <c r="BC355" s="58">
        <v>1094</v>
      </c>
      <c r="BD355" s="139">
        <v>24181</v>
      </c>
      <c r="BE355" s="58">
        <v>13420</v>
      </c>
      <c r="BF355" s="139">
        <v>0</v>
      </c>
      <c r="BG355" s="59">
        <v>0</v>
      </c>
      <c r="BI355" s="140">
        <f t="shared" si="223"/>
        <v>3507.9166666666665</v>
      </c>
      <c r="BJ355" s="140">
        <f t="shared" si="224"/>
        <v>42095</v>
      </c>
      <c r="BL355" s="399">
        <f t="shared" si="198"/>
        <v>26</v>
      </c>
      <c r="BM355" s="399">
        <f t="shared" si="199"/>
        <v>26</v>
      </c>
      <c r="BN355" s="399">
        <f t="shared" si="200"/>
        <v>39.1</v>
      </c>
      <c r="BO355" s="399">
        <f t="shared" si="201"/>
        <v>28.25</v>
      </c>
      <c r="BP355" s="399">
        <f t="shared" si="202"/>
        <v>27.36</v>
      </c>
      <c r="BQ355" s="399">
        <f t="shared" si="203"/>
        <v>28.09</v>
      </c>
      <c r="BR355" s="399">
        <f t="shared" si="204"/>
        <v>28.62</v>
      </c>
      <c r="BS355" s="399">
        <f t="shared" si="205"/>
        <v>32.659999999999997</v>
      </c>
      <c r="BT355" s="399">
        <f t="shared" si="206"/>
        <v>212.45</v>
      </c>
      <c r="BU355" s="399">
        <f t="shared" si="207"/>
        <v>126.36</v>
      </c>
      <c r="BV355" s="399">
        <f t="shared" si="208"/>
        <v>26</v>
      </c>
      <c r="BW355" s="399">
        <f t="shared" si="209"/>
        <v>26</v>
      </c>
      <c r="BX355" s="385">
        <f t="shared" si="225"/>
        <v>626.89</v>
      </c>
      <c r="BY355" s="385">
        <f t="shared" si="226"/>
        <v>52.240833333333335</v>
      </c>
      <c r="BZ355" s="385"/>
      <c r="CF355" s="399">
        <f t="shared" si="210"/>
        <v>51</v>
      </c>
      <c r="CG355" s="399">
        <f t="shared" si="211"/>
        <v>51</v>
      </c>
      <c r="CH355" s="399">
        <f t="shared" si="212"/>
        <v>70.489999999999995</v>
      </c>
      <c r="CI355" s="399">
        <f t="shared" si="213"/>
        <v>53.55</v>
      </c>
      <c r="CJ355" s="399">
        <f t="shared" si="214"/>
        <v>52.54</v>
      </c>
      <c r="CK355" s="399">
        <f t="shared" si="215"/>
        <v>53.37</v>
      </c>
      <c r="CL355" s="399">
        <f t="shared" si="216"/>
        <v>53.96</v>
      </c>
      <c r="CM355" s="399">
        <f t="shared" si="217"/>
        <v>59.45</v>
      </c>
      <c r="CN355" s="399">
        <f t="shared" si="218"/>
        <v>485.94</v>
      </c>
      <c r="CO355" s="399">
        <f t="shared" si="219"/>
        <v>270.72000000000003</v>
      </c>
      <c r="CP355" s="399">
        <f t="shared" si="220"/>
        <v>51</v>
      </c>
      <c r="CQ355" s="399">
        <f t="shared" si="221"/>
        <v>51</v>
      </c>
      <c r="CR355" s="385">
        <f t="shared" si="227"/>
        <v>1304.02</v>
      </c>
      <c r="CS355" s="385">
        <f t="shared" si="228"/>
        <v>108.66833333333334</v>
      </c>
    </row>
    <row r="356" spans="22:97" ht="14" customHeight="1" x14ac:dyDescent="0.35">
      <c r="V356" s="137"/>
      <c r="W356" s="39"/>
      <c r="X356" s="202"/>
      <c r="Y356" s="42"/>
      <c r="Z356" s="27"/>
      <c r="AA356" s="28"/>
      <c r="AB356" s="29"/>
      <c r="AC356" s="29"/>
      <c r="AD356" s="29"/>
      <c r="AE356" s="30"/>
      <c r="AF356" s="31"/>
      <c r="AG356" s="136"/>
      <c r="AH356" s="137"/>
      <c r="AI356" s="39"/>
      <c r="AJ356" s="41"/>
      <c r="AK356" s="42"/>
      <c r="AL356" s="27"/>
      <c r="AM356" s="28" t="str">
        <f>IFERROR(INDEX(#REF!,MATCH(AH356,#REF!,0)),"")</f>
        <v/>
      </c>
      <c r="AN356" s="29" t="str">
        <f t="shared" si="197"/>
        <v/>
      </c>
      <c r="AO356" s="29">
        <f t="shared" si="229"/>
        <v>0</v>
      </c>
      <c r="AP356" s="29">
        <f t="shared" si="222"/>
        <v>0</v>
      </c>
      <c r="AQ356" s="30">
        <f t="shared" si="230"/>
        <v>0</v>
      </c>
      <c r="AR356" s="31">
        <f t="shared" si="231"/>
        <v>0</v>
      </c>
      <c r="AT356" s="44" t="s">
        <v>969</v>
      </c>
      <c r="AU356" s="48" t="s">
        <v>689</v>
      </c>
      <c r="AV356" s="138">
        <v>0</v>
      </c>
      <c r="AW356" s="58">
        <v>0</v>
      </c>
      <c r="AX356" s="139">
        <v>3</v>
      </c>
      <c r="AY356" s="58">
        <v>3231</v>
      </c>
      <c r="AZ356" s="139">
        <v>2912</v>
      </c>
      <c r="BA356" s="58">
        <v>10168</v>
      </c>
      <c r="BB356" s="139">
        <v>8535</v>
      </c>
      <c r="BC356" s="58">
        <v>6826</v>
      </c>
      <c r="BD356" s="139">
        <v>7301</v>
      </c>
      <c r="BE356" s="58">
        <v>3816</v>
      </c>
      <c r="BF356" s="139">
        <v>0</v>
      </c>
      <c r="BG356" s="59">
        <v>0</v>
      </c>
      <c r="BI356" s="140">
        <f t="shared" si="223"/>
        <v>3566</v>
      </c>
      <c r="BJ356" s="140">
        <f t="shared" si="224"/>
        <v>42792</v>
      </c>
      <c r="BL356" s="399">
        <f t="shared" si="198"/>
        <v>26</v>
      </c>
      <c r="BM356" s="399">
        <f t="shared" si="199"/>
        <v>26</v>
      </c>
      <c r="BN356" s="399">
        <f t="shared" si="200"/>
        <v>26.02</v>
      </c>
      <c r="BO356" s="399">
        <f t="shared" si="201"/>
        <v>47.62</v>
      </c>
      <c r="BP356" s="399">
        <f t="shared" si="202"/>
        <v>45.38</v>
      </c>
      <c r="BQ356" s="399">
        <f t="shared" si="203"/>
        <v>100.34</v>
      </c>
      <c r="BR356" s="399">
        <f t="shared" si="204"/>
        <v>87.28</v>
      </c>
      <c r="BS356" s="399">
        <f t="shared" si="205"/>
        <v>73.61</v>
      </c>
      <c r="BT356" s="399">
        <f t="shared" si="206"/>
        <v>77.41</v>
      </c>
      <c r="BU356" s="399">
        <f t="shared" si="207"/>
        <v>51.71</v>
      </c>
      <c r="BV356" s="399">
        <f t="shared" si="208"/>
        <v>26</v>
      </c>
      <c r="BW356" s="399">
        <f t="shared" si="209"/>
        <v>26</v>
      </c>
      <c r="BX356" s="385">
        <f t="shared" si="225"/>
        <v>613.37</v>
      </c>
      <c r="BY356" s="385">
        <f t="shared" si="226"/>
        <v>51.114166666666669</v>
      </c>
      <c r="BZ356" s="385"/>
      <c r="CF356" s="399">
        <f t="shared" si="210"/>
        <v>51</v>
      </c>
      <c r="CG356" s="399">
        <f t="shared" si="211"/>
        <v>51</v>
      </c>
      <c r="CH356" s="399">
        <f t="shared" si="212"/>
        <v>51.02</v>
      </c>
      <c r="CI356" s="399">
        <f t="shared" si="213"/>
        <v>85.09</v>
      </c>
      <c r="CJ356" s="399">
        <f t="shared" si="214"/>
        <v>81.260000000000005</v>
      </c>
      <c r="CK356" s="399">
        <f t="shared" si="215"/>
        <v>205.68</v>
      </c>
      <c r="CL356" s="399">
        <f t="shared" si="216"/>
        <v>173.02</v>
      </c>
      <c r="CM356" s="399">
        <f t="shared" si="217"/>
        <v>138.84</v>
      </c>
      <c r="CN356" s="399">
        <f t="shared" si="218"/>
        <v>148.34</v>
      </c>
      <c r="CO356" s="399">
        <f t="shared" si="219"/>
        <v>92.11</v>
      </c>
      <c r="CP356" s="399">
        <f t="shared" si="220"/>
        <v>51</v>
      </c>
      <c r="CQ356" s="399">
        <f t="shared" si="221"/>
        <v>51</v>
      </c>
      <c r="CR356" s="385">
        <f t="shared" si="227"/>
        <v>1179.3599999999999</v>
      </c>
      <c r="CS356" s="385">
        <f t="shared" si="228"/>
        <v>98.279999999999987</v>
      </c>
    </row>
    <row r="357" spans="22:97" ht="14" customHeight="1" x14ac:dyDescent="0.35">
      <c r="V357" s="137"/>
      <c r="W357" s="39"/>
      <c r="X357" s="202"/>
      <c r="Y357" s="42"/>
      <c r="Z357" s="27"/>
      <c r="AA357" s="28"/>
      <c r="AB357" s="29"/>
      <c r="AC357" s="29"/>
      <c r="AD357" s="29"/>
      <c r="AE357" s="30"/>
      <c r="AF357" s="31"/>
      <c r="AG357" s="136"/>
      <c r="AH357" s="137"/>
      <c r="AI357" s="39"/>
      <c r="AJ357" s="41"/>
      <c r="AK357" s="42"/>
      <c r="AL357" s="27"/>
      <c r="AM357" s="28" t="str">
        <f>IFERROR(INDEX(#REF!,MATCH(AH357,#REF!,0)),"")</f>
        <v/>
      </c>
      <c r="AN357" s="29" t="str">
        <f t="shared" si="197"/>
        <v/>
      </c>
      <c r="AO357" s="29">
        <f t="shared" si="229"/>
        <v>0</v>
      </c>
      <c r="AP357" s="29">
        <f t="shared" si="222"/>
        <v>0</v>
      </c>
      <c r="AQ357" s="30">
        <f t="shared" si="230"/>
        <v>0</v>
      </c>
      <c r="AR357" s="31">
        <f t="shared" si="231"/>
        <v>0</v>
      </c>
      <c r="AT357" s="44" t="s">
        <v>969</v>
      </c>
      <c r="AU357" s="48" t="s">
        <v>690</v>
      </c>
      <c r="AV357" s="138">
        <v>0</v>
      </c>
      <c r="AW357" s="58">
        <v>0</v>
      </c>
      <c r="AX357" s="139">
        <v>2426</v>
      </c>
      <c r="AY357" s="58">
        <v>1471</v>
      </c>
      <c r="AZ357" s="139">
        <v>2918</v>
      </c>
      <c r="BA357" s="58">
        <v>6140</v>
      </c>
      <c r="BB357" s="139">
        <v>8456</v>
      </c>
      <c r="BC357" s="58">
        <v>4471</v>
      </c>
      <c r="BD357" s="139">
        <v>6344</v>
      </c>
      <c r="BE357" s="58">
        <v>2193</v>
      </c>
      <c r="BF357" s="139">
        <v>0</v>
      </c>
      <c r="BG357" s="59">
        <v>0</v>
      </c>
      <c r="BI357" s="140">
        <f t="shared" si="223"/>
        <v>2868.25</v>
      </c>
      <c r="BJ357" s="140">
        <f t="shared" si="224"/>
        <v>34419</v>
      </c>
      <c r="BL357" s="399">
        <f t="shared" si="198"/>
        <v>26</v>
      </c>
      <c r="BM357" s="399">
        <f t="shared" si="199"/>
        <v>26</v>
      </c>
      <c r="BN357" s="399">
        <f t="shared" si="200"/>
        <v>41.98</v>
      </c>
      <c r="BO357" s="399">
        <f t="shared" si="201"/>
        <v>35.299999999999997</v>
      </c>
      <c r="BP357" s="399">
        <f t="shared" si="202"/>
        <v>45.43</v>
      </c>
      <c r="BQ357" s="399">
        <f t="shared" si="203"/>
        <v>68.12</v>
      </c>
      <c r="BR357" s="399">
        <f t="shared" si="204"/>
        <v>86.65</v>
      </c>
      <c r="BS357" s="399">
        <f t="shared" si="205"/>
        <v>56.3</v>
      </c>
      <c r="BT357" s="399">
        <f t="shared" si="206"/>
        <v>69.75</v>
      </c>
      <c r="BU357" s="399">
        <f t="shared" si="207"/>
        <v>40.35</v>
      </c>
      <c r="BV357" s="399">
        <f t="shared" si="208"/>
        <v>26</v>
      </c>
      <c r="BW357" s="399">
        <f t="shared" si="209"/>
        <v>26</v>
      </c>
      <c r="BX357" s="385">
        <f t="shared" si="225"/>
        <v>547.88000000000011</v>
      </c>
      <c r="BY357" s="385">
        <f t="shared" si="226"/>
        <v>45.656666666666673</v>
      </c>
      <c r="BZ357" s="385"/>
      <c r="CF357" s="399">
        <f t="shared" si="210"/>
        <v>51</v>
      </c>
      <c r="CG357" s="399">
        <f t="shared" si="211"/>
        <v>51</v>
      </c>
      <c r="CH357" s="399">
        <f t="shared" si="212"/>
        <v>75.430000000000007</v>
      </c>
      <c r="CI357" s="399">
        <f t="shared" si="213"/>
        <v>63.97</v>
      </c>
      <c r="CJ357" s="399">
        <f t="shared" si="214"/>
        <v>81.34</v>
      </c>
      <c r="CK357" s="399">
        <f t="shared" si="215"/>
        <v>125.12</v>
      </c>
      <c r="CL357" s="399">
        <f t="shared" si="216"/>
        <v>171.44</v>
      </c>
      <c r="CM357" s="399">
        <f t="shared" si="217"/>
        <v>99.97</v>
      </c>
      <c r="CN357" s="399">
        <f t="shared" si="218"/>
        <v>129.19999999999999</v>
      </c>
      <c r="CO357" s="399">
        <f t="shared" si="219"/>
        <v>72.64</v>
      </c>
      <c r="CP357" s="399">
        <f t="shared" si="220"/>
        <v>51</v>
      </c>
      <c r="CQ357" s="399">
        <f t="shared" si="221"/>
        <v>51</v>
      </c>
      <c r="CR357" s="385">
        <f t="shared" si="227"/>
        <v>1023.11</v>
      </c>
      <c r="CS357" s="385">
        <f t="shared" si="228"/>
        <v>85.259166666666673</v>
      </c>
    </row>
    <row r="358" spans="22:97" ht="14" customHeight="1" x14ac:dyDescent="0.35">
      <c r="V358" s="137"/>
      <c r="W358" s="39"/>
      <c r="X358" s="202"/>
      <c r="Y358" s="42"/>
      <c r="Z358" s="27"/>
      <c r="AA358" s="28"/>
      <c r="AB358" s="29"/>
      <c r="AC358" s="29"/>
      <c r="AD358" s="29"/>
      <c r="AE358" s="30"/>
      <c r="AF358" s="31"/>
      <c r="AG358" s="136"/>
      <c r="AH358" s="137"/>
      <c r="AI358" s="39"/>
      <c r="AJ358" s="41"/>
      <c r="AK358" s="42"/>
      <c r="AL358" s="27"/>
      <c r="AM358" s="28" t="str">
        <f>IFERROR(INDEX(#REF!,MATCH(AH358,#REF!,0)),"")</f>
        <v/>
      </c>
      <c r="AN358" s="29" t="str">
        <f t="shared" si="197"/>
        <v/>
      </c>
      <c r="AO358" s="29">
        <f t="shared" si="229"/>
        <v>0</v>
      </c>
      <c r="AP358" s="29">
        <f t="shared" si="222"/>
        <v>0</v>
      </c>
      <c r="AQ358" s="30">
        <f t="shared" si="230"/>
        <v>0</v>
      </c>
      <c r="AR358" s="31">
        <f t="shared" si="231"/>
        <v>0</v>
      </c>
      <c r="AT358" s="44" t="s">
        <v>969</v>
      </c>
      <c r="AU358" s="49" t="s">
        <v>691</v>
      </c>
      <c r="AV358" s="138">
        <v>0</v>
      </c>
      <c r="AW358" s="58">
        <v>0</v>
      </c>
      <c r="AX358" s="55">
        <v>4017</v>
      </c>
      <c r="AY358" s="58">
        <v>1091</v>
      </c>
      <c r="AZ358" s="55">
        <v>3439</v>
      </c>
      <c r="BA358" s="58">
        <v>5668</v>
      </c>
      <c r="BB358" s="55">
        <v>7090</v>
      </c>
      <c r="BC358" s="58">
        <v>5465</v>
      </c>
      <c r="BD358" s="51">
        <v>6098</v>
      </c>
      <c r="BE358" s="58">
        <v>3179</v>
      </c>
      <c r="BF358" s="55">
        <v>0</v>
      </c>
      <c r="BG358" s="59">
        <v>0</v>
      </c>
      <c r="BI358" s="140">
        <f t="shared" si="223"/>
        <v>3003.9166666666665</v>
      </c>
      <c r="BJ358" s="140">
        <f t="shared" si="224"/>
        <v>36047</v>
      </c>
      <c r="BL358" s="399">
        <f t="shared" si="198"/>
        <v>26</v>
      </c>
      <c r="BM358" s="399">
        <f t="shared" si="199"/>
        <v>26</v>
      </c>
      <c r="BN358" s="399">
        <f t="shared" si="200"/>
        <v>53.12</v>
      </c>
      <c r="BO358" s="399">
        <f t="shared" si="201"/>
        <v>32.64</v>
      </c>
      <c r="BP358" s="399">
        <f t="shared" si="202"/>
        <v>49.07</v>
      </c>
      <c r="BQ358" s="399">
        <f t="shared" si="203"/>
        <v>64.680000000000007</v>
      </c>
      <c r="BR358" s="399">
        <f t="shared" si="204"/>
        <v>75.72</v>
      </c>
      <c r="BS358" s="399">
        <f t="shared" si="205"/>
        <v>63.26</v>
      </c>
      <c r="BT358" s="399">
        <f t="shared" si="206"/>
        <v>67.78</v>
      </c>
      <c r="BU358" s="399">
        <f t="shared" si="207"/>
        <v>47.25</v>
      </c>
      <c r="BV358" s="399">
        <f t="shared" si="208"/>
        <v>26</v>
      </c>
      <c r="BW358" s="399">
        <f t="shared" si="209"/>
        <v>26</v>
      </c>
      <c r="BX358" s="385">
        <f t="shared" si="225"/>
        <v>557.52</v>
      </c>
      <c r="BY358" s="385">
        <f t="shared" si="226"/>
        <v>46.46</v>
      </c>
      <c r="BZ358" s="385"/>
      <c r="CF358" s="399">
        <f t="shared" si="210"/>
        <v>51</v>
      </c>
      <c r="CG358" s="399">
        <f t="shared" si="211"/>
        <v>51</v>
      </c>
      <c r="CH358" s="399">
        <f t="shared" si="212"/>
        <v>94.52</v>
      </c>
      <c r="CI358" s="399">
        <f t="shared" si="213"/>
        <v>59.41</v>
      </c>
      <c r="CJ358" s="399">
        <f t="shared" si="214"/>
        <v>87.59</v>
      </c>
      <c r="CK358" s="399">
        <f t="shared" si="215"/>
        <v>115.68</v>
      </c>
      <c r="CL358" s="399">
        <f t="shared" si="216"/>
        <v>144.12</v>
      </c>
      <c r="CM358" s="399">
        <f t="shared" si="217"/>
        <v>111.9</v>
      </c>
      <c r="CN358" s="399">
        <f t="shared" si="218"/>
        <v>124.28</v>
      </c>
      <c r="CO358" s="399">
        <f t="shared" si="219"/>
        <v>84.47</v>
      </c>
      <c r="CP358" s="399">
        <f t="shared" si="220"/>
        <v>51</v>
      </c>
      <c r="CQ358" s="399">
        <f t="shared" si="221"/>
        <v>51</v>
      </c>
      <c r="CR358" s="385">
        <f t="shared" si="227"/>
        <v>1025.9699999999998</v>
      </c>
      <c r="CS358" s="385">
        <f t="shared" si="228"/>
        <v>85.497499999999988</v>
      </c>
    </row>
    <row r="359" spans="22:97" ht="14" customHeight="1" x14ac:dyDescent="0.35">
      <c r="V359" s="137"/>
      <c r="W359" s="39"/>
      <c r="X359" s="202"/>
      <c r="Y359" s="42"/>
      <c r="Z359" s="27"/>
      <c r="AA359" s="28"/>
      <c r="AB359" s="29"/>
      <c r="AC359" s="29"/>
      <c r="AD359" s="29"/>
      <c r="AE359" s="30"/>
      <c r="AF359" s="31"/>
      <c r="AG359" s="136"/>
      <c r="AH359" s="137"/>
      <c r="AI359" s="39"/>
      <c r="AJ359" s="41"/>
      <c r="AK359" s="42"/>
      <c r="AL359" s="27"/>
      <c r="AM359" s="28" t="str">
        <f>IFERROR(INDEX(#REF!,MATCH(AH359,#REF!,0)),"")</f>
        <v/>
      </c>
      <c r="AN359" s="29" t="str">
        <f t="shared" si="197"/>
        <v/>
      </c>
      <c r="AO359" s="29">
        <f t="shared" si="229"/>
        <v>0</v>
      </c>
      <c r="AP359" s="29">
        <f t="shared" si="222"/>
        <v>0</v>
      </c>
      <c r="AQ359" s="30">
        <f t="shared" si="230"/>
        <v>0</v>
      </c>
      <c r="AR359" s="31">
        <f t="shared" si="231"/>
        <v>0</v>
      </c>
      <c r="AT359" s="44" t="s">
        <v>969</v>
      </c>
      <c r="AU359" s="49" t="s">
        <v>692</v>
      </c>
      <c r="AV359" s="138">
        <v>0</v>
      </c>
      <c r="AW359" s="58">
        <v>0</v>
      </c>
      <c r="AX359" s="55">
        <v>2816</v>
      </c>
      <c r="AY359" s="58">
        <v>669</v>
      </c>
      <c r="AZ359" s="55">
        <v>2102</v>
      </c>
      <c r="BA359" s="58">
        <v>6236</v>
      </c>
      <c r="BB359" s="55">
        <v>5982</v>
      </c>
      <c r="BC359" s="58">
        <v>3909</v>
      </c>
      <c r="BD359" s="51">
        <v>4429</v>
      </c>
      <c r="BE359" s="58">
        <v>2711</v>
      </c>
      <c r="BF359" s="55">
        <v>0</v>
      </c>
      <c r="BG359" s="59">
        <v>0</v>
      </c>
      <c r="BI359" s="140">
        <f t="shared" si="223"/>
        <v>2404.5</v>
      </c>
      <c r="BJ359" s="140">
        <f t="shared" si="224"/>
        <v>28854</v>
      </c>
      <c r="BL359" s="399">
        <f t="shared" si="198"/>
        <v>26</v>
      </c>
      <c r="BM359" s="399">
        <f t="shared" si="199"/>
        <v>26</v>
      </c>
      <c r="BN359" s="399">
        <f t="shared" si="200"/>
        <v>44.71</v>
      </c>
      <c r="BO359" s="399">
        <f t="shared" si="201"/>
        <v>30.01</v>
      </c>
      <c r="BP359" s="399">
        <f t="shared" si="202"/>
        <v>39.71</v>
      </c>
      <c r="BQ359" s="399">
        <f t="shared" si="203"/>
        <v>68.89</v>
      </c>
      <c r="BR359" s="399">
        <f t="shared" si="204"/>
        <v>66.87</v>
      </c>
      <c r="BS359" s="399">
        <f t="shared" si="205"/>
        <v>52.36</v>
      </c>
      <c r="BT359" s="399">
        <f t="shared" si="206"/>
        <v>56</v>
      </c>
      <c r="BU359" s="399">
        <f t="shared" si="207"/>
        <v>43.98</v>
      </c>
      <c r="BV359" s="399">
        <f t="shared" si="208"/>
        <v>26</v>
      </c>
      <c r="BW359" s="399">
        <f t="shared" si="209"/>
        <v>26</v>
      </c>
      <c r="BX359" s="385">
        <f t="shared" si="225"/>
        <v>506.53000000000003</v>
      </c>
      <c r="BY359" s="385">
        <f t="shared" si="226"/>
        <v>42.210833333333333</v>
      </c>
      <c r="BZ359" s="385"/>
      <c r="CF359" s="399">
        <f t="shared" si="210"/>
        <v>51</v>
      </c>
      <c r="CG359" s="399">
        <f t="shared" si="211"/>
        <v>51</v>
      </c>
      <c r="CH359" s="399">
        <f t="shared" si="212"/>
        <v>80.11</v>
      </c>
      <c r="CI359" s="399">
        <f t="shared" si="213"/>
        <v>55.55</v>
      </c>
      <c r="CJ359" s="399">
        <f t="shared" si="214"/>
        <v>71.540000000000006</v>
      </c>
      <c r="CK359" s="399">
        <f t="shared" si="215"/>
        <v>127.04</v>
      </c>
      <c r="CL359" s="399">
        <f t="shared" si="216"/>
        <v>121.96</v>
      </c>
      <c r="CM359" s="399">
        <f t="shared" si="217"/>
        <v>93.23</v>
      </c>
      <c r="CN359" s="399">
        <f t="shared" si="218"/>
        <v>99.47</v>
      </c>
      <c r="CO359" s="399">
        <f t="shared" si="219"/>
        <v>78.849999999999994</v>
      </c>
      <c r="CP359" s="399">
        <f t="shared" si="220"/>
        <v>51</v>
      </c>
      <c r="CQ359" s="399">
        <f t="shared" si="221"/>
        <v>51</v>
      </c>
      <c r="CR359" s="385">
        <f t="shared" si="227"/>
        <v>931.75000000000011</v>
      </c>
      <c r="CS359" s="385">
        <f t="shared" si="228"/>
        <v>77.645833333333343</v>
      </c>
    </row>
    <row r="360" spans="22:97" ht="14" customHeight="1" x14ac:dyDescent="0.35">
      <c r="V360" s="137"/>
      <c r="W360" s="39"/>
      <c r="X360" s="202"/>
      <c r="Y360" s="42"/>
      <c r="Z360" s="27"/>
      <c r="AA360" s="28"/>
      <c r="AB360" s="29"/>
      <c r="AC360" s="29"/>
      <c r="AD360" s="29"/>
      <c r="AE360" s="30"/>
      <c r="AF360" s="31"/>
      <c r="AG360" s="136"/>
      <c r="AH360" s="137"/>
      <c r="AI360" s="39"/>
      <c r="AJ360" s="41"/>
      <c r="AK360" s="42"/>
      <c r="AL360" s="27"/>
      <c r="AM360" s="28" t="str">
        <f>IFERROR(INDEX(#REF!,MATCH(AH360,#REF!,0)),"")</f>
        <v/>
      </c>
      <c r="AN360" s="29" t="str">
        <f t="shared" si="197"/>
        <v/>
      </c>
      <c r="AO360" s="29">
        <f t="shared" si="229"/>
        <v>0</v>
      </c>
      <c r="AP360" s="29">
        <f t="shared" si="222"/>
        <v>0</v>
      </c>
      <c r="AQ360" s="30">
        <f t="shared" si="230"/>
        <v>0</v>
      </c>
      <c r="AR360" s="31">
        <f t="shared" si="231"/>
        <v>0</v>
      </c>
      <c r="AT360" s="44" t="s">
        <v>969</v>
      </c>
      <c r="AU360" s="49" t="s">
        <v>693</v>
      </c>
      <c r="AV360" s="138">
        <v>0</v>
      </c>
      <c r="AW360" s="58">
        <v>0</v>
      </c>
      <c r="AX360" s="55">
        <v>7723</v>
      </c>
      <c r="AY360" s="58">
        <v>8220</v>
      </c>
      <c r="AZ360" s="55">
        <v>5719</v>
      </c>
      <c r="BA360" s="58">
        <v>8209</v>
      </c>
      <c r="BB360" s="55">
        <v>10781</v>
      </c>
      <c r="BC360" s="58">
        <v>9567</v>
      </c>
      <c r="BD360" s="51">
        <v>7767</v>
      </c>
      <c r="BE360" s="58">
        <v>7673</v>
      </c>
      <c r="BF360" s="55">
        <v>0</v>
      </c>
      <c r="BG360" s="59">
        <v>0</v>
      </c>
      <c r="BI360" s="140">
        <f t="shared" si="223"/>
        <v>5471.583333333333</v>
      </c>
      <c r="BJ360" s="140">
        <f t="shared" si="224"/>
        <v>65659</v>
      </c>
      <c r="BL360" s="399">
        <f t="shared" si="198"/>
        <v>26</v>
      </c>
      <c r="BM360" s="399">
        <f t="shared" si="199"/>
        <v>26</v>
      </c>
      <c r="BN360" s="399">
        <f t="shared" si="200"/>
        <v>80.78</v>
      </c>
      <c r="BO360" s="399">
        <f t="shared" si="201"/>
        <v>84.76</v>
      </c>
      <c r="BP360" s="399">
        <f t="shared" si="202"/>
        <v>65.03</v>
      </c>
      <c r="BQ360" s="399">
        <f t="shared" si="203"/>
        <v>84.67</v>
      </c>
      <c r="BR360" s="399">
        <f t="shared" si="204"/>
        <v>105.25</v>
      </c>
      <c r="BS360" s="399">
        <f t="shared" si="205"/>
        <v>95.54</v>
      </c>
      <c r="BT360" s="399">
        <f t="shared" si="206"/>
        <v>81.14</v>
      </c>
      <c r="BU360" s="399">
        <f t="shared" si="207"/>
        <v>80.38</v>
      </c>
      <c r="BV360" s="399">
        <f t="shared" si="208"/>
        <v>26</v>
      </c>
      <c r="BW360" s="399">
        <f t="shared" si="209"/>
        <v>26</v>
      </c>
      <c r="BX360" s="385">
        <f t="shared" si="225"/>
        <v>781.55000000000007</v>
      </c>
      <c r="BY360" s="385">
        <f t="shared" si="226"/>
        <v>65.129166666666677</v>
      </c>
      <c r="BZ360" s="385"/>
      <c r="CF360" s="399">
        <f t="shared" si="210"/>
        <v>51</v>
      </c>
      <c r="CG360" s="399">
        <f t="shared" si="211"/>
        <v>51</v>
      </c>
      <c r="CH360" s="399">
        <f t="shared" si="212"/>
        <v>156.78</v>
      </c>
      <c r="CI360" s="399">
        <f t="shared" si="213"/>
        <v>166.72</v>
      </c>
      <c r="CJ360" s="399">
        <f t="shared" si="214"/>
        <v>116.7</v>
      </c>
      <c r="CK360" s="399">
        <f t="shared" si="215"/>
        <v>166.5</v>
      </c>
      <c r="CL360" s="399">
        <f t="shared" si="216"/>
        <v>217.94</v>
      </c>
      <c r="CM360" s="399">
        <f t="shared" si="217"/>
        <v>193.66</v>
      </c>
      <c r="CN360" s="399">
        <f t="shared" si="218"/>
        <v>157.66</v>
      </c>
      <c r="CO360" s="399">
        <f t="shared" si="219"/>
        <v>155.78</v>
      </c>
      <c r="CP360" s="399">
        <f t="shared" si="220"/>
        <v>51</v>
      </c>
      <c r="CQ360" s="399">
        <f t="shared" si="221"/>
        <v>51</v>
      </c>
      <c r="CR360" s="385">
        <f t="shared" si="227"/>
        <v>1535.7400000000002</v>
      </c>
      <c r="CS360" s="385">
        <f t="shared" si="228"/>
        <v>127.97833333333335</v>
      </c>
    </row>
    <row r="361" spans="22:97" ht="14" customHeight="1" x14ac:dyDescent="0.35">
      <c r="V361" s="137"/>
      <c r="W361" s="39"/>
      <c r="X361" s="202"/>
      <c r="Y361" s="42"/>
      <c r="Z361" s="27"/>
      <c r="AA361" s="28"/>
      <c r="AB361" s="29"/>
      <c r="AC361" s="29"/>
      <c r="AD361" s="29"/>
      <c r="AE361" s="30"/>
      <c r="AF361" s="31"/>
      <c r="AG361" s="136"/>
      <c r="AH361" s="137"/>
      <c r="AI361" s="39"/>
      <c r="AJ361" s="41"/>
      <c r="AK361" s="42"/>
      <c r="AL361" s="27"/>
      <c r="AM361" s="28" t="str">
        <f>IFERROR(INDEX(#REF!,MATCH(AH361,#REF!,0)),"")</f>
        <v/>
      </c>
      <c r="AN361" s="29" t="str">
        <f t="shared" si="197"/>
        <v/>
      </c>
      <c r="AO361" s="29">
        <f t="shared" si="229"/>
        <v>0</v>
      </c>
      <c r="AP361" s="29">
        <f t="shared" si="222"/>
        <v>0</v>
      </c>
      <c r="AQ361" s="30">
        <f t="shared" si="230"/>
        <v>0</v>
      </c>
      <c r="AR361" s="31">
        <f t="shared" si="231"/>
        <v>0</v>
      </c>
      <c r="AT361" s="44" t="s">
        <v>969</v>
      </c>
      <c r="AU361" s="49" t="s">
        <v>694</v>
      </c>
      <c r="AV361" s="138">
        <v>0</v>
      </c>
      <c r="AW361" s="58">
        <v>0</v>
      </c>
      <c r="AX361" s="55">
        <v>7291</v>
      </c>
      <c r="AY361" s="58">
        <v>1278</v>
      </c>
      <c r="AZ361" s="55">
        <v>4508</v>
      </c>
      <c r="BA361" s="58">
        <v>7628</v>
      </c>
      <c r="BB361" s="55">
        <v>7185</v>
      </c>
      <c r="BC361" s="58">
        <v>6016</v>
      </c>
      <c r="BD361" s="51">
        <v>9378</v>
      </c>
      <c r="BE361" s="58">
        <v>7588</v>
      </c>
      <c r="BF361" s="55">
        <v>0</v>
      </c>
      <c r="BG361" s="59">
        <v>0</v>
      </c>
      <c r="BI361" s="140">
        <f t="shared" si="223"/>
        <v>4239.333333333333</v>
      </c>
      <c r="BJ361" s="140">
        <f t="shared" si="224"/>
        <v>50872</v>
      </c>
      <c r="BL361" s="399">
        <f t="shared" si="198"/>
        <v>26</v>
      </c>
      <c r="BM361" s="399">
        <f t="shared" si="199"/>
        <v>26</v>
      </c>
      <c r="BN361" s="399">
        <f t="shared" si="200"/>
        <v>77.33</v>
      </c>
      <c r="BO361" s="399">
        <f t="shared" si="201"/>
        <v>33.950000000000003</v>
      </c>
      <c r="BP361" s="399">
        <f t="shared" si="202"/>
        <v>56.56</v>
      </c>
      <c r="BQ361" s="399">
        <f t="shared" si="203"/>
        <v>80.02</v>
      </c>
      <c r="BR361" s="399">
        <f t="shared" si="204"/>
        <v>76.48</v>
      </c>
      <c r="BS361" s="399">
        <f t="shared" si="205"/>
        <v>67.13</v>
      </c>
      <c r="BT361" s="399">
        <f t="shared" si="206"/>
        <v>94.02</v>
      </c>
      <c r="BU361" s="399">
        <f t="shared" si="207"/>
        <v>79.7</v>
      </c>
      <c r="BV361" s="399">
        <f t="shared" si="208"/>
        <v>26</v>
      </c>
      <c r="BW361" s="399">
        <f t="shared" si="209"/>
        <v>26</v>
      </c>
      <c r="BX361" s="385">
        <f t="shared" si="225"/>
        <v>669.19</v>
      </c>
      <c r="BY361" s="385">
        <f t="shared" si="226"/>
        <v>55.76583333333334</v>
      </c>
      <c r="BZ361" s="385"/>
      <c r="CF361" s="399">
        <f t="shared" si="210"/>
        <v>51</v>
      </c>
      <c r="CG361" s="399">
        <f t="shared" si="211"/>
        <v>51</v>
      </c>
      <c r="CH361" s="399">
        <f t="shared" si="212"/>
        <v>148.13999999999999</v>
      </c>
      <c r="CI361" s="399">
        <f t="shared" si="213"/>
        <v>61.66</v>
      </c>
      <c r="CJ361" s="399">
        <f t="shared" si="214"/>
        <v>100.42</v>
      </c>
      <c r="CK361" s="399">
        <f t="shared" si="215"/>
        <v>154.88</v>
      </c>
      <c r="CL361" s="399">
        <f t="shared" si="216"/>
        <v>146.02000000000001</v>
      </c>
      <c r="CM361" s="399">
        <f t="shared" si="217"/>
        <v>122.64</v>
      </c>
      <c r="CN361" s="399">
        <f t="shared" si="218"/>
        <v>189.88</v>
      </c>
      <c r="CO361" s="399">
        <f t="shared" si="219"/>
        <v>154.08000000000001</v>
      </c>
      <c r="CP361" s="399">
        <f t="shared" si="220"/>
        <v>51</v>
      </c>
      <c r="CQ361" s="399">
        <f t="shared" si="221"/>
        <v>51</v>
      </c>
      <c r="CR361" s="385">
        <f t="shared" si="227"/>
        <v>1281.7199999999998</v>
      </c>
      <c r="CS361" s="385">
        <f t="shared" si="228"/>
        <v>106.80999999999999</v>
      </c>
    </row>
    <row r="362" spans="22:97" ht="14" customHeight="1" x14ac:dyDescent="0.35">
      <c r="V362" s="137"/>
      <c r="W362" s="39"/>
      <c r="X362" s="202"/>
      <c r="Y362" s="42"/>
      <c r="Z362" s="27"/>
      <c r="AA362" s="28"/>
      <c r="AB362" s="29"/>
      <c r="AC362" s="29"/>
      <c r="AD362" s="29"/>
      <c r="AE362" s="30"/>
      <c r="AF362" s="31"/>
      <c r="AG362" s="136"/>
      <c r="AH362" s="137"/>
      <c r="AI362" s="39"/>
      <c r="AJ362" s="41"/>
      <c r="AK362" s="42"/>
      <c r="AL362" s="27"/>
      <c r="AM362" s="28" t="str">
        <f>IFERROR(INDEX(#REF!,MATCH(AH362,#REF!,0)),"")</f>
        <v/>
      </c>
      <c r="AN362" s="29" t="str">
        <f t="shared" si="197"/>
        <v/>
      </c>
      <c r="AO362" s="29">
        <f t="shared" si="229"/>
        <v>0</v>
      </c>
      <c r="AP362" s="29">
        <f t="shared" si="222"/>
        <v>0</v>
      </c>
      <c r="AQ362" s="30">
        <f t="shared" si="230"/>
        <v>0</v>
      </c>
      <c r="AR362" s="31">
        <f t="shared" si="231"/>
        <v>0</v>
      </c>
      <c r="AT362" s="44" t="s">
        <v>969</v>
      </c>
      <c r="AU362" s="49" t="s">
        <v>695</v>
      </c>
      <c r="AV362" s="138">
        <v>0</v>
      </c>
      <c r="AW362" s="58">
        <v>0</v>
      </c>
      <c r="AX362" s="55">
        <v>1181</v>
      </c>
      <c r="AY362" s="58">
        <v>520</v>
      </c>
      <c r="AZ362" s="55">
        <v>2769</v>
      </c>
      <c r="BA362" s="58">
        <v>2487</v>
      </c>
      <c r="BB362" s="55">
        <v>4241</v>
      </c>
      <c r="BC362" s="58">
        <v>3309</v>
      </c>
      <c r="BD362" s="51">
        <v>1927</v>
      </c>
      <c r="BE362" s="58">
        <v>1024</v>
      </c>
      <c r="BF362" s="55">
        <v>0</v>
      </c>
      <c r="BG362" s="59">
        <v>0</v>
      </c>
      <c r="BI362" s="140">
        <f t="shared" si="223"/>
        <v>1454.8333333333333</v>
      </c>
      <c r="BJ362" s="140">
        <f t="shared" si="224"/>
        <v>17458</v>
      </c>
      <c r="BL362" s="399">
        <f t="shared" si="198"/>
        <v>26</v>
      </c>
      <c r="BM362" s="399">
        <f t="shared" si="199"/>
        <v>26</v>
      </c>
      <c r="BN362" s="399">
        <f t="shared" si="200"/>
        <v>33.270000000000003</v>
      </c>
      <c r="BO362" s="399">
        <f t="shared" si="201"/>
        <v>29.12</v>
      </c>
      <c r="BP362" s="399">
        <f t="shared" si="202"/>
        <v>44.38</v>
      </c>
      <c r="BQ362" s="399">
        <f t="shared" si="203"/>
        <v>42.41</v>
      </c>
      <c r="BR362" s="399">
        <f t="shared" si="204"/>
        <v>54.69</v>
      </c>
      <c r="BS362" s="399">
        <f t="shared" si="205"/>
        <v>48.16</v>
      </c>
      <c r="BT362" s="399">
        <f t="shared" si="206"/>
        <v>38.49</v>
      </c>
      <c r="BU362" s="399">
        <f t="shared" si="207"/>
        <v>32.17</v>
      </c>
      <c r="BV362" s="399">
        <f t="shared" si="208"/>
        <v>26</v>
      </c>
      <c r="BW362" s="399">
        <f t="shared" si="209"/>
        <v>26</v>
      </c>
      <c r="BX362" s="385">
        <f t="shared" si="225"/>
        <v>426.69</v>
      </c>
      <c r="BY362" s="385">
        <f t="shared" si="226"/>
        <v>35.557499999999997</v>
      </c>
      <c r="BZ362" s="385"/>
      <c r="CF362" s="399">
        <f t="shared" si="210"/>
        <v>51</v>
      </c>
      <c r="CG362" s="399">
        <f t="shared" si="211"/>
        <v>51</v>
      </c>
      <c r="CH362" s="399">
        <f t="shared" si="212"/>
        <v>60.49</v>
      </c>
      <c r="CI362" s="399">
        <f t="shared" si="213"/>
        <v>54.54</v>
      </c>
      <c r="CJ362" s="399">
        <f t="shared" si="214"/>
        <v>79.55</v>
      </c>
      <c r="CK362" s="399">
        <f t="shared" si="215"/>
        <v>76.16</v>
      </c>
      <c r="CL362" s="399">
        <f t="shared" si="216"/>
        <v>97.21</v>
      </c>
      <c r="CM362" s="399">
        <f t="shared" si="217"/>
        <v>86.03</v>
      </c>
      <c r="CN362" s="399">
        <f t="shared" si="218"/>
        <v>69.44</v>
      </c>
      <c r="CO362" s="399">
        <f t="shared" si="219"/>
        <v>58.61</v>
      </c>
      <c r="CP362" s="399">
        <f t="shared" si="220"/>
        <v>51</v>
      </c>
      <c r="CQ362" s="399">
        <f t="shared" si="221"/>
        <v>51</v>
      </c>
      <c r="CR362" s="385">
        <f t="shared" si="227"/>
        <v>786.03000000000009</v>
      </c>
      <c r="CS362" s="385">
        <f t="shared" si="228"/>
        <v>65.502500000000012</v>
      </c>
    </row>
    <row r="363" spans="22:97" ht="14" customHeight="1" x14ac:dyDescent="0.35">
      <c r="V363" s="137"/>
      <c r="W363" s="39"/>
      <c r="X363" s="202"/>
      <c r="Y363" s="42"/>
      <c r="Z363" s="27"/>
      <c r="AA363" s="28"/>
      <c r="AB363" s="29"/>
      <c r="AC363" s="29"/>
      <c r="AD363" s="29"/>
      <c r="AE363" s="30"/>
      <c r="AF363" s="31"/>
      <c r="AG363" s="136"/>
      <c r="AH363" s="137"/>
      <c r="AI363" s="39"/>
      <c r="AJ363" s="41"/>
      <c r="AK363" s="42"/>
      <c r="AL363" s="27"/>
      <c r="AM363" s="28" t="str">
        <f>IFERROR(INDEX(#REF!,MATCH(AH363,#REF!,0)),"")</f>
        <v/>
      </c>
      <c r="AN363" s="29" t="str">
        <f t="shared" si="197"/>
        <v/>
      </c>
      <c r="AO363" s="29">
        <f t="shared" si="229"/>
        <v>0</v>
      </c>
      <c r="AP363" s="29">
        <f t="shared" si="222"/>
        <v>0</v>
      </c>
      <c r="AQ363" s="30">
        <f t="shared" si="230"/>
        <v>0</v>
      </c>
      <c r="AR363" s="31">
        <f t="shared" si="231"/>
        <v>0</v>
      </c>
      <c r="AT363" s="44" t="s">
        <v>969</v>
      </c>
      <c r="AU363" s="49" t="s">
        <v>696</v>
      </c>
      <c r="AV363" s="138">
        <v>0</v>
      </c>
      <c r="AW363" s="58">
        <v>0</v>
      </c>
      <c r="AX363" s="55">
        <v>3896</v>
      </c>
      <c r="AY363" s="58">
        <v>717</v>
      </c>
      <c r="AZ363" s="55">
        <v>2516</v>
      </c>
      <c r="BA363" s="58">
        <v>4496</v>
      </c>
      <c r="BB363" s="55">
        <v>9055</v>
      </c>
      <c r="BC363" s="58">
        <v>8184</v>
      </c>
      <c r="BD363" s="51">
        <v>4233</v>
      </c>
      <c r="BE363" s="58">
        <v>3948</v>
      </c>
      <c r="BF363" s="55">
        <v>0</v>
      </c>
      <c r="BG363" s="59">
        <v>0</v>
      </c>
      <c r="BI363" s="140">
        <f t="shared" si="223"/>
        <v>3087.0833333333335</v>
      </c>
      <c r="BJ363" s="140">
        <f t="shared" si="224"/>
        <v>37045</v>
      </c>
      <c r="BL363" s="399">
        <f t="shared" si="198"/>
        <v>26</v>
      </c>
      <c r="BM363" s="399">
        <f t="shared" si="199"/>
        <v>26</v>
      </c>
      <c r="BN363" s="399">
        <f t="shared" si="200"/>
        <v>52.27</v>
      </c>
      <c r="BO363" s="399">
        <f t="shared" si="201"/>
        <v>30.3</v>
      </c>
      <c r="BP363" s="399">
        <f t="shared" si="202"/>
        <v>42.61</v>
      </c>
      <c r="BQ363" s="399">
        <f t="shared" si="203"/>
        <v>56.47</v>
      </c>
      <c r="BR363" s="399">
        <f t="shared" si="204"/>
        <v>91.44</v>
      </c>
      <c r="BS363" s="399">
        <f t="shared" si="205"/>
        <v>84.47</v>
      </c>
      <c r="BT363" s="399">
        <f t="shared" si="206"/>
        <v>54.63</v>
      </c>
      <c r="BU363" s="399">
        <f t="shared" si="207"/>
        <v>52.64</v>
      </c>
      <c r="BV363" s="399">
        <f t="shared" si="208"/>
        <v>26</v>
      </c>
      <c r="BW363" s="399">
        <f t="shared" si="209"/>
        <v>26</v>
      </c>
      <c r="BX363" s="385">
        <f t="shared" si="225"/>
        <v>568.83000000000004</v>
      </c>
      <c r="BY363" s="385">
        <f t="shared" si="226"/>
        <v>47.402500000000003</v>
      </c>
      <c r="BZ363" s="385"/>
      <c r="CF363" s="399">
        <f t="shared" si="210"/>
        <v>51</v>
      </c>
      <c r="CG363" s="399">
        <f t="shared" si="211"/>
        <v>51</v>
      </c>
      <c r="CH363" s="399">
        <f t="shared" si="212"/>
        <v>93.07</v>
      </c>
      <c r="CI363" s="399">
        <f t="shared" si="213"/>
        <v>55.88</v>
      </c>
      <c r="CJ363" s="399">
        <f t="shared" si="214"/>
        <v>76.510000000000005</v>
      </c>
      <c r="CK363" s="399">
        <f t="shared" si="215"/>
        <v>100.27</v>
      </c>
      <c r="CL363" s="399">
        <f t="shared" si="216"/>
        <v>183.42</v>
      </c>
      <c r="CM363" s="399">
        <f t="shared" si="217"/>
        <v>166</v>
      </c>
      <c r="CN363" s="399">
        <f t="shared" si="218"/>
        <v>97.12</v>
      </c>
      <c r="CO363" s="399">
        <f t="shared" si="219"/>
        <v>93.7</v>
      </c>
      <c r="CP363" s="399">
        <f t="shared" si="220"/>
        <v>51</v>
      </c>
      <c r="CQ363" s="399">
        <f t="shared" si="221"/>
        <v>51</v>
      </c>
      <c r="CR363" s="385">
        <f t="shared" si="227"/>
        <v>1069.97</v>
      </c>
      <c r="CS363" s="385">
        <f t="shared" si="228"/>
        <v>89.164166666666674</v>
      </c>
    </row>
    <row r="364" spans="22:97" ht="14" customHeight="1" x14ac:dyDescent="0.35">
      <c r="V364" s="137"/>
      <c r="W364" s="39"/>
      <c r="X364" s="202"/>
      <c r="Y364" s="42"/>
      <c r="Z364" s="27"/>
      <c r="AA364" s="28"/>
      <c r="AB364" s="29"/>
      <c r="AC364" s="29"/>
      <c r="AD364" s="29"/>
      <c r="AE364" s="30"/>
      <c r="AF364" s="31"/>
      <c r="AG364" s="136"/>
      <c r="AH364" s="137"/>
      <c r="AI364" s="39"/>
      <c r="AJ364" s="41"/>
      <c r="AK364" s="42"/>
      <c r="AL364" s="27"/>
      <c r="AM364" s="28" t="str">
        <f>IFERROR(INDEX(#REF!,MATCH(AH364,#REF!,0)),"")</f>
        <v/>
      </c>
      <c r="AN364" s="29" t="str">
        <f t="shared" si="197"/>
        <v/>
      </c>
      <c r="AO364" s="29">
        <f t="shared" si="229"/>
        <v>0</v>
      </c>
      <c r="AP364" s="29">
        <f t="shared" si="222"/>
        <v>0</v>
      </c>
      <c r="AQ364" s="30">
        <f t="shared" si="230"/>
        <v>0</v>
      </c>
      <c r="AR364" s="31">
        <f t="shared" si="231"/>
        <v>0</v>
      </c>
      <c r="AT364" s="44" t="s">
        <v>969</v>
      </c>
      <c r="AU364" s="49" t="s">
        <v>697</v>
      </c>
      <c r="AV364" s="138">
        <v>0</v>
      </c>
      <c r="AW364" s="58">
        <v>0</v>
      </c>
      <c r="AX364" s="55">
        <v>7726</v>
      </c>
      <c r="AY364" s="58">
        <v>2096</v>
      </c>
      <c r="AZ364" s="55">
        <v>4750</v>
      </c>
      <c r="BA364" s="58">
        <v>7470</v>
      </c>
      <c r="BB364" s="55">
        <v>8738</v>
      </c>
      <c r="BC364" s="58">
        <v>8243</v>
      </c>
      <c r="BD364" s="51">
        <v>6612</v>
      </c>
      <c r="BE364" s="58">
        <v>4144</v>
      </c>
      <c r="BF364" s="55">
        <v>0</v>
      </c>
      <c r="BG364" s="59">
        <v>0</v>
      </c>
      <c r="BI364" s="140">
        <f t="shared" si="223"/>
        <v>4148.25</v>
      </c>
      <c r="BJ364" s="140">
        <f t="shared" si="224"/>
        <v>49779</v>
      </c>
      <c r="BL364" s="399">
        <f t="shared" si="198"/>
        <v>26</v>
      </c>
      <c r="BM364" s="399">
        <f t="shared" si="199"/>
        <v>26</v>
      </c>
      <c r="BN364" s="399">
        <f t="shared" si="200"/>
        <v>80.81</v>
      </c>
      <c r="BO364" s="399">
        <f t="shared" si="201"/>
        <v>39.67</v>
      </c>
      <c r="BP364" s="399">
        <f t="shared" si="202"/>
        <v>58.25</v>
      </c>
      <c r="BQ364" s="399">
        <f t="shared" si="203"/>
        <v>78.760000000000005</v>
      </c>
      <c r="BR364" s="399">
        <f t="shared" si="204"/>
        <v>88.9</v>
      </c>
      <c r="BS364" s="399">
        <f t="shared" si="205"/>
        <v>84.94</v>
      </c>
      <c r="BT364" s="399">
        <f t="shared" si="206"/>
        <v>71.900000000000006</v>
      </c>
      <c r="BU364" s="399">
        <f t="shared" si="207"/>
        <v>54.01</v>
      </c>
      <c r="BV364" s="399">
        <f t="shared" si="208"/>
        <v>26</v>
      </c>
      <c r="BW364" s="399">
        <f t="shared" si="209"/>
        <v>26</v>
      </c>
      <c r="BX364" s="385">
        <f t="shared" si="225"/>
        <v>661.24</v>
      </c>
      <c r="BY364" s="385">
        <f t="shared" si="226"/>
        <v>55.103333333333332</v>
      </c>
      <c r="BZ364" s="385"/>
      <c r="CF364" s="399">
        <f t="shared" si="210"/>
        <v>51</v>
      </c>
      <c r="CG364" s="399">
        <f t="shared" si="211"/>
        <v>51</v>
      </c>
      <c r="CH364" s="399">
        <f t="shared" si="212"/>
        <v>156.84</v>
      </c>
      <c r="CI364" s="399">
        <f t="shared" si="213"/>
        <v>71.47</v>
      </c>
      <c r="CJ364" s="399">
        <f t="shared" si="214"/>
        <v>103.32</v>
      </c>
      <c r="CK364" s="399">
        <f t="shared" si="215"/>
        <v>151.72</v>
      </c>
      <c r="CL364" s="399">
        <f t="shared" si="216"/>
        <v>177.08</v>
      </c>
      <c r="CM364" s="399">
        <f t="shared" si="217"/>
        <v>167.18</v>
      </c>
      <c r="CN364" s="399">
        <f t="shared" si="218"/>
        <v>134.56</v>
      </c>
      <c r="CO364" s="399">
        <f t="shared" si="219"/>
        <v>96.05</v>
      </c>
      <c r="CP364" s="399">
        <f t="shared" si="220"/>
        <v>51</v>
      </c>
      <c r="CQ364" s="399">
        <f t="shared" si="221"/>
        <v>51</v>
      </c>
      <c r="CR364" s="385">
        <f t="shared" si="227"/>
        <v>1262.22</v>
      </c>
      <c r="CS364" s="385">
        <f t="shared" si="228"/>
        <v>105.185</v>
      </c>
    </row>
    <row r="365" spans="22:97" ht="14" customHeight="1" x14ac:dyDescent="0.35">
      <c r="V365" s="137"/>
      <c r="W365" s="39"/>
      <c r="X365" s="202"/>
      <c r="Y365" s="42"/>
      <c r="Z365" s="27"/>
      <c r="AA365" s="28"/>
      <c r="AB365" s="29"/>
      <c r="AC365" s="29"/>
      <c r="AD365" s="29"/>
      <c r="AE365" s="30"/>
      <c r="AF365" s="31"/>
      <c r="AG365" s="136"/>
      <c r="AH365" s="137"/>
      <c r="AI365" s="39"/>
      <c r="AJ365" s="41"/>
      <c r="AK365" s="42"/>
      <c r="AL365" s="27"/>
      <c r="AM365" s="28" t="str">
        <f>IFERROR(INDEX(#REF!,MATCH(AH365,#REF!,0)),"")</f>
        <v/>
      </c>
      <c r="AN365" s="29" t="str">
        <f t="shared" si="197"/>
        <v/>
      </c>
      <c r="AO365" s="29">
        <f t="shared" si="229"/>
        <v>0</v>
      </c>
      <c r="AP365" s="29">
        <f t="shared" si="222"/>
        <v>0</v>
      </c>
      <c r="AQ365" s="30">
        <f t="shared" si="230"/>
        <v>0</v>
      </c>
      <c r="AR365" s="31">
        <f t="shared" si="231"/>
        <v>0</v>
      </c>
      <c r="AT365" s="44" t="s">
        <v>969</v>
      </c>
      <c r="AU365" s="52" t="s">
        <v>698</v>
      </c>
      <c r="AV365" s="138">
        <v>0</v>
      </c>
      <c r="AW365" s="58">
        <v>0</v>
      </c>
      <c r="AX365" s="55">
        <v>7560</v>
      </c>
      <c r="AY365" s="58">
        <v>1123</v>
      </c>
      <c r="AZ365" s="55">
        <v>3118</v>
      </c>
      <c r="BA365" s="58">
        <v>3474</v>
      </c>
      <c r="BB365" s="55">
        <v>3889</v>
      </c>
      <c r="BC365" s="58">
        <v>3386</v>
      </c>
      <c r="BD365" s="51">
        <v>7265</v>
      </c>
      <c r="BE365" s="58">
        <v>4518</v>
      </c>
      <c r="BF365" s="55">
        <v>0</v>
      </c>
      <c r="BG365" s="59">
        <v>0</v>
      </c>
      <c r="BI365" s="140">
        <f t="shared" si="223"/>
        <v>2861.0833333333335</v>
      </c>
      <c r="BJ365" s="140">
        <f t="shared" si="224"/>
        <v>34333</v>
      </c>
      <c r="BL365" s="399">
        <f t="shared" si="198"/>
        <v>26</v>
      </c>
      <c r="BM365" s="399">
        <f t="shared" si="199"/>
        <v>26</v>
      </c>
      <c r="BN365" s="399">
        <f t="shared" si="200"/>
        <v>79.48</v>
      </c>
      <c r="BO365" s="399">
        <f t="shared" si="201"/>
        <v>32.86</v>
      </c>
      <c r="BP365" s="399">
        <f t="shared" si="202"/>
        <v>46.83</v>
      </c>
      <c r="BQ365" s="399">
        <f t="shared" si="203"/>
        <v>49.32</v>
      </c>
      <c r="BR365" s="399">
        <f t="shared" si="204"/>
        <v>52.22</v>
      </c>
      <c r="BS365" s="399">
        <f t="shared" si="205"/>
        <v>48.7</v>
      </c>
      <c r="BT365" s="399">
        <f t="shared" si="206"/>
        <v>77.12</v>
      </c>
      <c r="BU365" s="399">
        <f t="shared" si="207"/>
        <v>56.63</v>
      </c>
      <c r="BV365" s="399">
        <f t="shared" si="208"/>
        <v>26</v>
      </c>
      <c r="BW365" s="399">
        <f t="shared" si="209"/>
        <v>26</v>
      </c>
      <c r="BX365" s="385">
        <f t="shared" si="225"/>
        <v>547.16000000000008</v>
      </c>
      <c r="BY365" s="385">
        <f t="shared" si="226"/>
        <v>45.596666666666671</v>
      </c>
      <c r="BZ365" s="385"/>
      <c r="CF365" s="399">
        <f t="shared" si="210"/>
        <v>51</v>
      </c>
      <c r="CG365" s="399">
        <f t="shared" si="211"/>
        <v>51</v>
      </c>
      <c r="CH365" s="399">
        <f t="shared" si="212"/>
        <v>153.52000000000001</v>
      </c>
      <c r="CI365" s="399">
        <f t="shared" si="213"/>
        <v>59.8</v>
      </c>
      <c r="CJ365" s="399">
        <f t="shared" si="214"/>
        <v>83.74</v>
      </c>
      <c r="CK365" s="399">
        <f t="shared" si="215"/>
        <v>88.01</v>
      </c>
      <c r="CL365" s="399">
        <f t="shared" si="216"/>
        <v>92.99</v>
      </c>
      <c r="CM365" s="399">
        <f t="shared" si="217"/>
        <v>86.95</v>
      </c>
      <c r="CN365" s="399">
        <f t="shared" si="218"/>
        <v>147.62</v>
      </c>
      <c r="CO365" s="399">
        <f t="shared" si="219"/>
        <v>100.54</v>
      </c>
      <c r="CP365" s="399">
        <f t="shared" si="220"/>
        <v>51</v>
      </c>
      <c r="CQ365" s="399">
        <f t="shared" si="221"/>
        <v>51</v>
      </c>
      <c r="CR365" s="385">
        <f t="shared" si="227"/>
        <v>1017.17</v>
      </c>
      <c r="CS365" s="385">
        <f t="shared" si="228"/>
        <v>84.764166666666668</v>
      </c>
    </row>
    <row r="366" spans="22:97" ht="14" customHeight="1" x14ac:dyDescent="0.35">
      <c r="V366" s="137"/>
      <c r="W366" s="39"/>
      <c r="X366" s="202"/>
      <c r="Y366" s="42"/>
      <c r="Z366" s="27"/>
      <c r="AA366" s="28"/>
      <c r="AB366" s="29"/>
      <c r="AC366" s="29"/>
      <c r="AD366" s="29"/>
      <c r="AE366" s="30"/>
      <c r="AF366" s="31"/>
      <c r="AG366" s="136"/>
      <c r="AH366" s="137"/>
      <c r="AI366" s="39"/>
      <c r="AJ366" s="41"/>
      <c r="AK366" s="42"/>
      <c r="AL366" s="27"/>
      <c r="AM366" s="28" t="str">
        <f>IFERROR(INDEX(#REF!,MATCH(AH366,#REF!,0)),"")</f>
        <v/>
      </c>
      <c r="AN366" s="29" t="str">
        <f t="shared" si="197"/>
        <v/>
      </c>
      <c r="AO366" s="29">
        <f t="shared" si="229"/>
        <v>0</v>
      </c>
      <c r="AP366" s="29">
        <f t="shared" si="222"/>
        <v>0</v>
      </c>
      <c r="AQ366" s="30">
        <f t="shared" si="230"/>
        <v>0</v>
      </c>
      <c r="AR366" s="31">
        <f t="shared" si="231"/>
        <v>0</v>
      </c>
      <c r="AT366" s="44" t="s">
        <v>969</v>
      </c>
      <c r="AU366" s="52" t="s">
        <v>699</v>
      </c>
      <c r="AV366" s="138">
        <v>0</v>
      </c>
      <c r="AW366" s="58">
        <v>0</v>
      </c>
      <c r="AX366" s="55">
        <v>1685</v>
      </c>
      <c r="AY366" s="58">
        <v>846</v>
      </c>
      <c r="AZ366" s="55">
        <v>2528</v>
      </c>
      <c r="BA366" s="58">
        <v>4669</v>
      </c>
      <c r="BB366" s="55">
        <v>5775</v>
      </c>
      <c r="BC366" s="58">
        <v>5097</v>
      </c>
      <c r="BD366" s="51">
        <v>3931</v>
      </c>
      <c r="BE366" s="58">
        <v>1658</v>
      </c>
      <c r="BF366" s="55">
        <v>0</v>
      </c>
      <c r="BG366" s="59">
        <v>0</v>
      </c>
      <c r="BI366" s="140">
        <f t="shared" si="223"/>
        <v>2182.4166666666665</v>
      </c>
      <c r="BJ366" s="140">
        <f t="shared" si="224"/>
        <v>26189</v>
      </c>
      <c r="BL366" s="399">
        <f t="shared" si="198"/>
        <v>26</v>
      </c>
      <c r="BM366" s="399">
        <f t="shared" si="199"/>
        <v>26</v>
      </c>
      <c r="BN366" s="399">
        <f t="shared" si="200"/>
        <v>36.799999999999997</v>
      </c>
      <c r="BO366" s="399">
        <f t="shared" si="201"/>
        <v>31.08</v>
      </c>
      <c r="BP366" s="399">
        <f t="shared" si="202"/>
        <v>42.7</v>
      </c>
      <c r="BQ366" s="399">
        <f t="shared" si="203"/>
        <v>57.68</v>
      </c>
      <c r="BR366" s="399">
        <f t="shared" si="204"/>
        <v>65.430000000000007</v>
      </c>
      <c r="BS366" s="399">
        <f t="shared" si="205"/>
        <v>60.68</v>
      </c>
      <c r="BT366" s="399">
        <f t="shared" si="206"/>
        <v>52.52</v>
      </c>
      <c r="BU366" s="399">
        <f t="shared" si="207"/>
        <v>36.61</v>
      </c>
      <c r="BV366" s="399">
        <f t="shared" si="208"/>
        <v>26</v>
      </c>
      <c r="BW366" s="399">
        <f t="shared" si="209"/>
        <v>26</v>
      </c>
      <c r="BX366" s="385">
        <f t="shared" si="225"/>
        <v>487.5</v>
      </c>
      <c r="BY366" s="385">
        <f t="shared" si="226"/>
        <v>40.625</v>
      </c>
      <c r="BZ366" s="385"/>
      <c r="CF366" s="399">
        <f t="shared" si="210"/>
        <v>51</v>
      </c>
      <c r="CG366" s="399">
        <f t="shared" si="211"/>
        <v>51</v>
      </c>
      <c r="CH366" s="399">
        <f t="shared" si="212"/>
        <v>66.540000000000006</v>
      </c>
      <c r="CI366" s="399">
        <f t="shared" si="213"/>
        <v>56.75</v>
      </c>
      <c r="CJ366" s="399">
        <f t="shared" si="214"/>
        <v>76.66</v>
      </c>
      <c r="CK366" s="399">
        <f t="shared" si="215"/>
        <v>102.35</v>
      </c>
      <c r="CL366" s="399">
        <f t="shared" si="216"/>
        <v>117.82</v>
      </c>
      <c r="CM366" s="399">
        <f t="shared" si="217"/>
        <v>107.48</v>
      </c>
      <c r="CN366" s="399">
        <f t="shared" si="218"/>
        <v>93.49</v>
      </c>
      <c r="CO366" s="399">
        <f t="shared" si="219"/>
        <v>66.22</v>
      </c>
      <c r="CP366" s="399">
        <f t="shared" si="220"/>
        <v>51</v>
      </c>
      <c r="CQ366" s="399">
        <f t="shared" si="221"/>
        <v>51</v>
      </c>
      <c r="CR366" s="385">
        <f t="shared" si="227"/>
        <v>891.31000000000017</v>
      </c>
      <c r="CS366" s="385">
        <f t="shared" si="228"/>
        <v>74.275833333333352</v>
      </c>
    </row>
    <row r="367" spans="22:97" ht="14" customHeight="1" x14ac:dyDescent="0.35">
      <c r="V367" s="137"/>
      <c r="W367" s="39"/>
      <c r="X367" s="202"/>
      <c r="Y367" s="42"/>
      <c r="Z367" s="27"/>
      <c r="AA367" s="28"/>
      <c r="AB367" s="29"/>
      <c r="AC367" s="29"/>
      <c r="AD367" s="29"/>
      <c r="AE367" s="30"/>
      <c r="AF367" s="31"/>
      <c r="AG367" s="136"/>
      <c r="AH367" s="137"/>
      <c r="AI367" s="39"/>
      <c r="AJ367" s="41"/>
      <c r="AK367" s="42"/>
      <c r="AL367" s="27"/>
      <c r="AM367" s="28" t="str">
        <f>IFERROR(INDEX(#REF!,MATCH(AH367,#REF!,0)),"")</f>
        <v/>
      </c>
      <c r="AN367" s="29" t="str">
        <f t="shared" si="197"/>
        <v/>
      </c>
      <c r="AO367" s="29">
        <f t="shared" si="229"/>
        <v>0</v>
      </c>
      <c r="AP367" s="29">
        <f t="shared" si="222"/>
        <v>0</v>
      </c>
      <c r="AQ367" s="30">
        <f t="shared" si="230"/>
        <v>0</v>
      </c>
      <c r="AR367" s="31">
        <f t="shared" si="231"/>
        <v>0</v>
      </c>
      <c r="AT367" s="44" t="s">
        <v>969</v>
      </c>
      <c r="AU367" s="52" t="s">
        <v>700</v>
      </c>
      <c r="AV367" s="138">
        <v>0</v>
      </c>
      <c r="AW367" s="58">
        <v>0</v>
      </c>
      <c r="AX367" s="55">
        <v>2628</v>
      </c>
      <c r="AY367" s="58">
        <v>1168</v>
      </c>
      <c r="AZ367" s="55">
        <v>1793</v>
      </c>
      <c r="BA367" s="58">
        <v>4727</v>
      </c>
      <c r="BB367" s="55">
        <v>8060</v>
      </c>
      <c r="BC367" s="58">
        <v>7159</v>
      </c>
      <c r="BD367" s="51">
        <v>4188</v>
      </c>
      <c r="BE367" s="58">
        <v>3199</v>
      </c>
      <c r="BF367" s="55">
        <v>0</v>
      </c>
      <c r="BG367" s="59">
        <v>0</v>
      </c>
      <c r="BI367" s="140">
        <f t="shared" si="223"/>
        <v>2743.5</v>
      </c>
      <c r="BJ367" s="140">
        <f t="shared" si="224"/>
        <v>32922</v>
      </c>
      <c r="BL367" s="399">
        <f t="shared" si="198"/>
        <v>26</v>
      </c>
      <c r="BM367" s="399">
        <f t="shared" si="199"/>
        <v>26</v>
      </c>
      <c r="BN367" s="399">
        <f t="shared" si="200"/>
        <v>43.4</v>
      </c>
      <c r="BO367" s="399">
        <f t="shared" si="201"/>
        <v>33.18</v>
      </c>
      <c r="BP367" s="399">
        <f t="shared" si="202"/>
        <v>37.549999999999997</v>
      </c>
      <c r="BQ367" s="399">
        <f t="shared" si="203"/>
        <v>58.09</v>
      </c>
      <c r="BR367" s="399">
        <f t="shared" si="204"/>
        <v>83.48</v>
      </c>
      <c r="BS367" s="399">
        <f t="shared" si="205"/>
        <v>76.27</v>
      </c>
      <c r="BT367" s="399">
        <f t="shared" si="206"/>
        <v>54.32</v>
      </c>
      <c r="BU367" s="399">
        <f t="shared" si="207"/>
        <v>47.39</v>
      </c>
      <c r="BV367" s="399">
        <f t="shared" si="208"/>
        <v>26</v>
      </c>
      <c r="BW367" s="399">
        <f t="shared" si="209"/>
        <v>26</v>
      </c>
      <c r="BX367" s="385">
        <f t="shared" si="225"/>
        <v>537.67999999999995</v>
      </c>
      <c r="BY367" s="385">
        <f t="shared" si="226"/>
        <v>44.806666666666665</v>
      </c>
      <c r="BZ367" s="385"/>
      <c r="CF367" s="399">
        <f t="shared" si="210"/>
        <v>51</v>
      </c>
      <c r="CG367" s="399">
        <f t="shared" si="211"/>
        <v>51</v>
      </c>
      <c r="CH367" s="399">
        <f t="shared" si="212"/>
        <v>77.86</v>
      </c>
      <c r="CI367" s="399">
        <f t="shared" si="213"/>
        <v>60.34</v>
      </c>
      <c r="CJ367" s="399">
        <f t="shared" si="214"/>
        <v>67.84</v>
      </c>
      <c r="CK367" s="399">
        <f t="shared" si="215"/>
        <v>103.04</v>
      </c>
      <c r="CL367" s="399">
        <f t="shared" si="216"/>
        <v>163.52000000000001</v>
      </c>
      <c r="CM367" s="399">
        <f t="shared" si="217"/>
        <v>145.5</v>
      </c>
      <c r="CN367" s="399">
        <f t="shared" si="218"/>
        <v>96.58</v>
      </c>
      <c r="CO367" s="399">
        <f t="shared" si="219"/>
        <v>84.71</v>
      </c>
      <c r="CP367" s="399">
        <f t="shared" si="220"/>
        <v>51</v>
      </c>
      <c r="CQ367" s="399">
        <f t="shared" si="221"/>
        <v>51</v>
      </c>
      <c r="CR367" s="385">
        <f t="shared" si="227"/>
        <v>1003.3900000000001</v>
      </c>
      <c r="CS367" s="385">
        <f t="shared" si="228"/>
        <v>83.615833333333342</v>
      </c>
    </row>
    <row r="368" spans="22:97" ht="14" customHeight="1" x14ac:dyDescent="0.35">
      <c r="V368" s="137"/>
      <c r="W368" s="39"/>
      <c r="X368" s="202"/>
      <c r="Y368" s="42"/>
      <c r="Z368" s="27"/>
      <c r="AA368" s="28"/>
      <c r="AB368" s="29"/>
      <c r="AC368" s="29"/>
      <c r="AD368" s="29"/>
      <c r="AE368" s="30"/>
      <c r="AF368" s="31"/>
      <c r="AG368" s="136"/>
      <c r="AH368" s="137"/>
      <c r="AI368" s="39"/>
      <c r="AJ368" s="41"/>
      <c r="AK368" s="42"/>
      <c r="AL368" s="27"/>
      <c r="AM368" s="28" t="str">
        <f>IFERROR(INDEX(#REF!,MATCH(AH368,#REF!,0)),"")</f>
        <v/>
      </c>
      <c r="AN368" s="29" t="str">
        <f t="shared" si="197"/>
        <v/>
      </c>
      <c r="AO368" s="29">
        <f t="shared" si="229"/>
        <v>0</v>
      </c>
      <c r="AP368" s="29">
        <f t="shared" si="222"/>
        <v>0</v>
      </c>
      <c r="AQ368" s="30">
        <f t="shared" si="230"/>
        <v>0</v>
      </c>
      <c r="AR368" s="31">
        <f t="shared" si="231"/>
        <v>0</v>
      </c>
      <c r="AT368" s="44" t="s">
        <v>969</v>
      </c>
      <c r="AU368" s="52" t="s">
        <v>701</v>
      </c>
      <c r="AV368" s="138">
        <v>0</v>
      </c>
      <c r="AW368" s="58">
        <v>0</v>
      </c>
      <c r="AX368" s="55">
        <v>7050</v>
      </c>
      <c r="AY368" s="58">
        <v>1825</v>
      </c>
      <c r="AZ368" s="55">
        <v>2270</v>
      </c>
      <c r="BA368" s="58">
        <v>3567</v>
      </c>
      <c r="BB368" s="55">
        <v>4057</v>
      </c>
      <c r="BC368" s="58">
        <v>3787</v>
      </c>
      <c r="BD368" s="51">
        <v>2968</v>
      </c>
      <c r="BE368" s="58">
        <v>2063</v>
      </c>
      <c r="BF368" s="55">
        <v>0</v>
      </c>
      <c r="BG368" s="59">
        <v>0</v>
      </c>
      <c r="BI368" s="140">
        <f t="shared" si="223"/>
        <v>2298.9166666666665</v>
      </c>
      <c r="BJ368" s="140">
        <f t="shared" si="224"/>
        <v>27587</v>
      </c>
      <c r="BL368" s="399">
        <f t="shared" si="198"/>
        <v>26</v>
      </c>
      <c r="BM368" s="399">
        <f t="shared" si="199"/>
        <v>26</v>
      </c>
      <c r="BN368" s="399">
        <f t="shared" si="200"/>
        <v>75.400000000000006</v>
      </c>
      <c r="BO368" s="399">
        <f t="shared" si="201"/>
        <v>37.78</v>
      </c>
      <c r="BP368" s="399">
        <f t="shared" si="202"/>
        <v>40.89</v>
      </c>
      <c r="BQ368" s="399">
        <f t="shared" si="203"/>
        <v>49.97</v>
      </c>
      <c r="BR368" s="399">
        <f t="shared" si="204"/>
        <v>53.4</v>
      </c>
      <c r="BS368" s="399">
        <f t="shared" si="205"/>
        <v>51.51</v>
      </c>
      <c r="BT368" s="399">
        <f t="shared" si="206"/>
        <v>45.78</v>
      </c>
      <c r="BU368" s="399">
        <f t="shared" si="207"/>
        <v>39.44</v>
      </c>
      <c r="BV368" s="399">
        <f t="shared" si="208"/>
        <v>26</v>
      </c>
      <c r="BW368" s="399">
        <f t="shared" si="209"/>
        <v>26</v>
      </c>
      <c r="BX368" s="385">
        <f t="shared" si="225"/>
        <v>498.1699999999999</v>
      </c>
      <c r="BY368" s="385">
        <f t="shared" si="226"/>
        <v>41.514166666666661</v>
      </c>
      <c r="BZ368" s="385"/>
      <c r="CF368" s="399">
        <f t="shared" si="210"/>
        <v>51</v>
      </c>
      <c r="CG368" s="399">
        <f t="shared" si="211"/>
        <v>51</v>
      </c>
      <c r="CH368" s="399">
        <f t="shared" si="212"/>
        <v>143.32</v>
      </c>
      <c r="CI368" s="399">
        <f t="shared" si="213"/>
        <v>68.22</v>
      </c>
      <c r="CJ368" s="399">
        <f t="shared" si="214"/>
        <v>73.56</v>
      </c>
      <c r="CK368" s="399">
        <f t="shared" si="215"/>
        <v>89.12</v>
      </c>
      <c r="CL368" s="399">
        <f t="shared" si="216"/>
        <v>95</v>
      </c>
      <c r="CM368" s="399">
        <f t="shared" si="217"/>
        <v>91.76</v>
      </c>
      <c r="CN368" s="399">
        <f t="shared" si="218"/>
        <v>81.94</v>
      </c>
      <c r="CO368" s="399">
        <f t="shared" si="219"/>
        <v>71.08</v>
      </c>
      <c r="CP368" s="399">
        <f t="shared" si="220"/>
        <v>51</v>
      </c>
      <c r="CQ368" s="399">
        <f t="shared" si="221"/>
        <v>51</v>
      </c>
      <c r="CR368" s="385">
        <f t="shared" si="227"/>
        <v>918.00000000000011</v>
      </c>
      <c r="CS368" s="385">
        <f t="shared" si="228"/>
        <v>76.500000000000014</v>
      </c>
    </row>
    <row r="369" spans="22:97" ht="14" customHeight="1" x14ac:dyDescent="0.35">
      <c r="V369" s="137"/>
      <c r="W369" s="39"/>
      <c r="X369" s="202"/>
      <c r="Y369" s="42"/>
      <c r="Z369" s="27"/>
      <c r="AA369" s="28"/>
      <c r="AB369" s="29"/>
      <c r="AC369" s="29"/>
      <c r="AD369" s="29"/>
      <c r="AE369" s="30"/>
      <c r="AF369" s="31"/>
      <c r="AG369" s="136"/>
      <c r="AH369" s="137"/>
      <c r="AI369" s="39"/>
      <c r="AJ369" s="41"/>
      <c r="AK369" s="42"/>
      <c r="AL369" s="27"/>
      <c r="AM369" s="28" t="str">
        <f>IFERROR(INDEX(#REF!,MATCH(AH369,#REF!,0)),"")</f>
        <v/>
      </c>
      <c r="AN369" s="29" t="str">
        <f t="shared" si="197"/>
        <v/>
      </c>
      <c r="AO369" s="29">
        <f t="shared" si="229"/>
        <v>0</v>
      </c>
      <c r="AP369" s="29">
        <f t="shared" si="222"/>
        <v>0</v>
      </c>
      <c r="AQ369" s="30">
        <f t="shared" si="230"/>
        <v>0</v>
      </c>
      <c r="AR369" s="31">
        <f t="shared" si="231"/>
        <v>0</v>
      </c>
      <c r="AT369" s="44" t="s">
        <v>969</v>
      </c>
      <c r="AU369" s="52" t="s">
        <v>702</v>
      </c>
      <c r="AV369" s="138">
        <v>0</v>
      </c>
      <c r="AW369" s="58">
        <v>0</v>
      </c>
      <c r="AX369" s="55">
        <v>2759</v>
      </c>
      <c r="AY369" s="58">
        <v>3304</v>
      </c>
      <c r="AZ369" s="55">
        <v>5409</v>
      </c>
      <c r="BA369" s="58">
        <v>8963</v>
      </c>
      <c r="BB369" s="55">
        <v>10042</v>
      </c>
      <c r="BC369" s="58">
        <v>9588</v>
      </c>
      <c r="BD369" s="51">
        <v>7234</v>
      </c>
      <c r="BE369" s="58">
        <v>3372</v>
      </c>
      <c r="BF369" s="55">
        <v>0</v>
      </c>
      <c r="BG369" s="59">
        <v>0</v>
      </c>
      <c r="BI369" s="140">
        <f t="shared" si="223"/>
        <v>4222.583333333333</v>
      </c>
      <c r="BJ369" s="140">
        <f t="shared" si="224"/>
        <v>50671</v>
      </c>
      <c r="BL369" s="399">
        <f t="shared" si="198"/>
        <v>26</v>
      </c>
      <c r="BM369" s="399">
        <f t="shared" si="199"/>
        <v>26</v>
      </c>
      <c r="BN369" s="399">
        <f t="shared" si="200"/>
        <v>44.31</v>
      </c>
      <c r="BO369" s="399">
        <f t="shared" si="201"/>
        <v>48.13</v>
      </c>
      <c r="BP369" s="399">
        <f t="shared" si="202"/>
        <v>62.86</v>
      </c>
      <c r="BQ369" s="399">
        <f t="shared" si="203"/>
        <v>90.7</v>
      </c>
      <c r="BR369" s="399">
        <f t="shared" si="204"/>
        <v>99.34</v>
      </c>
      <c r="BS369" s="399">
        <f t="shared" si="205"/>
        <v>95.7</v>
      </c>
      <c r="BT369" s="399">
        <f t="shared" si="206"/>
        <v>76.87</v>
      </c>
      <c r="BU369" s="399">
        <f t="shared" si="207"/>
        <v>48.6</v>
      </c>
      <c r="BV369" s="399">
        <f t="shared" si="208"/>
        <v>26</v>
      </c>
      <c r="BW369" s="399">
        <f t="shared" si="209"/>
        <v>26</v>
      </c>
      <c r="BX369" s="385">
        <f t="shared" si="225"/>
        <v>670.5100000000001</v>
      </c>
      <c r="BY369" s="385">
        <f t="shared" si="226"/>
        <v>55.87583333333334</v>
      </c>
      <c r="BZ369" s="385"/>
      <c r="CF369" s="399">
        <f t="shared" si="210"/>
        <v>51</v>
      </c>
      <c r="CG369" s="399">
        <f t="shared" si="211"/>
        <v>51</v>
      </c>
      <c r="CH369" s="399">
        <f t="shared" si="212"/>
        <v>79.430000000000007</v>
      </c>
      <c r="CI369" s="399">
        <f t="shared" si="213"/>
        <v>85.97</v>
      </c>
      <c r="CJ369" s="399">
        <f t="shared" si="214"/>
        <v>111.23</v>
      </c>
      <c r="CK369" s="399">
        <f t="shared" si="215"/>
        <v>181.58</v>
      </c>
      <c r="CL369" s="399">
        <f t="shared" si="216"/>
        <v>203.16</v>
      </c>
      <c r="CM369" s="399">
        <f t="shared" si="217"/>
        <v>194.08</v>
      </c>
      <c r="CN369" s="399">
        <f t="shared" si="218"/>
        <v>147</v>
      </c>
      <c r="CO369" s="399">
        <f t="shared" si="219"/>
        <v>86.78</v>
      </c>
      <c r="CP369" s="399">
        <f t="shared" si="220"/>
        <v>51</v>
      </c>
      <c r="CQ369" s="399">
        <f t="shared" si="221"/>
        <v>51</v>
      </c>
      <c r="CR369" s="385">
        <f t="shared" si="227"/>
        <v>1293.23</v>
      </c>
      <c r="CS369" s="385">
        <f t="shared" si="228"/>
        <v>107.76916666666666</v>
      </c>
    </row>
    <row r="370" spans="22:97" ht="14" customHeight="1" x14ac:dyDescent="0.35">
      <c r="V370" s="137"/>
      <c r="W370" s="39"/>
      <c r="X370" s="202"/>
      <c r="Y370" s="42"/>
      <c r="Z370" s="27"/>
      <c r="AA370" s="28"/>
      <c r="AB370" s="29"/>
      <c r="AC370" s="29"/>
      <c r="AD370" s="29"/>
      <c r="AE370" s="30"/>
      <c r="AF370" s="31"/>
      <c r="AG370" s="136"/>
      <c r="AH370" s="137"/>
      <c r="AI370" s="39"/>
      <c r="AJ370" s="41"/>
      <c r="AK370" s="42"/>
      <c r="AL370" s="27"/>
      <c r="AM370" s="28" t="str">
        <f>IFERROR(INDEX(#REF!,MATCH(AH370,#REF!,0)),"")</f>
        <v/>
      </c>
      <c r="AN370" s="29" t="str">
        <f t="shared" si="197"/>
        <v/>
      </c>
      <c r="AO370" s="29">
        <f t="shared" si="229"/>
        <v>0</v>
      </c>
      <c r="AP370" s="29">
        <f t="shared" si="222"/>
        <v>0</v>
      </c>
      <c r="AQ370" s="30">
        <f t="shared" si="230"/>
        <v>0</v>
      </c>
      <c r="AR370" s="31">
        <f t="shared" si="231"/>
        <v>0</v>
      </c>
      <c r="AT370" s="44" t="s">
        <v>969</v>
      </c>
      <c r="AU370" s="52" t="s">
        <v>703</v>
      </c>
      <c r="AV370" s="138">
        <v>0</v>
      </c>
      <c r="AW370" s="58">
        <v>0</v>
      </c>
      <c r="AX370" s="55">
        <v>4202</v>
      </c>
      <c r="AY370" s="58">
        <v>1857</v>
      </c>
      <c r="AZ370" s="55">
        <v>3197</v>
      </c>
      <c r="BA370" s="58">
        <v>6417</v>
      </c>
      <c r="BB370" s="55">
        <v>9080</v>
      </c>
      <c r="BC370" s="58">
        <v>6443</v>
      </c>
      <c r="BD370" s="51">
        <v>6786</v>
      </c>
      <c r="BE370" s="58">
        <v>3907</v>
      </c>
      <c r="BF370" s="55">
        <v>0</v>
      </c>
      <c r="BG370" s="59">
        <v>0</v>
      </c>
      <c r="BI370" s="140">
        <f t="shared" si="223"/>
        <v>3490.75</v>
      </c>
      <c r="BJ370" s="140">
        <f t="shared" si="224"/>
        <v>41889</v>
      </c>
      <c r="BL370" s="399">
        <f t="shared" si="198"/>
        <v>26</v>
      </c>
      <c r="BM370" s="399">
        <f t="shared" si="199"/>
        <v>26</v>
      </c>
      <c r="BN370" s="399">
        <f t="shared" si="200"/>
        <v>54.41</v>
      </c>
      <c r="BO370" s="399">
        <f t="shared" si="201"/>
        <v>38</v>
      </c>
      <c r="BP370" s="399">
        <f t="shared" si="202"/>
        <v>47.38</v>
      </c>
      <c r="BQ370" s="399">
        <f t="shared" si="203"/>
        <v>70.34</v>
      </c>
      <c r="BR370" s="399">
        <f t="shared" si="204"/>
        <v>91.64</v>
      </c>
      <c r="BS370" s="399">
        <f t="shared" si="205"/>
        <v>70.540000000000006</v>
      </c>
      <c r="BT370" s="399">
        <f t="shared" si="206"/>
        <v>73.290000000000006</v>
      </c>
      <c r="BU370" s="399">
        <f t="shared" si="207"/>
        <v>52.35</v>
      </c>
      <c r="BV370" s="399">
        <f t="shared" si="208"/>
        <v>26</v>
      </c>
      <c r="BW370" s="399">
        <f t="shared" si="209"/>
        <v>26</v>
      </c>
      <c r="BX370" s="385">
        <f t="shared" si="225"/>
        <v>601.95000000000005</v>
      </c>
      <c r="BY370" s="385">
        <f t="shared" si="226"/>
        <v>50.162500000000001</v>
      </c>
      <c r="BZ370" s="385"/>
      <c r="CF370" s="399">
        <f t="shared" si="210"/>
        <v>51</v>
      </c>
      <c r="CG370" s="399">
        <f t="shared" si="211"/>
        <v>51</v>
      </c>
      <c r="CH370" s="399">
        <f t="shared" si="212"/>
        <v>96.74</v>
      </c>
      <c r="CI370" s="399">
        <f t="shared" si="213"/>
        <v>68.599999999999994</v>
      </c>
      <c r="CJ370" s="399">
        <f t="shared" si="214"/>
        <v>84.68</v>
      </c>
      <c r="CK370" s="399">
        <f t="shared" si="215"/>
        <v>130.66</v>
      </c>
      <c r="CL370" s="399">
        <f t="shared" si="216"/>
        <v>183.92</v>
      </c>
      <c r="CM370" s="399">
        <f t="shared" si="217"/>
        <v>131.18</v>
      </c>
      <c r="CN370" s="399">
        <f t="shared" si="218"/>
        <v>138.04</v>
      </c>
      <c r="CO370" s="399">
        <f t="shared" si="219"/>
        <v>93.2</v>
      </c>
      <c r="CP370" s="399">
        <f t="shared" si="220"/>
        <v>51</v>
      </c>
      <c r="CQ370" s="399">
        <f t="shared" si="221"/>
        <v>51</v>
      </c>
      <c r="CR370" s="385">
        <f t="shared" si="227"/>
        <v>1131.02</v>
      </c>
      <c r="CS370" s="385">
        <f t="shared" si="228"/>
        <v>94.251666666666665</v>
      </c>
    </row>
    <row r="371" spans="22:97" ht="14" customHeight="1" x14ac:dyDescent="0.35">
      <c r="V371" s="137"/>
      <c r="W371" s="39"/>
      <c r="X371" s="202"/>
      <c r="Y371" s="42"/>
      <c r="Z371" s="27"/>
      <c r="AA371" s="28"/>
      <c r="AB371" s="29"/>
      <c r="AC371" s="29"/>
      <c r="AD371" s="29"/>
      <c r="AE371" s="30"/>
      <c r="AF371" s="31"/>
      <c r="AG371" s="136"/>
      <c r="AH371" s="137"/>
      <c r="AI371" s="39"/>
      <c r="AJ371" s="41"/>
      <c r="AK371" s="42"/>
      <c r="AL371" s="27"/>
      <c r="AM371" s="28" t="str">
        <f>IFERROR(INDEX(#REF!,MATCH(AH371,#REF!,0)),"")</f>
        <v/>
      </c>
      <c r="AN371" s="29" t="str">
        <f t="shared" si="197"/>
        <v/>
      </c>
      <c r="AO371" s="29">
        <f t="shared" si="229"/>
        <v>0</v>
      </c>
      <c r="AP371" s="29">
        <f t="shared" si="222"/>
        <v>0</v>
      </c>
      <c r="AQ371" s="30">
        <f t="shared" si="230"/>
        <v>0</v>
      </c>
      <c r="AR371" s="31">
        <f t="shared" si="231"/>
        <v>0</v>
      </c>
      <c r="AT371" s="44" t="s">
        <v>969</v>
      </c>
      <c r="AU371" s="52" t="s">
        <v>704</v>
      </c>
      <c r="AV371" s="138">
        <v>0</v>
      </c>
      <c r="AW371" s="58">
        <v>0</v>
      </c>
      <c r="AX371" s="55">
        <v>1332</v>
      </c>
      <c r="AY371" s="58">
        <v>322</v>
      </c>
      <c r="AZ371" s="55">
        <v>1511</v>
      </c>
      <c r="BA371" s="58">
        <v>10464</v>
      </c>
      <c r="BB371" s="55">
        <v>9354</v>
      </c>
      <c r="BC371" s="58">
        <v>10151</v>
      </c>
      <c r="BD371" s="51">
        <v>11286</v>
      </c>
      <c r="BE371" s="58">
        <v>7450</v>
      </c>
      <c r="BF371" s="55">
        <v>0</v>
      </c>
      <c r="BG371" s="59">
        <v>0</v>
      </c>
      <c r="BI371" s="140">
        <f t="shared" si="223"/>
        <v>4322.5</v>
      </c>
      <c r="BJ371" s="140">
        <f t="shared" si="224"/>
        <v>51870</v>
      </c>
      <c r="BL371" s="399">
        <f t="shared" si="198"/>
        <v>26</v>
      </c>
      <c r="BM371" s="399">
        <f t="shared" si="199"/>
        <v>26</v>
      </c>
      <c r="BN371" s="399">
        <f t="shared" si="200"/>
        <v>34.32</v>
      </c>
      <c r="BO371" s="399">
        <f t="shared" si="201"/>
        <v>27.93</v>
      </c>
      <c r="BP371" s="399">
        <f t="shared" si="202"/>
        <v>35.58</v>
      </c>
      <c r="BQ371" s="399">
        <f t="shared" si="203"/>
        <v>102.71</v>
      </c>
      <c r="BR371" s="399">
        <f t="shared" si="204"/>
        <v>93.83</v>
      </c>
      <c r="BS371" s="399">
        <f t="shared" si="205"/>
        <v>100.21</v>
      </c>
      <c r="BT371" s="399">
        <f t="shared" si="206"/>
        <v>109.29</v>
      </c>
      <c r="BU371" s="399">
        <f t="shared" si="207"/>
        <v>78.599999999999994</v>
      </c>
      <c r="BV371" s="399">
        <f t="shared" si="208"/>
        <v>26</v>
      </c>
      <c r="BW371" s="399">
        <f t="shared" si="209"/>
        <v>26</v>
      </c>
      <c r="BX371" s="385">
        <f t="shared" si="225"/>
        <v>686.46999999999991</v>
      </c>
      <c r="BY371" s="385">
        <f t="shared" si="226"/>
        <v>57.205833333333324</v>
      </c>
      <c r="BZ371" s="385"/>
      <c r="CF371" s="399">
        <f t="shared" si="210"/>
        <v>51</v>
      </c>
      <c r="CG371" s="399">
        <f t="shared" si="211"/>
        <v>51</v>
      </c>
      <c r="CH371" s="399">
        <f t="shared" si="212"/>
        <v>62.3</v>
      </c>
      <c r="CI371" s="399">
        <f t="shared" si="213"/>
        <v>53.19</v>
      </c>
      <c r="CJ371" s="399">
        <f t="shared" si="214"/>
        <v>64.45</v>
      </c>
      <c r="CK371" s="399">
        <f t="shared" si="215"/>
        <v>211.6</v>
      </c>
      <c r="CL371" s="399">
        <f t="shared" si="216"/>
        <v>189.4</v>
      </c>
      <c r="CM371" s="399">
        <f t="shared" si="217"/>
        <v>205.34</v>
      </c>
      <c r="CN371" s="399">
        <f t="shared" si="218"/>
        <v>228.04</v>
      </c>
      <c r="CO371" s="399">
        <f t="shared" si="219"/>
        <v>151.32</v>
      </c>
      <c r="CP371" s="399">
        <f t="shared" si="220"/>
        <v>51</v>
      </c>
      <c r="CQ371" s="399">
        <f t="shared" si="221"/>
        <v>51</v>
      </c>
      <c r="CR371" s="385">
        <f t="shared" si="227"/>
        <v>1369.6399999999999</v>
      </c>
      <c r="CS371" s="385">
        <f t="shared" si="228"/>
        <v>114.13666666666666</v>
      </c>
    </row>
    <row r="372" spans="22:97" ht="14" customHeight="1" x14ac:dyDescent="0.35">
      <c r="V372" s="137"/>
      <c r="W372" s="39"/>
      <c r="X372" s="202"/>
      <c r="Y372" s="42"/>
      <c r="Z372" s="27"/>
      <c r="AA372" s="28"/>
      <c r="AB372" s="29"/>
      <c r="AC372" s="29"/>
      <c r="AD372" s="29"/>
      <c r="AE372" s="30"/>
      <c r="AF372" s="31"/>
      <c r="AG372" s="136"/>
      <c r="AH372" s="137"/>
      <c r="AI372" s="39"/>
      <c r="AJ372" s="41"/>
      <c r="AK372" s="42"/>
      <c r="AL372" s="27"/>
      <c r="AM372" s="28" t="str">
        <f>IFERROR(INDEX(#REF!,MATCH(AH372,#REF!,0)),"")</f>
        <v/>
      </c>
      <c r="AN372" s="29" t="str">
        <f t="shared" si="197"/>
        <v/>
      </c>
      <c r="AO372" s="29">
        <f t="shared" si="229"/>
        <v>0</v>
      </c>
      <c r="AP372" s="29">
        <f t="shared" si="222"/>
        <v>0</v>
      </c>
      <c r="AQ372" s="30">
        <f t="shared" si="230"/>
        <v>0</v>
      </c>
      <c r="AR372" s="31">
        <f t="shared" si="231"/>
        <v>0</v>
      </c>
      <c r="AT372" s="44" t="s">
        <v>969</v>
      </c>
      <c r="AU372" s="52" t="s">
        <v>705</v>
      </c>
      <c r="AV372" s="138">
        <v>0</v>
      </c>
      <c r="AW372" s="58">
        <v>0</v>
      </c>
      <c r="AX372" s="55">
        <v>2706</v>
      </c>
      <c r="AY372" s="58">
        <v>3883</v>
      </c>
      <c r="AZ372" s="55">
        <v>4254</v>
      </c>
      <c r="BA372" s="58">
        <v>4572</v>
      </c>
      <c r="BB372" s="55">
        <v>8646</v>
      </c>
      <c r="BC372" s="58">
        <v>7075</v>
      </c>
      <c r="BD372" s="51">
        <v>6987</v>
      </c>
      <c r="BE372" s="58">
        <v>3330</v>
      </c>
      <c r="BF372" s="55">
        <v>0</v>
      </c>
      <c r="BG372" s="59">
        <v>0</v>
      </c>
      <c r="BI372" s="140">
        <f t="shared" si="223"/>
        <v>3454.4166666666665</v>
      </c>
      <c r="BJ372" s="140">
        <f t="shared" si="224"/>
        <v>41453</v>
      </c>
      <c r="BL372" s="399">
        <f t="shared" si="198"/>
        <v>26</v>
      </c>
      <c r="BM372" s="399">
        <f t="shared" si="199"/>
        <v>26</v>
      </c>
      <c r="BN372" s="399">
        <f t="shared" si="200"/>
        <v>43.94</v>
      </c>
      <c r="BO372" s="399">
        <f t="shared" si="201"/>
        <v>52.18</v>
      </c>
      <c r="BP372" s="399">
        <f t="shared" si="202"/>
        <v>54.78</v>
      </c>
      <c r="BQ372" s="399">
        <f t="shared" si="203"/>
        <v>57</v>
      </c>
      <c r="BR372" s="399">
        <f t="shared" si="204"/>
        <v>88.17</v>
      </c>
      <c r="BS372" s="399">
        <f t="shared" si="205"/>
        <v>75.599999999999994</v>
      </c>
      <c r="BT372" s="399">
        <f t="shared" si="206"/>
        <v>74.900000000000006</v>
      </c>
      <c r="BU372" s="399">
        <f t="shared" si="207"/>
        <v>48.31</v>
      </c>
      <c r="BV372" s="399">
        <f t="shared" si="208"/>
        <v>26</v>
      </c>
      <c r="BW372" s="399">
        <f t="shared" si="209"/>
        <v>26</v>
      </c>
      <c r="BX372" s="385">
        <f t="shared" si="225"/>
        <v>598.87999999999988</v>
      </c>
      <c r="BY372" s="385">
        <f t="shared" si="226"/>
        <v>49.906666666666659</v>
      </c>
      <c r="BZ372" s="385"/>
      <c r="CF372" s="399">
        <f t="shared" si="210"/>
        <v>51</v>
      </c>
      <c r="CG372" s="399">
        <f t="shared" si="211"/>
        <v>51</v>
      </c>
      <c r="CH372" s="399">
        <f t="shared" si="212"/>
        <v>78.790000000000006</v>
      </c>
      <c r="CI372" s="399">
        <f t="shared" si="213"/>
        <v>92.92</v>
      </c>
      <c r="CJ372" s="399">
        <f t="shared" si="214"/>
        <v>97.37</v>
      </c>
      <c r="CK372" s="399">
        <f t="shared" si="215"/>
        <v>101.18</v>
      </c>
      <c r="CL372" s="399">
        <f t="shared" si="216"/>
        <v>175.24</v>
      </c>
      <c r="CM372" s="399">
        <f t="shared" si="217"/>
        <v>143.82</v>
      </c>
      <c r="CN372" s="399">
        <f t="shared" si="218"/>
        <v>142.06</v>
      </c>
      <c r="CO372" s="399">
        <f t="shared" si="219"/>
        <v>86.28</v>
      </c>
      <c r="CP372" s="399">
        <f t="shared" si="220"/>
        <v>51</v>
      </c>
      <c r="CQ372" s="399">
        <f t="shared" si="221"/>
        <v>51</v>
      </c>
      <c r="CR372" s="385">
        <f t="shared" si="227"/>
        <v>1121.6599999999999</v>
      </c>
      <c r="CS372" s="385">
        <f t="shared" si="228"/>
        <v>93.47166666666665</v>
      </c>
    </row>
    <row r="373" spans="22:97" ht="14" customHeight="1" x14ac:dyDescent="0.35">
      <c r="V373" s="137"/>
      <c r="W373" s="39"/>
      <c r="X373" s="202"/>
      <c r="Y373" s="42"/>
      <c r="Z373" s="27"/>
      <c r="AA373" s="28"/>
      <c r="AB373" s="29"/>
      <c r="AC373" s="29"/>
      <c r="AD373" s="29"/>
      <c r="AE373" s="30"/>
      <c r="AF373" s="31"/>
      <c r="AG373" s="136"/>
      <c r="AH373" s="137"/>
      <c r="AI373" s="39"/>
      <c r="AJ373" s="41"/>
      <c r="AK373" s="42"/>
      <c r="AL373" s="27"/>
      <c r="AM373" s="28" t="str">
        <f>IFERROR(INDEX(#REF!,MATCH(AH373,#REF!,0)),"")</f>
        <v/>
      </c>
      <c r="AN373" s="29" t="str">
        <f t="shared" si="197"/>
        <v/>
      </c>
      <c r="AO373" s="29">
        <f t="shared" si="229"/>
        <v>0</v>
      </c>
      <c r="AP373" s="29">
        <f t="shared" si="222"/>
        <v>0</v>
      </c>
      <c r="AQ373" s="30">
        <f t="shared" si="230"/>
        <v>0</v>
      </c>
      <c r="AR373" s="31">
        <f t="shared" si="231"/>
        <v>0</v>
      </c>
      <c r="AT373" s="44" t="s">
        <v>969</v>
      </c>
      <c r="AU373" s="52" t="s">
        <v>706</v>
      </c>
      <c r="AV373" s="138">
        <v>0</v>
      </c>
      <c r="AW373" s="58">
        <v>0</v>
      </c>
      <c r="AX373" s="55">
        <v>5004</v>
      </c>
      <c r="AY373" s="58">
        <v>5731</v>
      </c>
      <c r="AZ373" s="55">
        <v>3770</v>
      </c>
      <c r="BA373" s="58">
        <v>16706</v>
      </c>
      <c r="BB373" s="55">
        <v>24082</v>
      </c>
      <c r="BC373" s="58">
        <v>10931</v>
      </c>
      <c r="BD373" s="51">
        <v>7171</v>
      </c>
      <c r="BE373" s="58">
        <v>3287</v>
      </c>
      <c r="BF373" s="55">
        <v>0</v>
      </c>
      <c r="BG373" s="59">
        <v>0</v>
      </c>
      <c r="BI373" s="140">
        <f t="shared" si="223"/>
        <v>6390.166666666667</v>
      </c>
      <c r="BJ373" s="140">
        <f t="shared" si="224"/>
        <v>76682</v>
      </c>
      <c r="BL373" s="399">
        <f t="shared" si="198"/>
        <v>26</v>
      </c>
      <c r="BM373" s="399">
        <f t="shared" si="199"/>
        <v>26</v>
      </c>
      <c r="BN373" s="399">
        <f t="shared" si="200"/>
        <v>60.03</v>
      </c>
      <c r="BO373" s="399">
        <f t="shared" si="201"/>
        <v>65.12</v>
      </c>
      <c r="BP373" s="399">
        <f t="shared" si="202"/>
        <v>51.39</v>
      </c>
      <c r="BQ373" s="399">
        <f t="shared" si="203"/>
        <v>152.65</v>
      </c>
      <c r="BR373" s="399">
        <f t="shared" si="204"/>
        <v>211.66</v>
      </c>
      <c r="BS373" s="399">
        <f t="shared" si="205"/>
        <v>106.45</v>
      </c>
      <c r="BT373" s="399">
        <f t="shared" si="206"/>
        <v>76.37</v>
      </c>
      <c r="BU373" s="399">
        <f t="shared" si="207"/>
        <v>48.01</v>
      </c>
      <c r="BV373" s="399">
        <f t="shared" si="208"/>
        <v>26</v>
      </c>
      <c r="BW373" s="399">
        <f t="shared" si="209"/>
        <v>26</v>
      </c>
      <c r="BX373" s="385">
        <f t="shared" si="225"/>
        <v>875.68000000000006</v>
      </c>
      <c r="BY373" s="385">
        <f t="shared" si="226"/>
        <v>72.973333333333343</v>
      </c>
      <c r="BZ373" s="385"/>
      <c r="CF373" s="399">
        <f t="shared" si="210"/>
        <v>51</v>
      </c>
      <c r="CG373" s="399">
        <f t="shared" si="211"/>
        <v>51</v>
      </c>
      <c r="CH373" s="399">
        <f t="shared" si="212"/>
        <v>106.37</v>
      </c>
      <c r="CI373" s="399">
        <f t="shared" si="213"/>
        <v>116.94</v>
      </c>
      <c r="CJ373" s="399">
        <f t="shared" si="214"/>
        <v>91.56</v>
      </c>
      <c r="CK373" s="399">
        <f t="shared" si="215"/>
        <v>336.44</v>
      </c>
      <c r="CL373" s="399">
        <f t="shared" si="216"/>
        <v>483.96</v>
      </c>
      <c r="CM373" s="399">
        <f t="shared" si="217"/>
        <v>220.94</v>
      </c>
      <c r="CN373" s="399">
        <f t="shared" si="218"/>
        <v>145.74</v>
      </c>
      <c r="CO373" s="399">
        <f t="shared" si="219"/>
        <v>85.76</v>
      </c>
      <c r="CP373" s="399">
        <f t="shared" si="220"/>
        <v>51</v>
      </c>
      <c r="CQ373" s="399">
        <f t="shared" si="221"/>
        <v>51</v>
      </c>
      <c r="CR373" s="385">
        <f t="shared" si="227"/>
        <v>1791.71</v>
      </c>
      <c r="CS373" s="385">
        <f t="shared" si="228"/>
        <v>149.30916666666667</v>
      </c>
    </row>
    <row r="374" spans="22:97" ht="14" customHeight="1" x14ac:dyDescent="0.35">
      <c r="V374" s="137"/>
      <c r="W374" s="39"/>
      <c r="X374" s="202"/>
      <c r="Y374" s="42"/>
      <c r="Z374" s="27"/>
      <c r="AA374" s="28"/>
      <c r="AB374" s="29"/>
      <c r="AC374" s="29"/>
      <c r="AD374" s="29"/>
      <c r="AE374" s="30"/>
      <c r="AF374" s="31"/>
      <c r="AG374" s="136"/>
      <c r="AH374" s="137"/>
      <c r="AI374" s="39"/>
      <c r="AJ374" s="41"/>
      <c r="AK374" s="42"/>
      <c r="AL374" s="27"/>
      <c r="AM374" s="28" t="str">
        <f>IFERROR(INDEX(#REF!,MATCH(AH374,#REF!,0)),"")</f>
        <v/>
      </c>
      <c r="AN374" s="29" t="str">
        <f t="shared" si="197"/>
        <v/>
      </c>
      <c r="AO374" s="29">
        <f t="shared" si="229"/>
        <v>0</v>
      </c>
      <c r="AP374" s="29">
        <f t="shared" si="222"/>
        <v>0</v>
      </c>
      <c r="AQ374" s="30">
        <f t="shared" si="230"/>
        <v>0</v>
      </c>
      <c r="AR374" s="31">
        <f t="shared" si="231"/>
        <v>0</v>
      </c>
      <c r="AT374" s="44" t="s">
        <v>969</v>
      </c>
      <c r="AU374" s="52" t="s">
        <v>707</v>
      </c>
      <c r="AV374" s="138">
        <v>0</v>
      </c>
      <c r="AW374" s="58">
        <v>0</v>
      </c>
      <c r="AX374" s="55">
        <v>2821</v>
      </c>
      <c r="AY374" s="58">
        <v>1596</v>
      </c>
      <c r="AZ374" s="55">
        <v>2083</v>
      </c>
      <c r="BA374" s="58">
        <v>3594</v>
      </c>
      <c r="BB374" s="55">
        <v>4492</v>
      </c>
      <c r="BC374" s="58">
        <v>4219</v>
      </c>
      <c r="BD374" s="51">
        <v>6943</v>
      </c>
      <c r="BE374" s="58">
        <v>962</v>
      </c>
      <c r="BF374" s="55">
        <v>0</v>
      </c>
      <c r="BG374" s="59">
        <v>0</v>
      </c>
      <c r="BI374" s="140">
        <f t="shared" si="223"/>
        <v>2225.8333333333335</v>
      </c>
      <c r="BJ374" s="140">
        <f t="shared" si="224"/>
        <v>26710</v>
      </c>
      <c r="BL374" s="399">
        <f t="shared" si="198"/>
        <v>26</v>
      </c>
      <c r="BM374" s="399">
        <f t="shared" si="199"/>
        <v>26</v>
      </c>
      <c r="BN374" s="399">
        <f t="shared" si="200"/>
        <v>44.75</v>
      </c>
      <c r="BO374" s="399">
        <f t="shared" si="201"/>
        <v>36.17</v>
      </c>
      <c r="BP374" s="399">
        <f t="shared" si="202"/>
        <v>39.58</v>
      </c>
      <c r="BQ374" s="399">
        <f t="shared" si="203"/>
        <v>50.16</v>
      </c>
      <c r="BR374" s="399">
        <f t="shared" si="204"/>
        <v>56.44</v>
      </c>
      <c r="BS374" s="399">
        <f t="shared" si="205"/>
        <v>54.53</v>
      </c>
      <c r="BT374" s="399">
        <f t="shared" si="206"/>
        <v>74.540000000000006</v>
      </c>
      <c r="BU374" s="399">
        <f t="shared" si="207"/>
        <v>31.77</v>
      </c>
      <c r="BV374" s="399">
        <f t="shared" si="208"/>
        <v>26</v>
      </c>
      <c r="BW374" s="399">
        <f t="shared" si="209"/>
        <v>26</v>
      </c>
      <c r="BX374" s="385">
        <f t="shared" si="225"/>
        <v>491.94</v>
      </c>
      <c r="BY374" s="385">
        <f t="shared" si="226"/>
        <v>40.994999999999997</v>
      </c>
      <c r="BZ374" s="385"/>
      <c r="CF374" s="399">
        <f t="shared" si="210"/>
        <v>51</v>
      </c>
      <c r="CG374" s="399">
        <f t="shared" si="211"/>
        <v>51</v>
      </c>
      <c r="CH374" s="399">
        <f t="shared" si="212"/>
        <v>80.17</v>
      </c>
      <c r="CI374" s="399">
        <f t="shared" si="213"/>
        <v>65.47</v>
      </c>
      <c r="CJ374" s="399">
        <f t="shared" si="214"/>
        <v>71.319999999999993</v>
      </c>
      <c r="CK374" s="399">
        <f t="shared" si="215"/>
        <v>89.45</v>
      </c>
      <c r="CL374" s="399">
        <f t="shared" si="216"/>
        <v>100.22</v>
      </c>
      <c r="CM374" s="399">
        <f t="shared" si="217"/>
        <v>96.95</v>
      </c>
      <c r="CN374" s="399">
        <f t="shared" si="218"/>
        <v>141.18</v>
      </c>
      <c r="CO374" s="399">
        <f t="shared" si="219"/>
        <v>57.86</v>
      </c>
      <c r="CP374" s="399">
        <f t="shared" si="220"/>
        <v>51</v>
      </c>
      <c r="CQ374" s="399">
        <f t="shared" si="221"/>
        <v>51</v>
      </c>
      <c r="CR374" s="385">
        <f t="shared" si="227"/>
        <v>906.62</v>
      </c>
      <c r="CS374" s="385">
        <f t="shared" si="228"/>
        <v>75.551666666666662</v>
      </c>
    </row>
    <row r="375" spans="22:97" ht="14" customHeight="1" x14ac:dyDescent="0.35">
      <c r="V375" s="137"/>
      <c r="W375" s="39"/>
      <c r="X375" s="202"/>
      <c r="Y375" s="42"/>
      <c r="Z375" s="27"/>
      <c r="AA375" s="28"/>
      <c r="AB375" s="29"/>
      <c r="AC375" s="29"/>
      <c r="AD375" s="29"/>
      <c r="AE375" s="30"/>
      <c r="AF375" s="31"/>
      <c r="AG375" s="136"/>
      <c r="AH375" s="137"/>
      <c r="AI375" s="39"/>
      <c r="AJ375" s="41"/>
      <c r="AK375" s="42"/>
      <c r="AL375" s="27"/>
      <c r="AM375" s="28" t="str">
        <f>IFERROR(INDEX(#REF!,MATCH(AH375,#REF!,0)),"")</f>
        <v/>
      </c>
      <c r="AN375" s="29" t="str">
        <f t="shared" si="197"/>
        <v/>
      </c>
      <c r="AO375" s="29">
        <f t="shared" si="229"/>
        <v>0</v>
      </c>
      <c r="AP375" s="29">
        <f t="shared" si="222"/>
        <v>0</v>
      </c>
      <c r="AQ375" s="30">
        <f t="shared" si="230"/>
        <v>0</v>
      </c>
      <c r="AR375" s="31">
        <f t="shared" si="231"/>
        <v>0</v>
      </c>
      <c r="AT375" s="44" t="s">
        <v>969</v>
      </c>
      <c r="AU375" s="52" t="s">
        <v>708</v>
      </c>
      <c r="AV375" s="138">
        <v>0</v>
      </c>
      <c r="AW375" s="58">
        <v>0</v>
      </c>
      <c r="AX375" s="55">
        <v>3241</v>
      </c>
      <c r="AY375" s="58">
        <v>1151</v>
      </c>
      <c r="AZ375" s="55">
        <v>2428</v>
      </c>
      <c r="BA375" s="58">
        <v>4248</v>
      </c>
      <c r="BB375" s="55">
        <v>8721</v>
      </c>
      <c r="BC375" s="58">
        <v>5822</v>
      </c>
      <c r="BD375" s="51">
        <v>5544</v>
      </c>
      <c r="BE375" s="58">
        <v>2638</v>
      </c>
      <c r="BF375" s="55">
        <v>0</v>
      </c>
      <c r="BG375" s="59">
        <v>0</v>
      </c>
      <c r="BI375" s="140">
        <f t="shared" si="223"/>
        <v>2816.0833333333335</v>
      </c>
      <c r="BJ375" s="140">
        <f t="shared" si="224"/>
        <v>33793</v>
      </c>
      <c r="BL375" s="399">
        <f t="shared" si="198"/>
        <v>26</v>
      </c>
      <c r="BM375" s="399">
        <f t="shared" si="199"/>
        <v>26</v>
      </c>
      <c r="BN375" s="399">
        <f t="shared" si="200"/>
        <v>47.69</v>
      </c>
      <c r="BO375" s="399">
        <f t="shared" si="201"/>
        <v>33.06</v>
      </c>
      <c r="BP375" s="399">
        <f t="shared" si="202"/>
        <v>42</v>
      </c>
      <c r="BQ375" s="399">
        <f t="shared" si="203"/>
        <v>54.74</v>
      </c>
      <c r="BR375" s="399">
        <f t="shared" si="204"/>
        <v>88.77</v>
      </c>
      <c r="BS375" s="399">
        <f t="shared" si="205"/>
        <v>65.75</v>
      </c>
      <c r="BT375" s="399">
        <f t="shared" si="206"/>
        <v>63.81</v>
      </c>
      <c r="BU375" s="399">
        <f t="shared" si="207"/>
        <v>43.47</v>
      </c>
      <c r="BV375" s="399">
        <f t="shared" si="208"/>
        <v>26</v>
      </c>
      <c r="BW375" s="399">
        <f t="shared" si="209"/>
        <v>26</v>
      </c>
      <c r="BX375" s="385">
        <f t="shared" si="225"/>
        <v>543.29</v>
      </c>
      <c r="BY375" s="385">
        <f t="shared" si="226"/>
        <v>45.274166666666666</v>
      </c>
      <c r="BZ375" s="385"/>
      <c r="CF375" s="399">
        <f t="shared" si="210"/>
        <v>51</v>
      </c>
      <c r="CG375" s="399">
        <f t="shared" si="211"/>
        <v>51</v>
      </c>
      <c r="CH375" s="399">
        <f t="shared" si="212"/>
        <v>85.21</v>
      </c>
      <c r="CI375" s="399">
        <f t="shared" si="213"/>
        <v>60.13</v>
      </c>
      <c r="CJ375" s="399">
        <f t="shared" si="214"/>
        <v>75.459999999999994</v>
      </c>
      <c r="CK375" s="399">
        <f t="shared" si="215"/>
        <v>97.3</v>
      </c>
      <c r="CL375" s="399">
        <f t="shared" si="216"/>
        <v>176.74</v>
      </c>
      <c r="CM375" s="399">
        <f t="shared" si="217"/>
        <v>118.76</v>
      </c>
      <c r="CN375" s="399">
        <f t="shared" si="218"/>
        <v>113.2</v>
      </c>
      <c r="CO375" s="399">
        <f t="shared" si="219"/>
        <v>77.98</v>
      </c>
      <c r="CP375" s="399">
        <f t="shared" si="220"/>
        <v>51</v>
      </c>
      <c r="CQ375" s="399">
        <f t="shared" si="221"/>
        <v>51</v>
      </c>
      <c r="CR375" s="385">
        <f t="shared" si="227"/>
        <v>1008.78</v>
      </c>
      <c r="CS375" s="385">
        <f t="shared" si="228"/>
        <v>84.064999999999998</v>
      </c>
    </row>
    <row r="376" spans="22:97" ht="14" customHeight="1" x14ac:dyDescent="0.35">
      <c r="V376" s="137"/>
      <c r="W376" s="39"/>
      <c r="X376" s="202"/>
      <c r="Y376" s="42"/>
      <c r="Z376" s="27"/>
      <c r="AA376" s="28"/>
      <c r="AB376" s="29"/>
      <c r="AC376" s="29"/>
      <c r="AD376" s="29"/>
      <c r="AE376" s="30"/>
      <c r="AF376" s="31"/>
      <c r="AG376" s="136"/>
      <c r="AH376" s="137"/>
      <c r="AI376" s="39"/>
      <c r="AJ376" s="41"/>
      <c r="AK376" s="42"/>
      <c r="AL376" s="27"/>
      <c r="AM376" s="28" t="str">
        <f>IFERROR(INDEX(#REF!,MATCH(AH376,#REF!,0)),"")</f>
        <v/>
      </c>
      <c r="AN376" s="29" t="str">
        <f t="shared" si="197"/>
        <v/>
      </c>
      <c r="AO376" s="29">
        <f t="shared" si="229"/>
        <v>0</v>
      </c>
      <c r="AP376" s="29">
        <f t="shared" si="222"/>
        <v>0</v>
      </c>
      <c r="AQ376" s="30">
        <f t="shared" si="230"/>
        <v>0</v>
      </c>
      <c r="AR376" s="31">
        <f t="shared" si="231"/>
        <v>0</v>
      </c>
      <c r="AT376" s="44" t="s">
        <v>969</v>
      </c>
      <c r="AU376" s="52" t="s">
        <v>709</v>
      </c>
      <c r="AV376" s="138">
        <v>0</v>
      </c>
      <c r="AW376" s="58">
        <v>0</v>
      </c>
      <c r="AX376" s="60">
        <v>2802</v>
      </c>
      <c r="AY376" s="58">
        <v>1094</v>
      </c>
      <c r="AZ376" s="55">
        <v>1965</v>
      </c>
      <c r="BA376" s="58">
        <v>4860</v>
      </c>
      <c r="BB376" s="55">
        <v>7247</v>
      </c>
      <c r="BC376" s="58">
        <v>4258</v>
      </c>
      <c r="BD376" s="51">
        <v>3360</v>
      </c>
      <c r="BE376" s="58">
        <v>1537</v>
      </c>
      <c r="BF376" s="55">
        <v>0</v>
      </c>
      <c r="BG376" s="59">
        <v>0</v>
      </c>
      <c r="BI376" s="140">
        <f t="shared" si="223"/>
        <v>2260.25</v>
      </c>
      <c r="BJ376" s="140">
        <f t="shared" si="224"/>
        <v>27123</v>
      </c>
      <c r="BL376" s="399">
        <f t="shared" si="198"/>
        <v>26</v>
      </c>
      <c r="BM376" s="399">
        <f t="shared" si="199"/>
        <v>26</v>
      </c>
      <c r="BN376" s="399">
        <f t="shared" si="200"/>
        <v>44.61</v>
      </c>
      <c r="BO376" s="399">
        <f t="shared" si="201"/>
        <v>32.659999999999997</v>
      </c>
      <c r="BP376" s="399">
        <f t="shared" si="202"/>
        <v>38.76</v>
      </c>
      <c r="BQ376" s="399">
        <f t="shared" si="203"/>
        <v>59.02</v>
      </c>
      <c r="BR376" s="399">
        <f t="shared" si="204"/>
        <v>76.98</v>
      </c>
      <c r="BS376" s="399">
        <f t="shared" si="205"/>
        <v>54.81</v>
      </c>
      <c r="BT376" s="399">
        <f t="shared" si="206"/>
        <v>48.52</v>
      </c>
      <c r="BU376" s="399">
        <f t="shared" si="207"/>
        <v>35.76</v>
      </c>
      <c r="BV376" s="399">
        <f t="shared" si="208"/>
        <v>26</v>
      </c>
      <c r="BW376" s="399">
        <f t="shared" si="209"/>
        <v>26</v>
      </c>
      <c r="BX376" s="385">
        <f t="shared" si="225"/>
        <v>495.11999999999995</v>
      </c>
      <c r="BY376" s="385">
        <f t="shared" si="226"/>
        <v>41.26</v>
      </c>
      <c r="BZ376" s="385"/>
      <c r="CF376" s="399">
        <f t="shared" si="210"/>
        <v>51</v>
      </c>
      <c r="CG376" s="399">
        <f t="shared" si="211"/>
        <v>51</v>
      </c>
      <c r="CH376" s="399">
        <f t="shared" si="212"/>
        <v>79.94</v>
      </c>
      <c r="CI376" s="399">
        <f t="shared" si="213"/>
        <v>59.45</v>
      </c>
      <c r="CJ376" s="399">
        <f t="shared" si="214"/>
        <v>69.900000000000006</v>
      </c>
      <c r="CK376" s="399">
        <f t="shared" si="215"/>
        <v>104.64</v>
      </c>
      <c r="CL376" s="399">
        <f t="shared" si="216"/>
        <v>147.26</v>
      </c>
      <c r="CM376" s="399">
        <f t="shared" si="217"/>
        <v>97.42</v>
      </c>
      <c r="CN376" s="399">
        <f t="shared" si="218"/>
        <v>86.64</v>
      </c>
      <c r="CO376" s="399">
        <f t="shared" si="219"/>
        <v>64.760000000000005</v>
      </c>
      <c r="CP376" s="399">
        <f t="shared" si="220"/>
        <v>51</v>
      </c>
      <c r="CQ376" s="399">
        <f t="shared" si="221"/>
        <v>51</v>
      </c>
      <c r="CR376" s="385">
        <f t="shared" si="227"/>
        <v>914.00999999999988</v>
      </c>
      <c r="CS376" s="385">
        <f t="shared" si="228"/>
        <v>76.16749999999999</v>
      </c>
    </row>
    <row r="377" spans="22:97" ht="14" customHeight="1" x14ac:dyDescent="0.35">
      <c r="V377" s="137"/>
      <c r="W377" s="39"/>
      <c r="X377" s="202"/>
      <c r="Y377" s="42"/>
      <c r="Z377" s="27"/>
      <c r="AA377" s="28"/>
      <c r="AB377" s="29"/>
      <c r="AC377" s="29"/>
      <c r="AD377" s="29"/>
      <c r="AE377" s="30"/>
      <c r="AF377" s="31"/>
      <c r="AG377" s="136"/>
      <c r="AH377" s="137"/>
      <c r="AI377" s="39"/>
      <c r="AJ377" s="41"/>
      <c r="AK377" s="42"/>
      <c r="AL377" s="27"/>
      <c r="AM377" s="28" t="str">
        <f>IFERROR(INDEX(#REF!,MATCH(AH377,#REF!,0)),"")</f>
        <v/>
      </c>
      <c r="AN377" s="29" t="str">
        <f t="shared" si="197"/>
        <v/>
      </c>
      <c r="AO377" s="29">
        <f t="shared" si="229"/>
        <v>0</v>
      </c>
      <c r="AP377" s="29">
        <f t="shared" si="222"/>
        <v>0</v>
      </c>
      <c r="AQ377" s="30">
        <f t="shared" si="230"/>
        <v>0</v>
      </c>
      <c r="AR377" s="31">
        <f t="shared" si="231"/>
        <v>0</v>
      </c>
      <c r="AT377" s="44" t="s">
        <v>969</v>
      </c>
      <c r="AU377" s="52" t="s">
        <v>710</v>
      </c>
      <c r="AV377" s="138">
        <v>0</v>
      </c>
      <c r="AW377" s="58">
        <v>0</v>
      </c>
      <c r="AX377" s="55">
        <v>2872</v>
      </c>
      <c r="AY377" s="58">
        <v>385</v>
      </c>
      <c r="AZ377" s="55">
        <v>2337</v>
      </c>
      <c r="BA377" s="58">
        <v>6931</v>
      </c>
      <c r="BB377" s="55">
        <v>10500</v>
      </c>
      <c r="BC377" s="58">
        <v>11055</v>
      </c>
      <c r="BD377" s="51">
        <v>5459</v>
      </c>
      <c r="BE377" s="58">
        <v>3058</v>
      </c>
      <c r="BF377" s="55">
        <v>0</v>
      </c>
      <c r="BG377" s="59">
        <v>0</v>
      </c>
      <c r="BI377" s="140">
        <f t="shared" si="223"/>
        <v>3549.75</v>
      </c>
      <c r="BJ377" s="140">
        <f t="shared" si="224"/>
        <v>42597</v>
      </c>
      <c r="BL377" s="399">
        <f t="shared" si="198"/>
        <v>26</v>
      </c>
      <c r="BM377" s="399">
        <f t="shared" si="199"/>
        <v>26</v>
      </c>
      <c r="BN377" s="399">
        <f t="shared" si="200"/>
        <v>45.1</v>
      </c>
      <c r="BO377" s="399">
        <f t="shared" si="201"/>
        <v>28.31</v>
      </c>
      <c r="BP377" s="399">
        <f t="shared" si="202"/>
        <v>41.36</v>
      </c>
      <c r="BQ377" s="399">
        <f t="shared" si="203"/>
        <v>74.45</v>
      </c>
      <c r="BR377" s="399">
        <f t="shared" si="204"/>
        <v>103</v>
      </c>
      <c r="BS377" s="399">
        <f t="shared" si="205"/>
        <v>107.44</v>
      </c>
      <c r="BT377" s="399">
        <f t="shared" si="206"/>
        <v>63.21</v>
      </c>
      <c r="BU377" s="399">
        <f t="shared" si="207"/>
        <v>46.41</v>
      </c>
      <c r="BV377" s="399">
        <f t="shared" si="208"/>
        <v>26</v>
      </c>
      <c r="BW377" s="399">
        <f t="shared" si="209"/>
        <v>26</v>
      </c>
      <c r="BX377" s="385">
        <f t="shared" si="225"/>
        <v>613.28</v>
      </c>
      <c r="BY377" s="385">
        <f t="shared" si="226"/>
        <v>51.106666666666662</v>
      </c>
      <c r="BZ377" s="385"/>
      <c r="CF377" s="399">
        <f t="shared" si="210"/>
        <v>51</v>
      </c>
      <c r="CG377" s="399">
        <f t="shared" si="211"/>
        <v>51</v>
      </c>
      <c r="CH377" s="399">
        <f t="shared" si="212"/>
        <v>80.78</v>
      </c>
      <c r="CI377" s="399">
        <f t="shared" si="213"/>
        <v>53.62</v>
      </c>
      <c r="CJ377" s="399">
        <f t="shared" si="214"/>
        <v>74.36</v>
      </c>
      <c r="CK377" s="399">
        <f t="shared" si="215"/>
        <v>140.94</v>
      </c>
      <c r="CL377" s="399">
        <f t="shared" si="216"/>
        <v>212.32</v>
      </c>
      <c r="CM377" s="399">
        <f t="shared" si="217"/>
        <v>223.42</v>
      </c>
      <c r="CN377" s="399">
        <f t="shared" si="218"/>
        <v>111.83</v>
      </c>
      <c r="CO377" s="399">
        <f t="shared" si="219"/>
        <v>83.02</v>
      </c>
      <c r="CP377" s="399">
        <f t="shared" si="220"/>
        <v>51</v>
      </c>
      <c r="CQ377" s="399">
        <f t="shared" si="221"/>
        <v>51</v>
      </c>
      <c r="CR377" s="385">
        <f t="shared" si="227"/>
        <v>1184.29</v>
      </c>
      <c r="CS377" s="385">
        <f t="shared" si="228"/>
        <v>98.69083333333333</v>
      </c>
    </row>
    <row r="378" spans="22:97" ht="14" customHeight="1" x14ac:dyDescent="0.35">
      <c r="V378" s="137"/>
      <c r="W378" s="39"/>
      <c r="X378" s="202"/>
      <c r="Y378" s="42"/>
      <c r="Z378" s="27"/>
      <c r="AA378" s="28"/>
      <c r="AB378" s="29"/>
      <c r="AC378" s="29"/>
      <c r="AD378" s="29"/>
      <c r="AE378" s="30"/>
      <c r="AF378" s="31"/>
      <c r="AG378" s="136"/>
      <c r="AH378" s="137"/>
      <c r="AI378" s="39"/>
      <c r="AJ378" s="41"/>
      <c r="AK378" s="42"/>
      <c r="AL378" s="27"/>
      <c r="AM378" s="28" t="str">
        <f>IFERROR(INDEX(#REF!,MATCH(AH378,#REF!,0)),"")</f>
        <v/>
      </c>
      <c r="AN378" s="29" t="str">
        <f t="shared" si="197"/>
        <v/>
      </c>
      <c r="AO378" s="29">
        <f t="shared" si="229"/>
        <v>0</v>
      </c>
      <c r="AP378" s="29">
        <f t="shared" si="222"/>
        <v>0</v>
      </c>
      <c r="AQ378" s="30">
        <f t="shared" si="230"/>
        <v>0</v>
      </c>
      <c r="AR378" s="31">
        <f t="shared" si="231"/>
        <v>0</v>
      </c>
      <c r="AT378" s="44" t="s">
        <v>969</v>
      </c>
      <c r="AU378" s="52" t="s">
        <v>711</v>
      </c>
      <c r="AV378" s="138">
        <v>0</v>
      </c>
      <c r="AW378" s="58">
        <v>0</v>
      </c>
      <c r="AX378" s="55">
        <v>2399</v>
      </c>
      <c r="AY378" s="58">
        <v>345</v>
      </c>
      <c r="AZ378" s="55">
        <v>3751</v>
      </c>
      <c r="BA378" s="58">
        <v>6075</v>
      </c>
      <c r="BB378" s="55">
        <v>6488</v>
      </c>
      <c r="BC378" s="58">
        <v>4710</v>
      </c>
      <c r="BD378" s="51">
        <v>4639</v>
      </c>
      <c r="BE378" s="58">
        <v>1275</v>
      </c>
      <c r="BF378" s="55">
        <v>0</v>
      </c>
      <c r="BG378" s="59">
        <v>0</v>
      </c>
      <c r="BI378" s="140">
        <f t="shared" si="223"/>
        <v>2473.5</v>
      </c>
      <c r="BJ378" s="140">
        <f t="shared" si="224"/>
        <v>29682</v>
      </c>
      <c r="BL378" s="399">
        <f t="shared" si="198"/>
        <v>26</v>
      </c>
      <c r="BM378" s="399">
        <f t="shared" si="199"/>
        <v>26</v>
      </c>
      <c r="BN378" s="399">
        <f t="shared" si="200"/>
        <v>41.79</v>
      </c>
      <c r="BO378" s="399">
        <f t="shared" si="201"/>
        <v>28.07</v>
      </c>
      <c r="BP378" s="399">
        <f t="shared" si="202"/>
        <v>51.26</v>
      </c>
      <c r="BQ378" s="399">
        <f t="shared" si="203"/>
        <v>67.599999999999994</v>
      </c>
      <c r="BR378" s="399">
        <f t="shared" si="204"/>
        <v>70.900000000000006</v>
      </c>
      <c r="BS378" s="399">
        <f t="shared" si="205"/>
        <v>57.97</v>
      </c>
      <c r="BT378" s="399">
        <f t="shared" si="206"/>
        <v>57.47</v>
      </c>
      <c r="BU378" s="399">
        <f t="shared" si="207"/>
        <v>33.93</v>
      </c>
      <c r="BV378" s="399">
        <f t="shared" si="208"/>
        <v>26</v>
      </c>
      <c r="BW378" s="399">
        <f t="shared" si="209"/>
        <v>26</v>
      </c>
      <c r="BX378" s="385">
        <f t="shared" si="225"/>
        <v>512.99</v>
      </c>
      <c r="BY378" s="385">
        <f t="shared" si="226"/>
        <v>42.749166666666667</v>
      </c>
      <c r="BZ378" s="385"/>
      <c r="CF378" s="399">
        <f t="shared" si="210"/>
        <v>51</v>
      </c>
      <c r="CG378" s="399">
        <f t="shared" si="211"/>
        <v>51</v>
      </c>
      <c r="CH378" s="399">
        <f t="shared" si="212"/>
        <v>75.11</v>
      </c>
      <c r="CI378" s="399">
        <f t="shared" si="213"/>
        <v>53.35</v>
      </c>
      <c r="CJ378" s="399">
        <f t="shared" si="214"/>
        <v>91.33</v>
      </c>
      <c r="CK378" s="399">
        <f t="shared" si="215"/>
        <v>123.82</v>
      </c>
      <c r="CL378" s="399">
        <f t="shared" si="216"/>
        <v>132.08000000000001</v>
      </c>
      <c r="CM378" s="399">
        <f t="shared" si="217"/>
        <v>102.84</v>
      </c>
      <c r="CN378" s="399">
        <f t="shared" si="218"/>
        <v>101.99</v>
      </c>
      <c r="CO378" s="399">
        <f t="shared" si="219"/>
        <v>61.62</v>
      </c>
      <c r="CP378" s="399">
        <f t="shared" si="220"/>
        <v>51</v>
      </c>
      <c r="CQ378" s="399">
        <f t="shared" si="221"/>
        <v>51</v>
      </c>
      <c r="CR378" s="385">
        <f t="shared" si="227"/>
        <v>946.1400000000001</v>
      </c>
      <c r="CS378" s="385">
        <f t="shared" si="228"/>
        <v>78.845000000000013</v>
      </c>
    </row>
    <row r="379" spans="22:97" ht="14" customHeight="1" x14ac:dyDescent="0.35">
      <c r="V379" s="137"/>
      <c r="W379" s="39"/>
      <c r="X379" s="202"/>
      <c r="Y379" s="42"/>
      <c r="Z379" s="27"/>
      <c r="AA379" s="28"/>
      <c r="AB379" s="29"/>
      <c r="AC379" s="29"/>
      <c r="AD379" s="29"/>
      <c r="AE379" s="30"/>
      <c r="AF379" s="31"/>
      <c r="AG379" s="136"/>
      <c r="AH379" s="137"/>
      <c r="AI379" s="39"/>
      <c r="AJ379" s="41"/>
      <c r="AK379" s="42"/>
      <c r="AL379" s="27"/>
      <c r="AM379" s="28" t="str">
        <f>IFERROR(INDEX(#REF!,MATCH(AH379,#REF!,0)),"")</f>
        <v/>
      </c>
      <c r="AN379" s="29" t="str">
        <f t="shared" si="197"/>
        <v/>
      </c>
      <c r="AO379" s="29">
        <f t="shared" si="229"/>
        <v>0</v>
      </c>
      <c r="AP379" s="29">
        <f t="shared" si="222"/>
        <v>0</v>
      </c>
      <c r="AQ379" s="30">
        <f t="shared" si="230"/>
        <v>0</v>
      </c>
      <c r="AR379" s="31">
        <f t="shared" si="231"/>
        <v>0</v>
      </c>
      <c r="AT379" s="44" t="s">
        <v>969</v>
      </c>
      <c r="AU379" s="52" t="s">
        <v>712</v>
      </c>
      <c r="AV379" s="138">
        <v>0</v>
      </c>
      <c r="AW379" s="58">
        <v>0</v>
      </c>
      <c r="AX379" s="55">
        <v>6237</v>
      </c>
      <c r="AY379" s="58">
        <v>1277</v>
      </c>
      <c r="AZ379" s="55">
        <v>2868</v>
      </c>
      <c r="BA379" s="58">
        <v>7539</v>
      </c>
      <c r="BB379" s="55">
        <v>10198</v>
      </c>
      <c r="BC379" s="58">
        <v>6922</v>
      </c>
      <c r="BD379" s="51">
        <v>3573</v>
      </c>
      <c r="BE379" s="58">
        <v>2321</v>
      </c>
      <c r="BF379" s="55">
        <v>0</v>
      </c>
      <c r="BG379" s="59">
        <v>0</v>
      </c>
      <c r="BI379" s="140">
        <f t="shared" si="223"/>
        <v>3411.25</v>
      </c>
      <c r="BJ379" s="140">
        <f t="shared" si="224"/>
        <v>40935</v>
      </c>
      <c r="BL379" s="399">
        <f t="shared" si="198"/>
        <v>26</v>
      </c>
      <c r="BM379" s="399">
        <f t="shared" si="199"/>
        <v>26</v>
      </c>
      <c r="BN379" s="399">
        <f t="shared" si="200"/>
        <v>68.900000000000006</v>
      </c>
      <c r="BO379" s="399">
        <f t="shared" si="201"/>
        <v>33.94</v>
      </c>
      <c r="BP379" s="399">
        <f t="shared" si="202"/>
        <v>45.08</v>
      </c>
      <c r="BQ379" s="399">
        <f t="shared" si="203"/>
        <v>79.31</v>
      </c>
      <c r="BR379" s="399">
        <f t="shared" si="204"/>
        <v>100.58</v>
      </c>
      <c r="BS379" s="399">
        <f t="shared" si="205"/>
        <v>74.38</v>
      </c>
      <c r="BT379" s="399">
        <f t="shared" si="206"/>
        <v>50.01</v>
      </c>
      <c r="BU379" s="399">
        <f t="shared" si="207"/>
        <v>41.25</v>
      </c>
      <c r="BV379" s="399">
        <f t="shared" si="208"/>
        <v>26</v>
      </c>
      <c r="BW379" s="399">
        <f t="shared" si="209"/>
        <v>26</v>
      </c>
      <c r="BX379" s="385">
        <f t="shared" si="225"/>
        <v>597.45000000000005</v>
      </c>
      <c r="BY379" s="385">
        <f t="shared" si="226"/>
        <v>49.787500000000001</v>
      </c>
      <c r="BZ379" s="385"/>
      <c r="CF379" s="399">
        <f t="shared" si="210"/>
        <v>51</v>
      </c>
      <c r="CG379" s="399">
        <f t="shared" si="211"/>
        <v>51</v>
      </c>
      <c r="CH379" s="399">
        <f t="shared" si="212"/>
        <v>127.06</v>
      </c>
      <c r="CI379" s="399">
        <f t="shared" si="213"/>
        <v>61.64</v>
      </c>
      <c r="CJ379" s="399">
        <f t="shared" si="214"/>
        <v>80.739999999999995</v>
      </c>
      <c r="CK379" s="399">
        <f t="shared" si="215"/>
        <v>153.1</v>
      </c>
      <c r="CL379" s="399">
        <f t="shared" si="216"/>
        <v>206.28</v>
      </c>
      <c r="CM379" s="399">
        <f t="shared" si="217"/>
        <v>140.76</v>
      </c>
      <c r="CN379" s="399">
        <f t="shared" si="218"/>
        <v>89.2</v>
      </c>
      <c r="CO379" s="399">
        <f t="shared" si="219"/>
        <v>74.17</v>
      </c>
      <c r="CP379" s="399">
        <f t="shared" si="220"/>
        <v>51</v>
      </c>
      <c r="CQ379" s="399">
        <f t="shared" si="221"/>
        <v>51</v>
      </c>
      <c r="CR379" s="385">
        <f t="shared" si="227"/>
        <v>1136.95</v>
      </c>
      <c r="CS379" s="385">
        <f t="shared" si="228"/>
        <v>94.745833333333337</v>
      </c>
    </row>
    <row r="380" spans="22:97" ht="14" customHeight="1" x14ac:dyDescent="0.35">
      <c r="V380" s="137"/>
      <c r="W380" s="39"/>
      <c r="X380" s="202"/>
      <c r="Y380" s="42"/>
      <c r="Z380" s="27"/>
      <c r="AA380" s="28"/>
      <c r="AB380" s="29"/>
      <c r="AC380" s="29"/>
      <c r="AD380" s="29"/>
      <c r="AE380" s="30"/>
      <c r="AF380" s="31"/>
      <c r="AG380" s="136"/>
      <c r="AH380" s="137"/>
      <c r="AI380" s="39"/>
      <c r="AJ380" s="41"/>
      <c r="AK380" s="42"/>
      <c r="AL380" s="27"/>
      <c r="AM380" s="28" t="str">
        <f>IFERROR(INDEX(#REF!,MATCH(AH380,#REF!,0)),"")</f>
        <v/>
      </c>
      <c r="AN380" s="29" t="str">
        <f t="shared" si="197"/>
        <v/>
      </c>
      <c r="AO380" s="29">
        <f t="shared" si="229"/>
        <v>0</v>
      </c>
      <c r="AP380" s="29">
        <f t="shared" si="222"/>
        <v>0</v>
      </c>
      <c r="AQ380" s="30">
        <f t="shared" si="230"/>
        <v>0</v>
      </c>
      <c r="AR380" s="31">
        <f t="shared" si="231"/>
        <v>0</v>
      </c>
      <c r="AT380" s="44" t="s">
        <v>969</v>
      </c>
      <c r="AU380" s="52" t="s">
        <v>713</v>
      </c>
      <c r="AV380" s="138">
        <v>0</v>
      </c>
      <c r="AW380" s="58">
        <v>0</v>
      </c>
      <c r="AX380" s="55">
        <v>7900</v>
      </c>
      <c r="AY380" s="58">
        <v>3532</v>
      </c>
      <c r="AZ380" s="55">
        <v>6341</v>
      </c>
      <c r="BA380" s="58">
        <v>12741</v>
      </c>
      <c r="BB380" s="55">
        <v>7361</v>
      </c>
      <c r="BC380" s="58">
        <v>4859</v>
      </c>
      <c r="BD380" s="51">
        <v>10283</v>
      </c>
      <c r="BE380" s="58">
        <v>3015</v>
      </c>
      <c r="BF380" s="55">
        <v>0</v>
      </c>
      <c r="BG380" s="59">
        <v>0</v>
      </c>
      <c r="BI380" s="140">
        <f t="shared" si="223"/>
        <v>4669.333333333333</v>
      </c>
      <c r="BJ380" s="140">
        <f t="shared" si="224"/>
        <v>56032</v>
      </c>
      <c r="BL380" s="399">
        <f t="shared" si="198"/>
        <v>26</v>
      </c>
      <c r="BM380" s="399">
        <f t="shared" si="199"/>
        <v>26</v>
      </c>
      <c r="BN380" s="399">
        <f t="shared" si="200"/>
        <v>82.2</v>
      </c>
      <c r="BO380" s="399">
        <f t="shared" si="201"/>
        <v>49.72</v>
      </c>
      <c r="BP380" s="399">
        <f t="shared" si="202"/>
        <v>69.73</v>
      </c>
      <c r="BQ380" s="399">
        <f t="shared" si="203"/>
        <v>120.93</v>
      </c>
      <c r="BR380" s="399">
        <f t="shared" si="204"/>
        <v>77.89</v>
      </c>
      <c r="BS380" s="399">
        <f t="shared" si="205"/>
        <v>59.01</v>
      </c>
      <c r="BT380" s="399">
        <f t="shared" si="206"/>
        <v>101.26</v>
      </c>
      <c r="BU380" s="399">
        <f t="shared" si="207"/>
        <v>46.11</v>
      </c>
      <c r="BV380" s="399">
        <f t="shared" si="208"/>
        <v>26</v>
      </c>
      <c r="BW380" s="399">
        <f t="shared" si="209"/>
        <v>26</v>
      </c>
      <c r="BX380" s="385">
        <f t="shared" si="225"/>
        <v>710.85</v>
      </c>
      <c r="BY380" s="385">
        <f t="shared" si="226"/>
        <v>59.237500000000004</v>
      </c>
      <c r="BZ380" s="385"/>
      <c r="CF380" s="399">
        <f t="shared" si="210"/>
        <v>51</v>
      </c>
      <c r="CG380" s="399">
        <f t="shared" si="211"/>
        <v>51</v>
      </c>
      <c r="CH380" s="399">
        <f t="shared" si="212"/>
        <v>160.32</v>
      </c>
      <c r="CI380" s="399">
        <f t="shared" si="213"/>
        <v>88.7</v>
      </c>
      <c r="CJ380" s="399">
        <f t="shared" si="214"/>
        <v>129.13999999999999</v>
      </c>
      <c r="CK380" s="399">
        <f t="shared" si="215"/>
        <v>257.14</v>
      </c>
      <c r="CL380" s="399">
        <f t="shared" si="216"/>
        <v>149.54</v>
      </c>
      <c r="CM380" s="399">
        <f t="shared" si="217"/>
        <v>104.63</v>
      </c>
      <c r="CN380" s="399">
        <f t="shared" si="218"/>
        <v>207.98</v>
      </c>
      <c r="CO380" s="399">
        <f t="shared" si="219"/>
        <v>82.5</v>
      </c>
      <c r="CP380" s="399">
        <f t="shared" si="220"/>
        <v>51</v>
      </c>
      <c r="CQ380" s="399">
        <f t="shared" si="221"/>
        <v>51</v>
      </c>
      <c r="CR380" s="385">
        <f t="shared" si="227"/>
        <v>1383.9499999999998</v>
      </c>
      <c r="CS380" s="385">
        <f t="shared" si="228"/>
        <v>115.32916666666665</v>
      </c>
    </row>
    <row r="381" spans="22:97" ht="14" customHeight="1" x14ac:dyDescent="0.35">
      <c r="V381" s="137"/>
      <c r="W381" s="39"/>
      <c r="X381" s="202"/>
      <c r="Y381" s="42"/>
      <c r="Z381" s="27"/>
      <c r="AA381" s="28"/>
      <c r="AB381" s="29"/>
      <c r="AC381" s="29"/>
      <c r="AD381" s="29"/>
      <c r="AE381" s="30"/>
      <c r="AF381" s="31"/>
      <c r="AG381" s="136"/>
      <c r="AH381" s="137"/>
      <c r="AI381" s="39"/>
      <c r="AJ381" s="41"/>
      <c r="AK381" s="42"/>
      <c r="AL381" s="27"/>
      <c r="AM381" s="28" t="str">
        <f>IFERROR(INDEX(#REF!,MATCH(AH381,#REF!,0)),"")</f>
        <v/>
      </c>
      <c r="AN381" s="29" t="str">
        <f t="shared" si="197"/>
        <v/>
      </c>
      <c r="AO381" s="29">
        <f t="shared" si="229"/>
        <v>0</v>
      </c>
      <c r="AP381" s="29">
        <f t="shared" si="222"/>
        <v>0</v>
      </c>
      <c r="AQ381" s="30">
        <f t="shared" si="230"/>
        <v>0</v>
      </c>
      <c r="AR381" s="31">
        <f t="shared" si="231"/>
        <v>0</v>
      </c>
      <c r="AT381" s="44" t="s">
        <v>969</v>
      </c>
      <c r="AU381" s="52" t="s">
        <v>714</v>
      </c>
      <c r="AV381" s="138">
        <v>0</v>
      </c>
      <c r="AW381" s="58">
        <v>0</v>
      </c>
      <c r="AX381" s="55">
        <v>2007</v>
      </c>
      <c r="AY381" s="58">
        <v>471</v>
      </c>
      <c r="AZ381" s="55">
        <v>2128</v>
      </c>
      <c r="BA381" s="58">
        <v>5442</v>
      </c>
      <c r="BB381" s="55">
        <v>5366</v>
      </c>
      <c r="BC381" s="58">
        <v>2929</v>
      </c>
      <c r="BD381" s="51">
        <v>5338</v>
      </c>
      <c r="BE381" s="58">
        <v>4866</v>
      </c>
      <c r="BF381" s="55">
        <v>0</v>
      </c>
      <c r="BG381" s="59">
        <v>0</v>
      </c>
      <c r="BI381" s="140">
        <f t="shared" si="223"/>
        <v>2378.9166666666665</v>
      </c>
      <c r="BJ381" s="140">
        <f t="shared" si="224"/>
        <v>28547</v>
      </c>
      <c r="BL381" s="399">
        <f t="shared" si="198"/>
        <v>26</v>
      </c>
      <c r="BM381" s="399">
        <f t="shared" si="199"/>
        <v>26</v>
      </c>
      <c r="BN381" s="399">
        <f t="shared" si="200"/>
        <v>39.049999999999997</v>
      </c>
      <c r="BO381" s="399">
        <f t="shared" si="201"/>
        <v>28.83</v>
      </c>
      <c r="BP381" s="399">
        <f t="shared" si="202"/>
        <v>39.9</v>
      </c>
      <c r="BQ381" s="399">
        <f t="shared" si="203"/>
        <v>63.09</v>
      </c>
      <c r="BR381" s="399">
        <f t="shared" si="204"/>
        <v>62.56</v>
      </c>
      <c r="BS381" s="399">
        <f t="shared" si="205"/>
        <v>45.5</v>
      </c>
      <c r="BT381" s="399">
        <f t="shared" si="206"/>
        <v>62.37</v>
      </c>
      <c r="BU381" s="399">
        <f t="shared" si="207"/>
        <v>59.06</v>
      </c>
      <c r="BV381" s="399">
        <f t="shared" si="208"/>
        <v>26</v>
      </c>
      <c r="BW381" s="399">
        <f t="shared" si="209"/>
        <v>26</v>
      </c>
      <c r="BX381" s="385">
        <f t="shared" si="225"/>
        <v>504.36</v>
      </c>
      <c r="BY381" s="385">
        <f t="shared" si="226"/>
        <v>42.03</v>
      </c>
      <c r="BZ381" s="385"/>
      <c r="CF381" s="399">
        <f t="shared" si="210"/>
        <v>51</v>
      </c>
      <c r="CG381" s="399">
        <f t="shared" si="211"/>
        <v>51</v>
      </c>
      <c r="CH381" s="399">
        <f t="shared" si="212"/>
        <v>70.400000000000006</v>
      </c>
      <c r="CI381" s="399">
        <f t="shared" si="213"/>
        <v>54.2</v>
      </c>
      <c r="CJ381" s="399">
        <f t="shared" si="214"/>
        <v>71.86</v>
      </c>
      <c r="CK381" s="399">
        <f t="shared" si="215"/>
        <v>111.62</v>
      </c>
      <c r="CL381" s="399">
        <f t="shared" si="216"/>
        <v>110.71</v>
      </c>
      <c r="CM381" s="399">
        <f t="shared" si="217"/>
        <v>81.47</v>
      </c>
      <c r="CN381" s="399">
        <f t="shared" si="218"/>
        <v>110.38</v>
      </c>
      <c r="CO381" s="399">
        <f t="shared" si="219"/>
        <v>104.71</v>
      </c>
      <c r="CP381" s="399">
        <f t="shared" si="220"/>
        <v>51</v>
      </c>
      <c r="CQ381" s="399">
        <f t="shared" si="221"/>
        <v>51</v>
      </c>
      <c r="CR381" s="385">
        <f t="shared" si="227"/>
        <v>919.35000000000014</v>
      </c>
      <c r="CS381" s="385">
        <f t="shared" si="228"/>
        <v>76.612500000000011</v>
      </c>
    </row>
    <row r="382" spans="22:97" ht="14" customHeight="1" x14ac:dyDescent="0.35">
      <c r="V382" s="137"/>
      <c r="W382" s="39"/>
      <c r="X382" s="202"/>
      <c r="Y382" s="42"/>
      <c r="Z382" s="27"/>
      <c r="AA382" s="28"/>
      <c r="AB382" s="29"/>
      <c r="AC382" s="29"/>
      <c r="AD382" s="29"/>
      <c r="AE382" s="30"/>
      <c r="AF382" s="31"/>
      <c r="AG382" s="136"/>
      <c r="AH382" s="137"/>
      <c r="AI382" s="39"/>
      <c r="AJ382" s="41"/>
      <c r="AK382" s="42"/>
      <c r="AL382" s="27"/>
      <c r="AM382" s="28" t="str">
        <f>IFERROR(INDEX(#REF!,MATCH(AH382,#REF!,0)),"")</f>
        <v/>
      </c>
      <c r="AN382" s="29" t="str">
        <f t="shared" si="197"/>
        <v/>
      </c>
      <c r="AO382" s="29">
        <f t="shared" si="229"/>
        <v>0</v>
      </c>
      <c r="AP382" s="29">
        <f t="shared" si="222"/>
        <v>0</v>
      </c>
      <c r="AQ382" s="30">
        <f t="shared" si="230"/>
        <v>0</v>
      </c>
      <c r="AR382" s="31">
        <f t="shared" si="231"/>
        <v>0</v>
      </c>
      <c r="AT382" s="44" t="s">
        <v>969</v>
      </c>
      <c r="AU382" s="52" t="s">
        <v>715</v>
      </c>
      <c r="AV382" s="138">
        <v>0</v>
      </c>
      <c r="AW382" s="58">
        <v>0</v>
      </c>
      <c r="AX382" s="55">
        <v>4525</v>
      </c>
      <c r="AY382" s="58">
        <v>3689</v>
      </c>
      <c r="AZ382" s="55">
        <v>4142</v>
      </c>
      <c r="BA382" s="58">
        <v>4526</v>
      </c>
      <c r="BB382" s="55">
        <v>8896</v>
      </c>
      <c r="BC382" s="58">
        <v>19501</v>
      </c>
      <c r="BD382" s="51">
        <v>9683</v>
      </c>
      <c r="BE382" s="58">
        <v>3382</v>
      </c>
      <c r="BF382" s="55">
        <v>0</v>
      </c>
      <c r="BG382" s="59">
        <v>0</v>
      </c>
      <c r="BI382" s="140">
        <f t="shared" si="223"/>
        <v>4862</v>
      </c>
      <c r="BJ382" s="140">
        <f t="shared" si="224"/>
        <v>58344</v>
      </c>
      <c r="BL382" s="399">
        <f t="shared" si="198"/>
        <v>26</v>
      </c>
      <c r="BM382" s="399">
        <f t="shared" si="199"/>
        <v>26</v>
      </c>
      <c r="BN382" s="399">
        <f t="shared" si="200"/>
        <v>56.68</v>
      </c>
      <c r="BO382" s="399">
        <f t="shared" si="201"/>
        <v>50.82</v>
      </c>
      <c r="BP382" s="399">
        <f t="shared" si="202"/>
        <v>53.99</v>
      </c>
      <c r="BQ382" s="399">
        <f t="shared" si="203"/>
        <v>56.68</v>
      </c>
      <c r="BR382" s="399">
        <f t="shared" si="204"/>
        <v>90.17</v>
      </c>
      <c r="BS382" s="399">
        <f t="shared" si="205"/>
        <v>175.01</v>
      </c>
      <c r="BT382" s="399">
        <f t="shared" si="206"/>
        <v>96.46</v>
      </c>
      <c r="BU382" s="399">
        <f t="shared" si="207"/>
        <v>48.67</v>
      </c>
      <c r="BV382" s="399">
        <f t="shared" si="208"/>
        <v>26</v>
      </c>
      <c r="BW382" s="399">
        <f t="shared" si="209"/>
        <v>26</v>
      </c>
      <c r="BX382" s="385">
        <f t="shared" si="225"/>
        <v>732.48</v>
      </c>
      <c r="BY382" s="385">
        <f t="shared" si="226"/>
        <v>61.04</v>
      </c>
      <c r="BZ382" s="385"/>
      <c r="CF382" s="399">
        <f t="shared" si="210"/>
        <v>51</v>
      </c>
      <c r="CG382" s="399">
        <f t="shared" si="211"/>
        <v>51</v>
      </c>
      <c r="CH382" s="399">
        <f t="shared" si="212"/>
        <v>100.62</v>
      </c>
      <c r="CI382" s="399">
        <f t="shared" si="213"/>
        <v>90.59</v>
      </c>
      <c r="CJ382" s="399">
        <f t="shared" si="214"/>
        <v>96.02</v>
      </c>
      <c r="CK382" s="399">
        <f t="shared" si="215"/>
        <v>100.63</v>
      </c>
      <c r="CL382" s="399">
        <f t="shared" si="216"/>
        <v>180.24</v>
      </c>
      <c r="CM382" s="399">
        <f t="shared" si="217"/>
        <v>392.34</v>
      </c>
      <c r="CN382" s="399">
        <f t="shared" si="218"/>
        <v>195.98</v>
      </c>
      <c r="CO382" s="399">
        <f t="shared" si="219"/>
        <v>86.9</v>
      </c>
      <c r="CP382" s="399">
        <f t="shared" si="220"/>
        <v>51</v>
      </c>
      <c r="CQ382" s="399">
        <f t="shared" si="221"/>
        <v>51</v>
      </c>
      <c r="CR382" s="385">
        <f t="shared" si="227"/>
        <v>1447.3200000000002</v>
      </c>
      <c r="CS382" s="385">
        <f t="shared" si="228"/>
        <v>120.61000000000001</v>
      </c>
    </row>
    <row r="383" spans="22:97" ht="14" customHeight="1" x14ac:dyDescent="0.35">
      <c r="V383" s="137"/>
      <c r="W383" s="39"/>
      <c r="X383" s="202"/>
      <c r="Y383" s="42"/>
      <c r="Z383" s="27"/>
      <c r="AA383" s="28"/>
      <c r="AB383" s="29"/>
      <c r="AC383" s="29"/>
      <c r="AD383" s="29"/>
      <c r="AE383" s="30"/>
      <c r="AF383" s="31"/>
      <c r="AG383" s="136"/>
      <c r="AH383" s="137"/>
      <c r="AI383" s="39"/>
      <c r="AJ383" s="41"/>
      <c r="AK383" s="42"/>
      <c r="AL383" s="27"/>
      <c r="AM383" s="28" t="str">
        <f>IFERROR(INDEX(#REF!,MATCH(AH383,#REF!,0)),"")</f>
        <v/>
      </c>
      <c r="AN383" s="29" t="str">
        <f t="shared" si="197"/>
        <v/>
      </c>
      <c r="AO383" s="29">
        <f t="shared" si="229"/>
        <v>0</v>
      </c>
      <c r="AP383" s="29">
        <f t="shared" si="222"/>
        <v>0</v>
      </c>
      <c r="AQ383" s="30">
        <f t="shared" si="230"/>
        <v>0</v>
      </c>
      <c r="AR383" s="31">
        <f t="shared" si="231"/>
        <v>0</v>
      </c>
      <c r="AT383" s="44" t="s">
        <v>969</v>
      </c>
      <c r="AU383" s="52" t="s">
        <v>716</v>
      </c>
      <c r="AV383" s="138">
        <v>0</v>
      </c>
      <c r="AW383" s="58">
        <v>0</v>
      </c>
      <c r="AX383" s="55">
        <v>2823</v>
      </c>
      <c r="AY383" s="58">
        <v>1892</v>
      </c>
      <c r="AZ383" s="55">
        <v>4805</v>
      </c>
      <c r="BA383" s="58">
        <v>9808</v>
      </c>
      <c r="BB383" s="55">
        <v>10858</v>
      </c>
      <c r="BC383" s="58">
        <v>-21219</v>
      </c>
      <c r="BD383" s="51">
        <v>10495</v>
      </c>
      <c r="BE383" s="58">
        <v>4220</v>
      </c>
      <c r="BF383" s="55">
        <v>0</v>
      </c>
      <c r="BG383" s="59">
        <v>0</v>
      </c>
      <c r="BI383" s="140">
        <f t="shared" si="223"/>
        <v>1973.5</v>
      </c>
      <c r="BJ383" s="140">
        <f t="shared" si="224"/>
        <v>23682</v>
      </c>
      <c r="BL383" s="399">
        <f t="shared" si="198"/>
        <v>26</v>
      </c>
      <c r="BM383" s="399">
        <f t="shared" si="199"/>
        <v>26</v>
      </c>
      <c r="BN383" s="399">
        <f t="shared" si="200"/>
        <v>44.76</v>
      </c>
      <c r="BO383" s="399">
        <f t="shared" si="201"/>
        <v>38.24</v>
      </c>
      <c r="BP383" s="399">
        <f t="shared" si="202"/>
        <v>58.64</v>
      </c>
      <c r="BQ383" s="399">
        <f t="shared" si="203"/>
        <v>97.46</v>
      </c>
      <c r="BR383" s="399">
        <f t="shared" si="204"/>
        <v>105.86</v>
      </c>
      <c r="BS383" s="399">
        <f t="shared" si="205"/>
        <v>-101.31</v>
      </c>
      <c r="BT383" s="399">
        <f t="shared" si="206"/>
        <v>102.96</v>
      </c>
      <c r="BU383" s="399">
        <f t="shared" si="207"/>
        <v>54.54</v>
      </c>
      <c r="BV383" s="399">
        <f t="shared" si="208"/>
        <v>26</v>
      </c>
      <c r="BW383" s="399">
        <f t="shared" si="209"/>
        <v>26</v>
      </c>
      <c r="BX383" s="385">
        <f t="shared" si="225"/>
        <v>505.15</v>
      </c>
      <c r="BY383" s="385">
        <f t="shared" si="226"/>
        <v>42.095833333333331</v>
      </c>
      <c r="BZ383" s="385"/>
      <c r="CF383" s="399">
        <f t="shared" si="210"/>
        <v>51</v>
      </c>
      <c r="CG383" s="399">
        <f t="shared" si="211"/>
        <v>51</v>
      </c>
      <c r="CH383" s="399">
        <f t="shared" si="212"/>
        <v>80.2</v>
      </c>
      <c r="CI383" s="399">
        <f t="shared" si="213"/>
        <v>69.02</v>
      </c>
      <c r="CJ383" s="399">
        <f t="shared" si="214"/>
        <v>103.98</v>
      </c>
      <c r="CK383" s="399">
        <f t="shared" si="215"/>
        <v>198.48</v>
      </c>
      <c r="CL383" s="399">
        <f t="shared" si="216"/>
        <v>219.48</v>
      </c>
      <c r="CM383" s="399">
        <f t="shared" si="217"/>
        <v>-93.29</v>
      </c>
      <c r="CN383" s="399">
        <f t="shared" si="218"/>
        <v>212.22</v>
      </c>
      <c r="CO383" s="399">
        <f t="shared" si="219"/>
        <v>96.96</v>
      </c>
      <c r="CP383" s="399">
        <f t="shared" si="220"/>
        <v>51</v>
      </c>
      <c r="CQ383" s="399">
        <f t="shared" si="221"/>
        <v>51</v>
      </c>
      <c r="CR383" s="385">
        <f t="shared" si="227"/>
        <v>1091.0500000000002</v>
      </c>
      <c r="CS383" s="385">
        <f t="shared" si="228"/>
        <v>90.920833333333348</v>
      </c>
    </row>
    <row r="384" spans="22:97" ht="14" customHeight="1" x14ac:dyDescent="0.35">
      <c r="V384" s="137"/>
      <c r="W384" s="39"/>
      <c r="X384" s="202"/>
      <c r="Y384" s="42"/>
      <c r="Z384" s="27"/>
      <c r="AA384" s="28"/>
      <c r="AB384" s="29"/>
      <c r="AC384" s="29"/>
      <c r="AD384" s="29"/>
      <c r="AE384" s="30"/>
      <c r="AF384" s="31"/>
      <c r="AG384" s="136"/>
      <c r="AH384" s="137"/>
      <c r="AI384" s="39"/>
      <c r="AJ384" s="41"/>
      <c r="AK384" s="42"/>
      <c r="AL384" s="27"/>
      <c r="AM384" s="28" t="str">
        <f>IFERROR(INDEX(#REF!,MATCH(AH384,#REF!,0)),"")</f>
        <v/>
      </c>
      <c r="AN384" s="29" t="str">
        <f t="shared" si="197"/>
        <v/>
      </c>
      <c r="AO384" s="29">
        <f t="shared" si="229"/>
        <v>0</v>
      </c>
      <c r="AP384" s="29">
        <f t="shared" si="222"/>
        <v>0</v>
      </c>
      <c r="AQ384" s="30">
        <f t="shared" si="230"/>
        <v>0</v>
      </c>
      <c r="AR384" s="31">
        <f t="shared" si="231"/>
        <v>0</v>
      </c>
      <c r="AT384" s="44" t="s">
        <v>969</v>
      </c>
      <c r="AU384" s="52" t="s">
        <v>717</v>
      </c>
      <c r="AV384" s="138">
        <v>0</v>
      </c>
      <c r="AW384" s="58">
        <v>0</v>
      </c>
      <c r="AX384" s="55">
        <v>79</v>
      </c>
      <c r="AY384" s="58">
        <v>53</v>
      </c>
      <c r="AZ384" s="55"/>
      <c r="BA384" s="58"/>
      <c r="BB384" s="55"/>
      <c r="BC384" s="58"/>
      <c r="BD384" s="51">
        <v>4729</v>
      </c>
      <c r="BE384" s="58">
        <v>1877</v>
      </c>
      <c r="BF384" s="55">
        <v>0</v>
      </c>
      <c r="BG384" s="59">
        <v>0</v>
      </c>
      <c r="BI384" s="140">
        <f t="shared" si="223"/>
        <v>842.25</v>
      </c>
      <c r="BJ384" s="140">
        <f t="shared" si="224"/>
        <v>6738</v>
      </c>
      <c r="BL384" s="399">
        <f t="shared" si="198"/>
        <v>26</v>
      </c>
      <c r="BM384" s="399">
        <f t="shared" si="199"/>
        <v>26</v>
      </c>
      <c r="BN384" s="399">
        <f t="shared" si="200"/>
        <v>26.47</v>
      </c>
      <c r="BO384" s="399">
        <f t="shared" si="201"/>
        <v>26.32</v>
      </c>
      <c r="BP384" s="399">
        <f t="shared" si="202"/>
        <v>26</v>
      </c>
      <c r="BQ384" s="399">
        <f t="shared" si="203"/>
        <v>26</v>
      </c>
      <c r="BR384" s="399">
        <f t="shared" si="204"/>
        <v>26</v>
      </c>
      <c r="BS384" s="399">
        <f t="shared" si="205"/>
        <v>26</v>
      </c>
      <c r="BT384" s="399">
        <f t="shared" si="206"/>
        <v>58.1</v>
      </c>
      <c r="BU384" s="399">
        <f t="shared" si="207"/>
        <v>38.14</v>
      </c>
      <c r="BV384" s="399">
        <f t="shared" si="208"/>
        <v>26</v>
      </c>
      <c r="BW384" s="399">
        <f t="shared" si="209"/>
        <v>26</v>
      </c>
      <c r="BX384" s="385">
        <f t="shared" si="225"/>
        <v>357.03</v>
      </c>
      <c r="BY384" s="385">
        <f t="shared" si="226"/>
        <v>29.752499999999998</v>
      </c>
      <c r="BZ384" s="385"/>
      <c r="CF384" s="399">
        <f t="shared" si="210"/>
        <v>51</v>
      </c>
      <c r="CG384" s="399">
        <f t="shared" si="211"/>
        <v>51</v>
      </c>
      <c r="CH384" s="399">
        <f t="shared" si="212"/>
        <v>51.54</v>
      </c>
      <c r="CI384" s="399">
        <f t="shared" si="213"/>
        <v>51.36</v>
      </c>
      <c r="CJ384" s="399">
        <f t="shared" si="214"/>
        <v>51</v>
      </c>
      <c r="CK384" s="399">
        <f t="shared" si="215"/>
        <v>51</v>
      </c>
      <c r="CL384" s="399">
        <f t="shared" si="216"/>
        <v>51</v>
      </c>
      <c r="CM384" s="399">
        <f t="shared" si="217"/>
        <v>51</v>
      </c>
      <c r="CN384" s="399">
        <f t="shared" si="218"/>
        <v>103.07</v>
      </c>
      <c r="CO384" s="399">
        <f t="shared" si="219"/>
        <v>68.84</v>
      </c>
      <c r="CP384" s="399">
        <f t="shared" si="220"/>
        <v>51</v>
      </c>
      <c r="CQ384" s="399">
        <f t="shared" si="221"/>
        <v>51</v>
      </c>
      <c r="CR384" s="385">
        <f t="shared" si="227"/>
        <v>682.81</v>
      </c>
      <c r="CS384" s="385">
        <f t="shared" si="228"/>
        <v>56.900833333333331</v>
      </c>
    </row>
    <row r="385" spans="22:97" ht="14" customHeight="1" x14ac:dyDescent="0.35">
      <c r="V385" s="137"/>
      <c r="W385" s="39"/>
      <c r="X385" s="202"/>
      <c r="Y385" s="42"/>
      <c r="Z385" s="27"/>
      <c r="AA385" s="28"/>
      <c r="AB385" s="29"/>
      <c r="AC385" s="29"/>
      <c r="AD385" s="29"/>
      <c r="AE385" s="30"/>
      <c r="AF385" s="31"/>
      <c r="AG385" s="136"/>
      <c r="AH385" s="137"/>
      <c r="AI385" s="39"/>
      <c r="AJ385" s="41"/>
      <c r="AK385" s="42"/>
      <c r="AL385" s="27"/>
      <c r="AM385" s="28" t="str">
        <f>IFERROR(INDEX(#REF!,MATCH(AH385,#REF!,0)),"")</f>
        <v/>
      </c>
      <c r="AN385" s="29" t="str">
        <f t="shared" si="197"/>
        <v/>
      </c>
      <c r="AO385" s="29">
        <f t="shared" si="229"/>
        <v>0</v>
      </c>
      <c r="AP385" s="29">
        <f t="shared" si="222"/>
        <v>0</v>
      </c>
      <c r="AQ385" s="30">
        <f t="shared" si="230"/>
        <v>0</v>
      </c>
      <c r="AR385" s="31">
        <f t="shared" si="231"/>
        <v>0</v>
      </c>
      <c r="AT385" s="44" t="s">
        <v>969</v>
      </c>
      <c r="AU385" s="52" t="s">
        <v>718</v>
      </c>
      <c r="AV385" s="138">
        <v>0</v>
      </c>
      <c r="AW385" s="58">
        <v>0</v>
      </c>
      <c r="AX385" s="55">
        <v>1838</v>
      </c>
      <c r="AY385" s="58">
        <v>1062</v>
      </c>
      <c r="AZ385" s="55">
        <v>3592</v>
      </c>
      <c r="BA385" s="58">
        <v>7057</v>
      </c>
      <c r="BB385" s="55">
        <v>8079</v>
      </c>
      <c r="BC385" s="58">
        <v>9809</v>
      </c>
      <c r="BD385" s="51">
        <v>7002</v>
      </c>
      <c r="BE385" s="58">
        <v>1195</v>
      </c>
      <c r="BF385" s="55">
        <v>0</v>
      </c>
      <c r="BG385" s="59">
        <v>0</v>
      </c>
      <c r="BI385" s="140">
        <f t="shared" si="223"/>
        <v>3302.8333333333335</v>
      </c>
      <c r="BJ385" s="140">
        <f t="shared" si="224"/>
        <v>39634</v>
      </c>
      <c r="BL385" s="399">
        <f t="shared" si="198"/>
        <v>26</v>
      </c>
      <c r="BM385" s="399">
        <f t="shared" si="199"/>
        <v>26</v>
      </c>
      <c r="BN385" s="399">
        <f t="shared" si="200"/>
        <v>37.869999999999997</v>
      </c>
      <c r="BO385" s="399">
        <f t="shared" si="201"/>
        <v>32.43</v>
      </c>
      <c r="BP385" s="399">
        <f t="shared" si="202"/>
        <v>50.14</v>
      </c>
      <c r="BQ385" s="399">
        <f t="shared" si="203"/>
        <v>75.459999999999994</v>
      </c>
      <c r="BR385" s="399">
        <f t="shared" si="204"/>
        <v>83.63</v>
      </c>
      <c r="BS385" s="399">
        <f t="shared" si="205"/>
        <v>97.47</v>
      </c>
      <c r="BT385" s="399">
        <f t="shared" si="206"/>
        <v>75.02</v>
      </c>
      <c r="BU385" s="399">
        <f t="shared" si="207"/>
        <v>33.369999999999997</v>
      </c>
      <c r="BV385" s="399">
        <f t="shared" si="208"/>
        <v>26</v>
      </c>
      <c r="BW385" s="399">
        <f t="shared" si="209"/>
        <v>26</v>
      </c>
      <c r="BX385" s="385">
        <f t="shared" si="225"/>
        <v>589.39</v>
      </c>
      <c r="BY385" s="385">
        <f t="shared" si="226"/>
        <v>49.115833333333335</v>
      </c>
      <c r="BZ385" s="385"/>
      <c r="CF385" s="399">
        <f t="shared" si="210"/>
        <v>51</v>
      </c>
      <c r="CG385" s="399">
        <f t="shared" si="211"/>
        <v>51</v>
      </c>
      <c r="CH385" s="399">
        <f t="shared" si="212"/>
        <v>68.38</v>
      </c>
      <c r="CI385" s="399">
        <f t="shared" si="213"/>
        <v>59.06</v>
      </c>
      <c r="CJ385" s="399">
        <f t="shared" si="214"/>
        <v>89.42</v>
      </c>
      <c r="CK385" s="399">
        <f t="shared" si="215"/>
        <v>143.46</v>
      </c>
      <c r="CL385" s="399">
        <f t="shared" si="216"/>
        <v>163.9</v>
      </c>
      <c r="CM385" s="399">
        <f t="shared" si="217"/>
        <v>198.5</v>
      </c>
      <c r="CN385" s="399">
        <f t="shared" si="218"/>
        <v>142.36000000000001</v>
      </c>
      <c r="CO385" s="399">
        <f t="shared" si="219"/>
        <v>60.66</v>
      </c>
      <c r="CP385" s="399">
        <f t="shared" si="220"/>
        <v>51</v>
      </c>
      <c r="CQ385" s="399">
        <f t="shared" si="221"/>
        <v>51</v>
      </c>
      <c r="CR385" s="385">
        <f t="shared" si="227"/>
        <v>1129.74</v>
      </c>
      <c r="CS385" s="385">
        <f t="shared" si="228"/>
        <v>94.144999999999996</v>
      </c>
    </row>
    <row r="386" spans="22:97" ht="14" customHeight="1" x14ac:dyDescent="0.35">
      <c r="V386" s="137"/>
      <c r="W386" s="39"/>
      <c r="X386" s="202"/>
      <c r="Y386" s="42"/>
      <c r="Z386" s="27"/>
      <c r="AA386" s="28"/>
      <c r="AB386" s="29"/>
      <c r="AC386" s="29"/>
      <c r="AD386" s="29"/>
      <c r="AE386" s="30"/>
      <c r="AF386" s="31"/>
      <c r="AG386" s="136"/>
      <c r="AH386" s="137"/>
      <c r="AI386" s="39"/>
      <c r="AJ386" s="41"/>
      <c r="AK386" s="42"/>
      <c r="AL386" s="27"/>
      <c r="AM386" s="28" t="str">
        <f>IFERROR(INDEX(#REF!,MATCH(AH386,#REF!,0)),"")</f>
        <v/>
      </c>
      <c r="AN386" s="29" t="str">
        <f t="shared" si="197"/>
        <v/>
      </c>
      <c r="AO386" s="29">
        <f t="shared" si="229"/>
        <v>0</v>
      </c>
      <c r="AP386" s="29">
        <f t="shared" si="222"/>
        <v>0</v>
      </c>
      <c r="AQ386" s="30">
        <f t="shared" si="230"/>
        <v>0</v>
      </c>
      <c r="AR386" s="31">
        <f t="shared" si="231"/>
        <v>0</v>
      </c>
      <c r="AT386" s="44" t="s">
        <v>969</v>
      </c>
      <c r="AU386" s="52" t="s">
        <v>719</v>
      </c>
      <c r="AV386" s="138">
        <v>0</v>
      </c>
      <c r="AW386" s="58">
        <v>0</v>
      </c>
      <c r="AX386" s="55">
        <v>1624</v>
      </c>
      <c r="AY386" s="58">
        <v>624</v>
      </c>
      <c r="AZ386" s="55">
        <v>764</v>
      </c>
      <c r="BA386" s="58">
        <v>4888</v>
      </c>
      <c r="BB386" s="55">
        <v>6062</v>
      </c>
      <c r="BC386" s="58">
        <v>-7062</v>
      </c>
      <c r="BD386" s="51">
        <v>0</v>
      </c>
      <c r="BE386" s="58">
        <v>1000</v>
      </c>
      <c r="BF386" s="55">
        <v>0</v>
      </c>
      <c r="BG386" s="59">
        <v>0</v>
      </c>
      <c r="BI386" s="140">
        <f t="shared" si="223"/>
        <v>658.33333333333337</v>
      </c>
      <c r="BJ386" s="140">
        <f t="shared" si="224"/>
        <v>7900</v>
      </c>
      <c r="BL386" s="399">
        <f t="shared" si="198"/>
        <v>26</v>
      </c>
      <c r="BM386" s="399">
        <f t="shared" si="199"/>
        <v>26</v>
      </c>
      <c r="BN386" s="399">
        <f t="shared" si="200"/>
        <v>36.369999999999997</v>
      </c>
      <c r="BO386" s="399">
        <f t="shared" si="201"/>
        <v>29.74</v>
      </c>
      <c r="BP386" s="399">
        <f t="shared" si="202"/>
        <v>30.58</v>
      </c>
      <c r="BQ386" s="399">
        <f t="shared" si="203"/>
        <v>59.22</v>
      </c>
      <c r="BR386" s="399">
        <f t="shared" si="204"/>
        <v>67.5</v>
      </c>
      <c r="BS386" s="399">
        <f t="shared" si="205"/>
        <v>-16.37</v>
      </c>
      <c r="BT386" s="399">
        <f t="shared" si="206"/>
        <v>26</v>
      </c>
      <c r="BU386" s="399">
        <f t="shared" si="207"/>
        <v>32</v>
      </c>
      <c r="BV386" s="399">
        <f t="shared" si="208"/>
        <v>26</v>
      </c>
      <c r="BW386" s="399">
        <f t="shared" si="209"/>
        <v>26</v>
      </c>
      <c r="BX386" s="385">
        <f t="shared" si="225"/>
        <v>369.03999999999996</v>
      </c>
      <c r="BY386" s="385">
        <f t="shared" si="226"/>
        <v>30.75333333333333</v>
      </c>
      <c r="BZ386" s="385"/>
      <c r="CF386" s="399">
        <f t="shared" si="210"/>
        <v>51</v>
      </c>
      <c r="CG386" s="399">
        <f t="shared" si="211"/>
        <v>51</v>
      </c>
      <c r="CH386" s="399">
        <f t="shared" si="212"/>
        <v>65.81</v>
      </c>
      <c r="CI386" s="399">
        <f t="shared" si="213"/>
        <v>55.24</v>
      </c>
      <c r="CJ386" s="399">
        <f t="shared" si="214"/>
        <v>56.2</v>
      </c>
      <c r="CK386" s="399">
        <f t="shared" si="215"/>
        <v>104.98</v>
      </c>
      <c r="CL386" s="399">
        <f t="shared" si="216"/>
        <v>123.56</v>
      </c>
      <c r="CM386" s="399">
        <f t="shared" si="217"/>
        <v>2.98</v>
      </c>
      <c r="CN386" s="399">
        <f t="shared" si="218"/>
        <v>51</v>
      </c>
      <c r="CO386" s="399">
        <f t="shared" si="219"/>
        <v>58.32</v>
      </c>
      <c r="CP386" s="399">
        <f t="shared" si="220"/>
        <v>51</v>
      </c>
      <c r="CQ386" s="399">
        <f t="shared" si="221"/>
        <v>51</v>
      </c>
      <c r="CR386" s="385">
        <f t="shared" si="227"/>
        <v>722.09</v>
      </c>
      <c r="CS386" s="385">
        <f t="shared" si="228"/>
        <v>60.174166666666672</v>
      </c>
    </row>
    <row r="387" spans="22:97" ht="14" customHeight="1" x14ac:dyDescent="0.35">
      <c r="V387" s="137"/>
      <c r="W387" s="39"/>
      <c r="X387" s="202"/>
      <c r="Y387" s="42"/>
      <c r="Z387" s="27"/>
      <c r="AA387" s="28"/>
      <c r="AB387" s="29"/>
      <c r="AC387" s="29"/>
      <c r="AD387" s="29"/>
      <c r="AE387" s="30"/>
      <c r="AF387" s="31"/>
      <c r="AG387" s="136"/>
      <c r="AH387" s="137"/>
      <c r="AI387" s="39"/>
      <c r="AJ387" s="41"/>
      <c r="AK387" s="42"/>
      <c r="AL387" s="27"/>
      <c r="AM387" s="28" t="str">
        <f>IFERROR(INDEX(#REF!,MATCH(AH387,#REF!,0)),"")</f>
        <v/>
      </c>
      <c r="AN387" s="29" t="str">
        <f t="shared" si="197"/>
        <v/>
      </c>
      <c r="AO387" s="29">
        <f t="shared" si="229"/>
        <v>0</v>
      </c>
      <c r="AP387" s="29">
        <f t="shared" si="222"/>
        <v>0</v>
      </c>
      <c r="AQ387" s="30">
        <f t="shared" si="230"/>
        <v>0</v>
      </c>
      <c r="AR387" s="31">
        <f t="shared" si="231"/>
        <v>0</v>
      </c>
      <c r="AT387" s="44" t="s">
        <v>969</v>
      </c>
      <c r="AU387" s="52" t="s">
        <v>720</v>
      </c>
      <c r="AV387" s="138">
        <v>0</v>
      </c>
      <c r="AW387" s="58">
        <v>0</v>
      </c>
      <c r="AX387" s="55">
        <v>4482</v>
      </c>
      <c r="AY387" s="58">
        <v>2066</v>
      </c>
      <c r="AZ387" s="55">
        <v>3129</v>
      </c>
      <c r="BA387" s="58">
        <v>9733</v>
      </c>
      <c r="BB387" s="55">
        <v>10970</v>
      </c>
      <c r="BC387" s="58">
        <v>5437</v>
      </c>
      <c r="BD387" s="51">
        <v>2494</v>
      </c>
      <c r="BE387" s="58">
        <v>4219</v>
      </c>
      <c r="BF387" s="55">
        <v>0</v>
      </c>
      <c r="BG387" s="59">
        <v>0</v>
      </c>
      <c r="BI387" s="140">
        <f t="shared" si="223"/>
        <v>3544.1666666666665</v>
      </c>
      <c r="BJ387" s="140">
        <f t="shared" si="224"/>
        <v>42530</v>
      </c>
      <c r="BL387" s="399">
        <f t="shared" si="198"/>
        <v>26</v>
      </c>
      <c r="BM387" s="399">
        <f t="shared" si="199"/>
        <v>26</v>
      </c>
      <c r="BN387" s="399">
        <f t="shared" si="200"/>
        <v>56.37</v>
      </c>
      <c r="BO387" s="399">
        <f t="shared" si="201"/>
        <v>39.46</v>
      </c>
      <c r="BP387" s="399">
        <f t="shared" si="202"/>
        <v>46.9</v>
      </c>
      <c r="BQ387" s="399">
        <f t="shared" si="203"/>
        <v>96.86</v>
      </c>
      <c r="BR387" s="399">
        <f t="shared" si="204"/>
        <v>106.76</v>
      </c>
      <c r="BS387" s="399">
        <f t="shared" si="205"/>
        <v>63.06</v>
      </c>
      <c r="BT387" s="399">
        <f t="shared" si="206"/>
        <v>42.46</v>
      </c>
      <c r="BU387" s="399">
        <f t="shared" si="207"/>
        <v>54.53</v>
      </c>
      <c r="BV387" s="399">
        <f t="shared" si="208"/>
        <v>26</v>
      </c>
      <c r="BW387" s="399">
        <f t="shared" si="209"/>
        <v>26</v>
      </c>
      <c r="BX387" s="385">
        <f t="shared" si="225"/>
        <v>610.4</v>
      </c>
      <c r="BY387" s="385">
        <f t="shared" si="226"/>
        <v>50.866666666666667</v>
      </c>
      <c r="BZ387" s="385"/>
      <c r="CF387" s="399">
        <f t="shared" si="210"/>
        <v>51</v>
      </c>
      <c r="CG387" s="399">
        <f t="shared" si="211"/>
        <v>51</v>
      </c>
      <c r="CH387" s="399">
        <f t="shared" si="212"/>
        <v>100.1</v>
      </c>
      <c r="CI387" s="399">
        <f t="shared" si="213"/>
        <v>71.11</v>
      </c>
      <c r="CJ387" s="399">
        <f t="shared" si="214"/>
        <v>83.87</v>
      </c>
      <c r="CK387" s="399">
        <f t="shared" si="215"/>
        <v>196.98</v>
      </c>
      <c r="CL387" s="399">
        <f t="shared" si="216"/>
        <v>221.72</v>
      </c>
      <c r="CM387" s="399">
        <f t="shared" si="217"/>
        <v>111.56</v>
      </c>
      <c r="CN387" s="399">
        <f t="shared" si="218"/>
        <v>76.25</v>
      </c>
      <c r="CO387" s="399">
        <f t="shared" si="219"/>
        <v>96.95</v>
      </c>
      <c r="CP387" s="399">
        <f t="shared" si="220"/>
        <v>51</v>
      </c>
      <c r="CQ387" s="399">
        <f t="shared" si="221"/>
        <v>51</v>
      </c>
      <c r="CR387" s="385">
        <f t="shared" si="227"/>
        <v>1162.54</v>
      </c>
      <c r="CS387" s="385">
        <f t="shared" si="228"/>
        <v>96.87833333333333</v>
      </c>
    </row>
    <row r="388" spans="22:97" ht="14" customHeight="1" x14ac:dyDescent="0.35">
      <c r="V388" s="137"/>
      <c r="W388" s="39"/>
      <c r="X388" s="202"/>
      <c r="Y388" s="42"/>
      <c r="Z388" s="27"/>
      <c r="AA388" s="28"/>
      <c r="AB388" s="29"/>
      <c r="AC388" s="29"/>
      <c r="AD388" s="29"/>
      <c r="AE388" s="30"/>
      <c r="AF388" s="31"/>
      <c r="AG388" s="136"/>
      <c r="AH388" s="137"/>
      <c r="AI388" s="39"/>
      <c r="AJ388" s="41"/>
      <c r="AK388" s="42"/>
      <c r="AL388" s="27"/>
      <c r="AM388" s="28" t="str">
        <f>IFERROR(INDEX(#REF!,MATCH(AH388,#REF!,0)),"")</f>
        <v/>
      </c>
      <c r="AN388" s="29" t="str">
        <f t="shared" si="197"/>
        <v/>
      </c>
      <c r="AO388" s="29">
        <f t="shared" si="229"/>
        <v>0</v>
      </c>
      <c r="AP388" s="29">
        <f t="shared" si="222"/>
        <v>0</v>
      </c>
      <c r="AQ388" s="30">
        <f t="shared" si="230"/>
        <v>0</v>
      </c>
      <c r="AR388" s="31">
        <f t="shared" si="231"/>
        <v>0</v>
      </c>
      <c r="AT388" s="44" t="s">
        <v>969</v>
      </c>
      <c r="AU388" s="52" t="s">
        <v>721</v>
      </c>
      <c r="AV388" s="138">
        <v>0</v>
      </c>
      <c r="AW388" s="58">
        <v>0</v>
      </c>
      <c r="AX388" s="55">
        <v>3363</v>
      </c>
      <c r="AY388" s="58">
        <v>679</v>
      </c>
      <c r="AZ388" s="55">
        <v>3957</v>
      </c>
      <c r="BA388" s="58">
        <v>6483</v>
      </c>
      <c r="BB388" s="55">
        <v>8365</v>
      </c>
      <c r="BC388" s="58">
        <v>6163</v>
      </c>
      <c r="BD388" s="51">
        <v>8559</v>
      </c>
      <c r="BE388" s="58">
        <v>987</v>
      </c>
      <c r="BF388" s="55">
        <v>0</v>
      </c>
      <c r="BG388" s="59">
        <v>0</v>
      </c>
      <c r="BI388" s="140">
        <f t="shared" si="223"/>
        <v>3213</v>
      </c>
      <c r="BJ388" s="140">
        <f t="shared" si="224"/>
        <v>38556</v>
      </c>
      <c r="BL388" s="399">
        <f t="shared" si="198"/>
        <v>26</v>
      </c>
      <c r="BM388" s="399">
        <f t="shared" si="199"/>
        <v>26</v>
      </c>
      <c r="BN388" s="399">
        <f t="shared" si="200"/>
        <v>48.54</v>
      </c>
      <c r="BO388" s="399">
        <f t="shared" si="201"/>
        <v>30.07</v>
      </c>
      <c r="BP388" s="399">
        <f t="shared" si="202"/>
        <v>52.7</v>
      </c>
      <c r="BQ388" s="399">
        <f t="shared" si="203"/>
        <v>70.86</v>
      </c>
      <c r="BR388" s="399">
        <f t="shared" si="204"/>
        <v>85.92</v>
      </c>
      <c r="BS388" s="399">
        <f t="shared" si="205"/>
        <v>68.3</v>
      </c>
      <c r="BT388" s="399">
        <f t="shared" si="206"/>
        <v>87.47</v>
      </c>
      <c r="BU388" s="399">
        <f t="shared" si="207"/>
        <v>31.92</v>
      </c>
      <c r="BV388" s="399">
        <f t="shared" si="208"/>
        <v>26</v>
      </c>
      <c r="BW388" s="399">
        <f t="shared" si="209"/>
        <v>26</v>
      </c>
      <c r="BX388" s="385">
        <f t="shared" si="225"/>
        <v>579.78</v>
      </c>
      <c r="BY388" s="385">
        <f t="shared" si="226"/>
        <v>48.314999999999998</v>
      </c>
      <c r="BZ388" s="385"/>
      <c r="CF388" s="399">
        <f t="shared" si="210"/>
        <v>51</v>
      </c>
      <c r="CG388" s="399">
        <f t="shared" si="211"/>
        <v>51</v>
      </c>
      <c r="CH388" s="399">
        <f t="shared" si="212"/>
        <v>86.68</v>
      </c>
      <c r="CI388" s="399">
        <f t="shared" si="213"/>
        <v>55.62</v>
      </c>
      <c r="CJ388" s="399">
        <f t="shared" si="214"/>
        <v>93.8</v>
      </c>
      <c r="CK388" s="399">
        <f t="shared" si="215"/>
        <v>131.97999999999999</v>
      </c>
      <c r="CL388" s="399">
        <f t="shared" si="216"/>
        <v>169.62</v>
      </c>
      <c r="CM388" s="399">
        <f t="shared" si="217"/>
        <v>125.58</v>
      </c>
      <c r="CN388" s="399">
        <f t="shared" si="218"/>
        <v>173.5</v>
      </c>
      <c r="CO388" s="399">
        <f t="shared" si="219"/>
        <v>58.16</v>
      </c>
      <c r="CP388" s="399">
        <f t="shared" si="220"/>
        <v>51</v>
      </c>
      <c r="CQ388" s="399">
        <f t="shared" si="221"/>
        <v>51</v>
      </c>
      <c r="CR388" s="385">
        <f t="shared" si="227"/>
        <v>1098.94</v>
      </c>
      <c r="CS388" s="385">
        <f t="shared" si="228"/>
        <v>91.578333333333333</v>
      </c>
    </row>
    <row r="389" spans="22:97" ht="14" customHeight="1" x14ac:dyDescent="0.35">
      <c r="V389" s="137"/>
      <c r="W389" s="39"/>
      <c r="X389" s="202"/>
      <c r="Y389" s="42"/>
      <c r="Z389" s="27"/>
      <c r="AA389" s="28"/>
      <c r="AB389" s="29"/>
      <c r="AC389" s="29"/>
      <c r="AD389" s="29"/>
      <c r="AE389" s="30"/>
      <c r="AF389" s="31"/>
      <c r="AG389" s="136"/>
      <c r="AH389" s="137"/>
      <c r="AI389" s="39"/>
      <c r="AJ389" s="41"/>
      <c r="AK389" s="42"/>
      <c r="AL389" s="27"/>
      <c r="AM389" s="28" t="str">
        <f>IFERROR(INDEX(#REF!,MATCH(AH389,#REF!,0)),"")</f>
        <v/>
      </c>
      <c r="AN389" s="29" t="str">
        <f t="shared" si="197"/>
        <v/>
      </c>
      <c r="AO389" s="29">
        <f t="shared" si="229"/>
        <v>0</v>
      </c>
      <c r="AP389" s="29">
        <f t="shared" si="222"/>
        <v>0</v>
      </c>
      <c r="AQ389" s="30">
        <f t="shared" si="230"/>
        <v>0</v>
      </c>
      <c r="AR389" s="31">
        <f t="shared" si="231"/>
        <v>0</v>
      </c>
      <c r="AT389" s="44" t="s">
        <v>969</v>
      </c>
      <c r="AU389" s="52" t="s">
        <v>722</v>
      </c>
      <c r="AV389" s="138">
        <v>0</v>
      </c>
      <c r="AW389" s="58">
        <v>0</v>
      </c>
      <c r="AX389" s="55">
        <v>3036</v>
      </c>
      <c r="AY389" s="58">
        <v>956</v>
      </c>
      <c r="AZ389" s="55">
        <v>2146</v>
      </c>
      <c r="BA389" s="58">
        <v>6205</v>
      </c>
      <c r="BB389" s="55">
        <v>8901</v>
      </c>
      <c r="BC389" s="58">
        <v>4658</v>
      </c>
      <c r="BD389" s="51">
        <v>6430</v>
      </c>
      <c r="BE389" s="58">
        <v>2078</v>
      </c>
      <c r="BF389" s="55">
        <v>0</v>
      </c>
      <c r="BG389" s="59">
        <v>0</v>
      </c>
      <c r="BI389" s="140">
        <f t="shared" si="223"/>
        <v>2867.5</v>
      </c>
      <c r="BJ389" s="140">
        <f t="shared" si="224"/>
        <v>34410</v>
      </c>
      <c r="BL389" s="399">
        <f t="shared" si="198"/>
        <v>26</v>
      </c>
      <c r="BM389" s="399">
        <f t="shared" si="199"/>
        <v>26</v>
      </c>
      <c r="BN389" s="399">
        <f t="shared" si="200"/>
        <v>46.25</v>
      </c>
      <c r="BO389" s="399">
        <f t="shared" si="201"/>
        <v>31.74</v>
      </c>
      <c r="BP389" s="399">
        <f t="shared" si="202"/>
        <v>40.020000000000003</v>
      </c>
      <c r="BQ389" s="399">
        <f t="shared" si="203"/>
        <v>68.64</v>
      </c>
      <c r="BR389" s="399">
        <f t="shared" si="204"/>
        <v>90.21</v>
      </c>
      <c r="BS389" s="399">
        <f t="shared" si="205"/>
        <v>57.61</v>
      </c>
      <c r="BT389" s="399">
        <f t="shared" si="206"/>
        <v>70.44</v>
      </c>
      <c r="BU389" s="399">
        <f t="shared" si="207"/>
        <v>39.549999999999997</v>
      </c>
      <c r="BV389" s="399">
        <f t="shared" si="208"/>
        <v>26</v>
      </c>
      <c r="BW389" s="399">
        <f t="shared" si="209"/>
        <v>26</v>
      </c>
      <c r="BX389" s="385">
        <f t="shared" si="225"/>
        <v>548.46</v>
      </c>
      <c r="BY389" s="385">
        <f t="shared" si="226"/>
        <v>45.705000000000005</v>
      </c>
      <c r="BZ389" s="385"/>
      <c r="CF389" s="399">
        <f t="shared" si="210"/>
        <v>51</v>
      </c>
      <c r="CG389" s="399">
        <f t="shared" si="211"/>
        <v>51</v>
      </c>
      <c r="CH389" s="399">
        <f t="shared" si="212"/>
        <v>82.75</v>
      </c>
      <c r="CI389" s="399">
        <f t="shared" si="213"/>
        <v>57.79</v>
      </c>
      <c r="CJ389" s="399">
        <f t="shared" si="214"/>
        <v>72.069999999999993</v>
      </c>
      <c r="CK389" s="399">
        <f t="shared" si="215"/>
        <v>126.42</v>
      </c>
      <c r="CL389" s="399">
        <f t="shared" si="216"/>
        <v>180.34</v>
      </c>
      <c r="CM389" s="399">
        <f t="shared" si="217"/>
        <v>102.22</v>
      </c>
      <c r="CN389" s="399">
        <f t="shared" si="218"/>
        <v>130.91999999999999</v>
      </c>
      <c r="CO389" s="399">
        <f t="shared" si="219"/>
        <v>71.260000000000005</v>
      </c>
      <c r="CP389" s="399">
        <f t="shared" si="220"/>
        <v>51</v>
      </c>
      <c r="CQ389" s="399">
        <f t="shared" si="221"/>
        <v>51</v>
      </c>
      <c r="CR389" s="385">
        <f t="shared" si="227"/>
        <v>1027.77</v>
      </c>
      <c r="CS389" s="385">
        <f t="shared" si="228"/>
        <v>85.647499999999994</v>
      </c>
    </row>
    <row r="390" spans="22:97" ht="14" customHeight="1" x14ac:dyDescent="0.35">
      <c r="V390" s="137"/>
      <c r="W390" s="39"/>
      <c r="X390" s="202"/>
      <c r="Y390" s="42"/>
      <c r="Z390" s="27"/>
      <c r="AA390" s="28"/>
      <c r="AB390" s="29"/>
      <c r="AC390" s="29"/>
      <c r="AD390" s="29"/>
      <c r="AE390" s="30"/>
      <c r="AF390" s="31"/>
      <c r="AG390" s="136"/>
      <c r="AH390" s="137"/>
      <c r="AI390" s="39"/>
      <c r="AJ390" s="41"/>
      <c r="AK390" s="42"/>
      <c r="AL390" s="27"/>
      <c r="AM390" s="28" t="str">
        <f>IFERROR(INDEX(#REF!,MATCH(AH390,#REF!,0)),"")</f>
        <v/>
      </c>
      <c r="AN390" s="29" t="str">
        <f t="shared" si="197"/>
        <v/>
      </c>
      <c r="AO390" s="29">
        <f t="shared" si="229"/>
        <v>0</v>
      </c>
      <c r="AP390" s="29">
        <f t="shared" si="222"/>
        <v>0</v>
      </c>
      <c r="AQ390" s="30">
        <f t="shared" si="230"/>
        <v>0</v>
      </c>
      <c r="AR390" s="31">
        <f t="shared" si="231"/>
        <v>0</v>
      </c>
      <c r="AT390" s="44" t="s">
        <v>969</v>
      </c>
      <c r="AU390" s="52" t="s">
        <v>723</v>
      </c>
      <c r="AV390" s="138">
        <v>0</v>
      </c>
      <c r="AW390" s="58">
        <v>0</v>
      </c>
      <c r="AX390" s="55">
        <v>4070</v>
      </c>
      <c r="AY390" s="58">
        <v>1779</v>
      </c>
      <c r="AZ390" s="55">
        <v>1966</v>
      </c>
      <c r="BA390" s="58">
        <v>8265</v>
      </c>
      <c r="BB390" s="55">
        <v>9154</v>
      </c>
      <c r="BC390" s="58">
        <v>16902</v>
      </c>
      <c r="BD390" s="51">
        <v>4838</v>
      </c>
      <c r="BE390" s="58">
        <v>893</v>
      </c>
      <c r="BF390" s="55">
        <v>0</v>
      </c>
      <c r="BG390" s="59">
        <v>0</v>
      </c>
      <c r="BI390" s="140">
        <f t="shared" si="223"/>
        <v>3988.9166666666665</v>
      </c>
      <c r="BJ390" s="140">
        <f t="shared" si="224"/>
        <v>47867</v>
      </c>
      <c r="BL390" s="399">
        <f t="shared" si="198"/>
        <v>26</v>
      </c>
      <c r="BM390" s="399">
        <f t="shared" si="199"/>
        <v>26</v>
      </c>
      <c r="BN390" s="399">
        <f t="shared" si="200"/>
        <v>53.49</v>
      </c>
      <c r="BO390" s="399">
        <f t="shared" si="201"/>
        <v>37.450000000000003</v>
      </c>
      <c r="BP390" s="399">
        <f t="shared" si="202"/>
        <v>38.76</v>
      </c>
      <c r="BQ390" s="399">
        <f t="shared" si="203"/>
        <v>85.12</v>
      </c>
      <c r="BR390" s="399">
        <f t="shared" si="204"/>
        <v>92.23</v>
      </c>
      <c r="BS390" s="399">
        <f t="shared" si="205"/>
        <v>154.22</v>
      </c>
      <c r="BT390" s="399">
        <f t="shared" si="206"/>
        <v>58.87</v>
      </c>
      <c r="BU390" s="399">
        <f t="shared" si="207"/>
        <v>31.36</v>
      </c>
      <c r="BV390" s="399">
        <f t="shared" si="208"/>
        <v>26</v>
      </c>
      <c r="BW390" s="399">
        <f t="shared" si="209"/>
        <v>26</v>
      </c>
      <c r="BX390" s="385">
        <f t="shared" si="225"/>
        <v>655.5</v>
      </c>
      <c r="BY390" s="385">
        <f t="shared" si="226"/>
        <v>54.625</v>
      </c>
      <c r="BZ390" s="385"/>
      <c r="CF390" s="399">
        <f t="shared" si="210"/>
        <v>51</v>
      </c>
      <c r="CG390" s="399">
        <f t="shared" si="211"/>
        <v>51</v>
      </c>
      <c r="CH390" s="399">
        <f t="shared" si="212"/>
        <v>95.16</v>
      </c>
      <c r="CI390" s="399">
        <f t="shared" si="213"/>
        <v>67.67</v>
      </c>
      <c r="CJ390" s="399">
        <f t="shared" si="214"/>
        <v>69.91</v>
      </c>
      <c r="CK390" s="399">
        <f t="shared" si="215"/>
        <v>167.62</v>
      </c>
      <c r="CL390" s="399">
        <f t="shared" si="216"/>
        <v>185.4</v>
      </c>
      <c r="CM390" s="399">
        <f t="shared" si="217"/>
        <v>340.36</v>
      </c>
      <c r="CN390" s="399">
        <f t="shared" si="218"/>
        <v>104.38</v>
      </c>
      <c r="CO390" s="399">
        <f t="shared" si="219"/>
        <v>57.07</v>
      </c>
      <c r="CP390" s="399">
        <f t="shared" si="220"/>
        <v>51</v>
      </c>
      <c r="CQ390" s="399">
        <f t="shared" si="221"/>
        <v>51</v>
      </c>
      <c r="CR390" s="385">
        <f t="shared" si="227"/>
        <v>1291.57</v>
      </c>
      <c r="CS390" s="385">
        <f t="shared" si="228"/>
        <v>107.63083333333333</v>
      </c>
    </row>
    <row r="391" spans="22:97" ht="14" customHeight="1" x14ac:dyDescent="0.35">
      <c r="V391" s="137"/>
      <c r="W391" s="39"/>
      <c r="X391" s="202"/>
      <c r="Y391" s="42"/>
      <c r="Z391" s="27"/>
      <c r="AA391" s="28"/>
      <c r="AB391" s="29"/>
      <c r="AC391" s="29"/>
      <c r="AD391" s="29"/>
      <c r="AE391" s="30"/>
      <c r="AF391" s="31"/>
      <c r="AG391" s="136"/>
      <c r="AH391" s="137"/>
      <c r="AI391" s="39"/>
      <c r="AJ391" s="41"/>
      <c r="AK391" s="42"/>
      <c r="AL391" s="27"/>
      <c r="AM391" s="28" t="str">
        <f>IFERROR(INDEX(#REF!,MATCH(AH391,#REF!,0)),"")</f>
        <v/>
      </c>
      <c r="AN391" s="29" t="str">
        <f t="shared" si="197"/>
        <v/>
      </c>
      <c r="AO391" s="29">
        <f t="shared" si="229"/>
        <v>0</v>
      </c>
      <c r="AP391" s="29">
        <f t="shared" si="222"/>
        <v>0</v>
      </c>
      <c r="AQ391" s="30">
        <f t="shared" si="230"/>
        <v>0</v>
      </c>
      <c r="AR391" s="31">
        <f t="shared" si="231"/>
        <v>0</v>
      </c>
      <c r="AT391" s="44" t="s">
        <v>969</v>
      </c>
      <c r="AU391" s="52" t="s">
        <v>724</v>
      </c>
      <c r="AV391" s="138">
        <v>0</v>
      </c>
      <c r="AW391" s="58">
        <v>0</v>
      </c>
      <c r="AX391" s="55">
        <v>0</v>
      </c>
      <c r="AY391" s="58">
        <v>2073</v>
      </c>
      <c r="AZ391" s="55">
        <v>2764</v>
      </c>
      <c r="BA391" s="58">
        <v>5183</v>
      </c>
      <c r="BB391" s="55">
        <v>7490</v>
      </c>
      <c r="BC391" s="58">
        <v>5143</v>
      </c>
      <c r="BD391" s="51">
        <v>8470</v>
      </c>
      <c r="BE391" s="58">
        <v>3218</v>
      </c>
      <c r="BF391" s="55">
        <v>0</v>
      </c>
      <c r="BG391" s="59">
        <v>0</v>
      </c>
      <c r="BI391" s="140">
        <f t="shared" si="223"/>
        <v>2861.75</v>
      </c>
      <c r="BJ391" s="140">
        <f t="shared" si="224"/>
        <v>34341</v>
      </c>
      <c r="BL391" s="399">
        <f t="shared" si="198"/>
        <v>26</v>
      </c>
      <c r="BM391" s="399">
        <f t="shared" si="199"/>
        <v>26</v>
      </c>
      <c r="BN391" s="399">
        <f t="shared" si="200"/>
        <v>26</v>
      </c>
      <c r="BO391" s="399">
        <f t="shared" si="201"/>
        <v>39.51</v>
      </c>
      <c r="BP391" s="399">
        <f t="shared" si="202"/>
        <v>44.35</v>
      </c>
      <c r="BQ391" s="399">
        <f t="shared" si="203"/>
        <v>61.28</v>
      </c>
      <c r="BR391" s="399">
        <f t="shared" si="204"/>
        <v>78.92</v>
      </c>
      <c r="BS391" s="399">
        <f t="shared" si="205"/>
        <v>61</v>
      </c>
      <c r="BT391" s="399">
        <f t="shared" si="206"/>
        <v>86.76</v>
      </c>
      <c r="BU391" s="399">
        <f t="shared" si="207"/>
        <v>47.53</v>
      </c>
      <c r="BV391" s="399">
        <f t="shared" si="208"/>
        <v>26</v>
      </c>
      <c r="BW391" s="399">
        <f t="shared" si="209"/>
        <v>26</v>
      </c>
      <c r="BX391" s="385">
        <f t="shared" si="225"/>
        <v>549.35</v>
      </c>
      <c r="BY391" s="385">
        <f t="shared" si="226"/>
        <v>45.779166666666669</v>
      </c>
      <c r="BZ391" s="385"/>
      <c r="CF391" s="399">
        <f t="shared" si="210"/>
        <v>51</v>
      </c>
      <c r="CG391" s="399">
        <f t="shared" si="211"/>
        <v>51</v>
      </c>
      <c r="CH391" s="399">
        <f t="shared" si="212"/>
        <v>51</v>
      </c>
      <c r="CI391" s="399">
        <f t="shared" si="213"/>
        <v>71.2</v>
      </c>
      <c r="CJ391" s="399">
        <f t="shared" si="214"/>
        <v>79.489999999999995</v>
      </c>
      <c r="CK391" s="399">
        <f t="shared" si="215"/>
        <v>108.52</v>
      </c>
      <c r="CL391" s="399">
        <f t="shared" si="216"/>
        <v>152.12</v>
      </c>
      <c r="CM391" s="399">
        <f t="shared" si="217"/>
        <v>108.04</v>
      </c>
      <c r="CN391" s="399">
        <f t="shared" si="218"/>
        <v>171.72</v>
      </c>
      <c r="CO391" s="399">
        <f t="shared" si="219"/>
        <v>84.94</v>
      </c>
      <c r="CP391" s="399">
        <f t="shared" si="220"/>
        <v>51</v>
      </c>
      <c r="CQ391" s="399">
        <f t="shared" si="221"/>
        <v>51</v>
      </c>
      <c r="CR391" s="385">
        <f t="shared" si="227"/>
        <v>1031.03</v>
      </c>
      <c r="CS391" s="385">
        <f t="shared" si="228"/>
        <v>85.919166666666669</v>
      </c>
    </row>
    <row r="392" spans="22:97" ht="14" customHeight="1" x14ac:dyDescent="0.35">
      <c r="V392" s="137"/>
      <c r="W392" s="39"/>
      <c r="X392" s="202"/>
      <c r="Y392" s="42"/>
      <c r="Z392" s="27"/>
      <c r="AA392" s="28"/>
      <c r="AB392" s="29"/>
      <c r="AC392" s="29"/>
      <c r="AD392" s="29"/>
      <c r="AE392" s="30"/>
      <c r="AF392" s="31"/>
      <c r="AG392" s="136"/>
      <c r="AH392" s="137"/>
      <c r="AI392" s="39"/>
      <c r="AJ392" s="41"/>
      <c r="AK392" s="42"/>
      <c r="AL392" s="27"/>
      <c r="AM392" s="28" t="str">
        <f>IFERROR(INDEX(#REF!,MATCH(AH392,#REF!,0)),"")</f>
        <v/>
      </c>
      <c r="AN392" s="29" t="str">
        <f t="shared" ref="AN392:AN455" si="232">IF(AK392&lt;&gt;"",IF((TestEOY-AJ392)/365&gt;AM392,AM392,ROUNDUP(((TestEOY-AJ392)/365),0)),"")</f>
        <v/>
      </c>
      <c r="AO392" s="29">
        <f t="shared" si="229"/>
        <v>0</v>
      </c>
      <c r="AP392" s="29">
        <f t="shared" si="222"/>
        <v>0</v>
      </c>
      <c r="AQ392" s="30">
        <f t="shared" si="230"/>
        <v>0</v>
      </c>
      <c r="AR392" s="31">
        <f t="shared" si="231"/>
        <v>0</v>
      </c>
      <c r="AT392" s="44" t="s">
        <v>969</v>
      </c>
      <c r="AU392" s="52" t="s">
        <v>725</v>
      </c>
      <c r="AV392" s="138">
        <v>0</v>
      </c>
      <c r="AW392" s="58">
        <v>0</v>
      </c>
      <c r="AX392" s="55">
        <v>2434</v>
      </c>
      <c r="AY392" s="58">
        <v>1349</v>
      </c>
      <c r="AZ392" s="55">
        <v>3028</v>
      </c>
      <c r="BA392" s="58">
        <v>7946</v>
      </c>
      <c r="BB392" s="55">
        <v>8541</v>
      </c>
      <c r="BC392" s="58">
        <v>7893</v>
      </c>
      <c r="BD392" s="51">
        <v>4365</v>
      </c>
      <c r="BE392" s="58">
        <v>2232</v>
      </c>
      <c r="BF392" s="55">
        <v>0</v>
      </c>
      <c r="BG392" s="59">
        <v>0</v>
      </c>
      <c r="BI392" s="140">
        <f t="shared" si="223"/>
        <v>3149</v>
      </c>
      <c r="BJ392" s="140">
        <f t="shared" si="224"/>
        <v>37788</v>
      </c>
      <c r="BL392" s="399">
        <f t="shared" ref="BL392:BL455" si="233">ROUND(IF(AV392&gt;$CB$12,$CC$10+$CD$11+$CD$12+(AV392-$CB$12)*$CC$13,IF(AV392&gt;$CB$11,$CC$10+$CD$11+(AV392-$CB$11)*$CC$12,$CC$10+AV392*$CC$11)),2)</f>
        <v>26</v>
      </c>
      <c r="BM392" s="399">
        <f t="shared" ref="BM392:BM455" si="234">ROUND(IF(AW392&gt;$CB$12,$CC$10+$CD$11+$CD$12+(AW392-$CB$12)*$CC$13,IF(AW392&gt;$CB$11,$CC$10+$CD$11+(AW392-$CB$11)*$CC$12,$CC$10+AW392*$CC$11)),2)</f>
        <v>26</v>
      </c>
      <c r="BN392" s="399">
        <f t="shared" ref="BN392:BN455" si="235">ROUND(IF(AX392&gt;$CB$12,$CC$10+$CD$11+$CD$12+(AX392-$CB$12)*$CC$13,IF(AX392&gt;$CB$11,$CC$10+$CD$11+(AX392-$CB$11)*$CC$12,$CC$10+AX392*$CC$11)),2)</f>
        <v>42.04</v>
      </c>
      <c r="BO392" s="399">
        <f t="shared" ref="BO392:BO455" si="236">ROUND(IF(AY392&gt;$CB$12,$CC$10+$CD$11+$CD$12+(AY392-$CB$12)*$CC$13,IF(AY392&gt;$CB$11,$CC$10+$CD$11+(AY392-$CB$11)*$CC$12,$CC$10+AY392*$CC$11)),2)</f>
        <v>34.44</v>
      </c>
      <c r="BP392" s="399">
        <f t="shared" ref="BP392:BP455" si="237">ROUND(IF(AZ392&gt;$CB$12,$CC$10+$CD$11+$CD$12+(AZ392-$CB$12)*$CC$13,IF(AZ392&gt;$CB$11,$CC$10+$CD$11+(AZ392-$CB$11)*$CC$12,$CC$10+AZ392*$CC$11)),2)</f>
        <v>46.2</v>
      </c>
      <c r="BQ392" s="399">
        <f t="shared" ref="BQ392:BQ455" si="238">ROUND(IF(BA392&gt;$CB$12,$CC$10+$CD$11+$CD$12+(BA392-$CB$12)*$CC$13,IF(BA392&gt;$CB$11,$CC$10+$CD$11+(BA392-$CB$11)*$CC$12,$CC$10+BA392*$CC$11)),2)</f>
        <v>82.57</v>
      </c>
      <c r="BR392" s="399">
        <f t="shared" ref="BR392:BR455" si="239">ROUND(IF(BB392&gt;$CB$12,$CC$10+$CD$11+$CD$12+(BB392-$CB$12)*$CC$13,IF(BB392&gt;$CB$11,$CC$10+$CD$11+(BB392-$CB$11)*$CC$12,$CC$10+BB392*$CC$11)),2)</f>
        <v>87.33</v>
      </c>
      <c r="BS392" s="399">
        <f t="shared" ref="BS392:BS455" si="240">ROUND(IF(BC392&gt;$CB$12,$CC$10+$CD$11+$CD$12+(BC392-$CB$12)*$CC$13,IF(BC392&gt;$CB$11,$CC$10+$CD$11+(BC392-$CB$11)*$CC$12,$CC$10+BC392*$CC$11)),2)</f>
        <v>82.14</v>
      </c>
      <c r="BT392" s="399">
        <f t="shared" ref="BT392:BT455" si="241">ROUND(IF(BD392&gt;$CB$12,$CC$10+$CD$11+$CD$12+(BD392-$CB$12)*$CC$13,IF(BD392&gt;$CB$11,$CC$10+$CD$11+(BD392-$CB$11)*$CC$12,$CC$10+BD392*$CC$11)),2)</f>
        <v>55.56</v>
      </c>
      <c r="BU392" s="399">
        <f t="shared" ref="BU392:BU455" si="242">ROUND(IF(BE392&gt;$CB$12,$CC$10+$CD$11+$CD$12+(BE392-$CB$12)*$CC$13,IF(BE392&gt;$CB$11,$CC$10+$CD$11+(BE392-$CB$11)*$CC$12,$CC$10+BE392*$CC$11)),2)</f>
        <v>40.619999999999997</v>
      </c>
      <c r="BV392" s="399">
        <f t="shared" ref="BV392:BV455" si="243">ROUND(IF(BF392&gt;$CB$12,$CC$10+$CD$11+$CD$12+(BF392-$CB$12)*$CC$13,IF(BF392&gt;$CB$11,$CC$10+$CD$11+(BF392-$CB$11)*$CC$12,$CC$10+BF392*$CC$11)),2)</f>
        <v>26</v>
      </c>
      <c r="BW392" s="399">
        <f t="shared" ref="BW392:BW455" si="244">ROUND(IF(BG392&gt;$CB$12,$CC$10+$CD$11+$CD$12+(BG392-$CB$12)*$CC$13,IF(BG392&gt;$CB$11,$CC$10+$CD$11+(BG392-$CB$11)*$CC$12,$CC$10+BG392*$CC$11)),2)</f>
        <v>26</v>
      </c>
      <c r="BX392" s="385">
        <f t="shared" si="225"/>
        <v>574.9</v>
      </c>
      <c r="BY392" s="385">
        <f t="shared" si="226"/>
        <v>47.908333333333331</v>
      </c>
      <c r="BZ392" s="385"/>
      <c r="CF392" s="399">
        <f t="shared" ref="CF392:CF455" si="245">ROUND(IF(AV392&gt;$CB$26,$CC$24+$CD$25+$CD$26+(AV392-$CB$26)*$CC$27,IF(AV392&gt;$CB$25,$CC$24+$CD$25+(AV392-$CB$25)*$CC$26,$CC$24+AV392*$CC$25)),2)</f>
        <v>51</v>
      </c>
      <c r="CG392" s="399">
        <f t="shared" ref="CG392:CG455" si="246">ROUND(IF(AW392&gt;$CB$26,$CC$24+$CD$25+$CD$26+(AW392-$CB$26)*$CC$27,IF(AW392&gt;$CB$25,$CC$24+$CD$25+(AW392-$CB$25)*$CC$26,$CC$24+AW392*$CC$25)),2)</f>
        <v>51</v>
      </c>
      <c r="CH392" s="399">
        <f t="shared" ref="CH392:CH455" si="247">ROUND(IF(AX392&gt;$CB$26,$CC$24+$CD$25+$CD$26+(AX392-$CB$26)*$CC$27,IF(AX392&gt;$CB$25,$CC$24+$CD$25+(AX392-$CB$25)*$CC$26,$CC$24+AX392*$CC$25)),2)</f>
        <v>75.53</v>
      </c>
      <c r="CI392" s="399">
        <f t="shared" ref="CI392:CI455" si="248">ROUND(IF(AY392&gt;$CB$26,$CC$24+$CD$25+$CD$26+(AY392-$CB$26)*$CC$27,IF(AY392&gt;$CB$25,$CC$24+$CD$25+(AY392-$CB$25)*$CC$26,$CC$24+AY392*$CC$25)),2)</f>
        <v>62.51</v>
      </c>
      <c r="CJ392" s="399">
        <f t="shared" ref="CJ392:CJ455" si="249">ROUND(IF(AZ392&gt;$CB$26,$CC$24+$CD$25+$CD$26+(AZ392-$CB$26)*$CC$27,IF(AZ392&gt;$CB$25,$CC$24+$CD$25+(AZ392-$CB$25)*$CC$26,$CC$24+AZ392*$CC$25)),2)</f>
        <v>82.66</v>
      </c>
      <c r="CK392" s="399">
        <f t="shared" ref="CK392:CK455" si="250">ROUND(IF(BA392&gt;$CB$26,$CC$24+$CD$25+$CD$26+(BA392-$CB$26)*$CC$27,IF(BA392&gt;$CB$25,$CC$24+$CD$25+(BA392-$CB$25)*$CC$26,$CC$24+BA392*$CC$25)),2)</f>
        <v>161.24</v>
      </c>
      <c r="CL392" s="399">
        <f t="shared" ref="CL392:CL455" si="251">ROUND(IF(BB392&gt;$CB$26,$CC$24+$CD$25+$CD$26+(BB392-$CB$26)*$CC$27,IF(BB392&gt;$CB$25,$CC$24+$CD$25+(BB392-$CB$25)*$CC$26,$CC$24+BB392*$CC$25)),2)</f>
        <v>173.14</v>
      </c>
      <c r="CM392" s="399">
        <f t="shared" ref="CM392:CM455" si="252">ROUND(IF(BC392&gt;$CB$26,$CC$24+$CD$25+$CD$26+(BC392-$CB$26)*$CC$27,IF(BC392&gt;$CB$25,$CC$24+$CD$25+(BC392-$CB$25)*$CC$26,$CC$24+BC392*$CC$25)),2)</f>
        <v>160.18</v>
      </c>
      <c r="CN392" s="399">
        <f t="shared" ref="CN392:CN455" si="253">ROUND(IF(BD392&gt;$CB$26,$CC$24+$CD$25+$CD$26+(BD392-$CB$26)*$CC$27,IF(BD392&gt;$CB$25,$CC$24+$CD$25+(BD392-$CB$25)*$CC$26,$CC$24+BD392*$CC$25)),2)</f>
        <v>98.7</v>
      </c>
      <c r="CO392" s="399">
        <f t="shared" ref="CO392:CO455" si="254">ROUND(IF(BE392&gt;$CB$26,$CC$24+$CD$25+$CD$26+(BE392-$CB$26)*$CC$27,IF(BE392&gt;$CB$25,$CC$24+$CD$25+(BE392-$CB$25)*$CC$26,$CC$24+BE392*$CC$25)),2)</f>
        <v>73.099999999999994</v>
      </c>
      <c r="CP392" s="399">
        <f t="shared" ref="CP392:CP455" si="255">ROUND(IF(BF392&gt;$CB$26,$CC$24+$CD$25+$CD$26+(BF392-$CB$26)*$CC$27,IF(BF392&gt;$CB$25,$CC$24+$CD$25+(BF392-$CB$25)*$CC$26,$CC$24+BF392*$CC$25)),2)</f>
        <v>51</v>
      </c>
      <c r="CQ392" s="399">
        <f t="shared" ref="CQ392:CQ455" si="256">ROUND(IF(BG392&gt;$CB$26,$CC$24+$CD$25+$CD$26+(BG392-$CB$26)*$CC$27,IF(BG392&gt;$CB$25,$CC$24+$CD$25+(BG392-$CB$25)*$CC$26,$CC$24+BG392*$CC$25)),2)</f>
        <v>51</v>
      </c>
      <c r="CR392" s="385">
        <f t="shared" si="227"/>
        <v>1091.06</v>
      </c>
      <c r="CS392" s="385">
        <f t="shared" si="228"/>
        <v>90.921666666666667</v>
      </c>
    </row>
    <row r="393" spans="22:97" ht="14" customHeight="1" x14ac:dyDescent="0.35">
      <c r="V393" s="137"/>
      <c r="W393" s="39"/>
      <c r="X393" s="202"/>
      <c r="Y393" s="42"/>
      <c r="Z393" s="27"/>
      <c r="AA393" s="28"/>
      <c r="AB393" s="29"/>
      <c r="AC393" s="29"/>
      <c r="AD393" s="29"/>
      <c r="AE393" s="30"/>
      <c r="AF393" s="31"/>
      <c r="AG393" s="136"/>
      <c r="AH393" s="137"/>
      <c r="AI393" s="39"/>
      <c r="AJ393" s="41"/>
      <c r="AK393" s="42"/>
      <c r="AL393" s="27"/>
      <c r="AM393" s="28" t="str">
        <f>IFERROR(INDEX(#REF!,MATCH(AH393,#REF!,0)),"")</f>
        <v/>
      </c>
      <c r="AN393" s="29" t="str">
        <f t="shared" si="232"/>
        <v/>
      </c>
      <c r="AO393" s="29">
        <f t="shared" si="229"/>
        <v>0</v>
      </c>
      <c r="AP393" s="29">
        <f t="shared" ref="AP393:AP456" si="257">AQ393-AO393</f>
        <v>0</v>
      </c>
      <c r="AQ393" s="30">
        <f t="shared" si="230"/>
        <v>0</v>
      </c>
      <c r="AR393" s="31">
        <f t="shared" si="231"/>
        <v>0</v>
      </c>
      <c r="AT393" s="44" t="s">
        <v>969</v>
      </c>
      <c r="AU393" s="52" t="s">
        <v>726</v>
      </c>
      <c r="AV393" s="138">
        <v>0</v>
      </c>
      <c r="AW393" s="58">
        <v>0</v>
      </c>
      <c r="AX393" s="55">
        <v>1971</v>
      </c>
      <c r="AY393" s="58">
        <v>1729</v>
      </c>
      <c r="AZ393" s="55">
        <v>2635</v>
      </c>
      <c r="BA393" s="58">
        <v>5509</v>
      </c>
      <c r="BB393" s="55">
        <v>7499</v>
      </c>
      <c r="BC393" s="58">
        <v>6227</v>
      </c>
      <c r="BD393" s="51">
        <v>4879</v>
      </c>
      <c r="BE393" s="58">
        <v>1796</v>
      </c>
      <c r="BF393" s="55">
        <v>0</v>
      </c>
      <c r="BG393" s="59">
        <v>0</v>
      </c>
      <c r="BI393" s="140">
        <f t="shared" ref="BI393:BI456" si="258">AVERAGE(AV393:BG393)</f>
        <v>2687.0833333333335</v>
      </c>
      <c r="BJ393" s="140">
        <f t="shared" ref="BJ393:BJ456" si="259">SUM(AV393:BG393)</f>
        <v>32245</v>
      </c>
      <c r="BL393" s="399">
        <f t="shared" si="233"/>
        <v>26</v>
      </c>
      <c r="BM393" s="399">
        <f t="shared" si="234"/>
        <v>26</v>
      </c>
      <c r="BN393" s="399">
        <f t="shared" si="235"/>
        <v>38.799999999999997</v>
      </c>
      <c r="BO393" s="399">
        <f t="shared" si="236"/>
        <v>37.1</v>
      </c>
      <c r="BP393" s="399">
        <f t="shared" si="237"/>
        <v>43.45</v>
      </c>
      <c r="BQ393" s="399">
        <f t="shared" si="238"/>
        <v>63.56</v>
      </c>
      <c r="BR393" s="399">
        <f t="shared" si="239"/>
        <v>78.989999999999995</v>
      </c>
      <c r="BS393" s="399">
        <f t="shared" si="240"/>
        <v>68.819999999999993</v>
      </c>
      <c r="BT393" s="399">
        <f t="shared" si="241"/>
        <v>59.15</v>
      </c>
      <c r="BU393" s="399">
        <f t="shared" si="242"/>
        <v>37.57</v>
      </c>
      <c r="BV393" s="399">
        <f t="shared" si="243"/>
        <v>26</v>
      </c>
      <c r="BW393" s="399">
        <f t="shared" si="244"/>
        <v>26</v>
      </c>
      <c r="BX393" s="385">
        <f t="shared" ref="BX393:BX456" si="260">SUM(BL393:BW393)</f>
        <v>531.44000000000005</v>
      </c>
      <c r="BY393" s="385">
        <f t="shared" ref="BY393:BY456" si="261">+BX393/12</f>
        <v>44.286666666666669</v>
      </c>
      <c r="BZ393" s="385"/>
      <c r="CF393" s="399">
        <f t="shared" si="245"/>
        <v>51</v>
      </c>
      <c r="CG393" s="399">
        <f t="shared" si="246"/>
        <v>51</v>
      </c>
      <c r="CH393" s="399">
        <f t="shared" si="247"/>
        <v>69.97</v>
      </c>
      <c r="CI393" s="399">
        <f t="shared" si="248"/>
        <v>67.069999999999993</v>
      </c>
      <c r="CJ393" s="399">
        <f t="shared" si="249"/>
        <v>77.94</v>
      </c>
      <c r="CK393" s="399">
        <f t="shared" si="250"/>
        <v>112.5</v>
      </c>
      <c r="CL393" s="399">
        <f t="shared" si="251"/>
        <v>152.30000000000001</v>
      </c>
      <c r="CM393" s="399">
        <f t="shared" si="252"/>
        <v>126.86</v>
      </c>
      <c r="CN393" s="399">
        <f t="shared" si="253"/>
        <v>104.87</v>
      </c>
      <c r="CO393" s="399">
        <f t="shared" si="254"/>
        <v>67.87</v>
      </c>
      <c r="CP393" s="399">
        <f t="shared" si="255"/>
        <v>51</v>
      </c>
      <c r="CQ393" s="399">
        <f t="shared" si="256"/>
        <v>51</v>
      </c>
      <c r="CR393" s="385">
        <f t="shared" ref="CR393:CR456" si="262">SUM(CF393:CQ393)</f>
        <v>983.38</v>
      </c>
      <c r="CS393" s="385">
        <f t="shared" ref="CS393:CS456" si="263">+CR393/12</f>
        <v>81.948333333333338</v>
      </c>
    </row>
    <row r="394" spans="22:97" ht="14" customHeight="1" x14ac:dyDescent="0.35">
      <c r="V394" s="137"/>
      <c r="W394" s="39"/>
      <c r="X394" s="202"/>
      <c r="Y394" s="42"/>
      <c r="Z394" s="27"/>
      <c r="AA394" s="28"/>
      <c r="AB394" s="29"/>
      <c r="AC394" s="29"/>
      <c r="AD394" s="29"/>
      <c r="AE394" s="30"/>
      <c r="AF394" s="31"/>
      <c r="AG394" s="136"/>
      <c r="AH394" s="137"/>
      <c r="AI394" s="39"/>
      <c r="AJ394" s="41"/>
      <c r="AK394" s="42"/>
      <c r="AL394" s="27"/>
      <c r="AM394" s="28" t="str">
        <f>IFERROR(INDEX(#REF!,MATCH(AH394,#REF!,0)),"")</f>
        <v/>
      </c>
      <c r="AN394" s="29" t="str">
        <f t="shared" si="232"/>
        <v/>
      </c>
      <c r="AO394" s="29">
        <f t="shared" si="229"/>
        <v>0</v>
      </c>
      <c r="AP394" s="29">
        <f t="shared" si="257"/>
        <v>0</v>
      </c>
      <c r="AQ394" s="30">
        <f t="shared" si="230"/>
        <v>0</v>
      </c>
      <c r="AR394" s="31">
        <f t="shared" si="231"/>
        <v>0</v>
      </c>
      <c r="AT394" s="44" t="s">
        <v>969</v>
      </c>
      <c r="AU394" s="52" t="s">
        <v>727</v>
      </c>
      <c r="AV394" s="138">
        <v>0</v>
      </c>
      <c r="AW394" s="58">
        <v>0</v>
      </c>
      <c r="AX394" s="55">
        <v>3199</v>
      </c>
      <c r="AY394" s="58">
        <v>1403</v>
      </c>
      <c r="AZ394" s="55">
        <v>2315</v>
      </c>
      <c r="BA394" s="58">
        <v>4876</v>
      </c>
      <c r="BB394" s="55">
        <v>6006</v>
      </c>
      <c r="BC394" s="58">
        <v>4488</v>
      </c>
      <c r="BD394" s="51">
        <v>5239</v>
      </c>
      <c r="BE394" s="58">
        <v>1759</v>
      </c>
      <c r="BF394" s="55">
        <v>0</v>
      </c>
      <c r="BG394" s="59">
        <v>0</v>
      </c>
      <c r="BI394" s="140">
        <f t="shared" si="258"/>
        <v>2440.4166666666665</v>
      </c>
      <c r="BJ394" s="140">
        <f t="shared" si="259"/>
        <v>29285</v>
      </c>
      <c r="BL394" s="399">
        <f t="shared" si="233"/>
        <v>26</v>
      </c>
      <c r="BM394" s="399">
        <f t="shared" si="234"/>
        <v>26</v>
      </c>
      <c r="BN394" s="399">
        <f t="shared" si="235"/>
        <v>47.39</v>
      </c>
      <c r="BO394" s="399">
        <f t="shared" si="236"/>
        <v>34.82</v>
      </c>
      <c r="BP394" s="399">
        <f t="shared" si="237"/>
        <v>41.21</v>
      </c>
      <c r="BQ394" s="399">
        <f t="shared" si="238"/>
        <v>59.13</v>
      </c>
      <c r="BR394" s="399">
        <f t="shared" si="239"/>
        <v>67.05</v>
      </c>
      <c r="BS394" s="399">
        <f t="shared" si="240"/>
        <v>56.42</v>
      </c>
      <c r="BT394" s="399">
        <f t="shared" si="241"/>
        <v>61.67</v>
      </c>
      <c r="BU394" s="399">
        <f t="shared" si="242"/>
        <v>37.31</v>
      </c>
      <c r="BV394" s="399">
        <f t="shared" si="243"/>
        <v>26</v>
      </c>
      <c r="BW394" s="399">
        <f t="shared" si="244"/>
        <v>26</v>
      </c>
      <c r="BX394" s="385">
        <f t="shared" si="260"/>
        <v>509.00000000000006</v>
      </c>
      <c r="BY394" s="385">
        <f t="shared" si="261"/>
        <v>42.416666666666671</v>
      </c>
      <c r="BZ394" s="385"/>
      <c r="CF394" s="399">
        <f t="shared" si="245"/>
        <v>51</v>
      </c>
      <c r="CG394" s="399">
        <f t="shared" si="246"/>
        <v>51</v>
      </c>
      <c r="CH394" s="399">
        <f t="shared" si="247"/>
        <v>84.71</v>
      </c>
      <c r="CI394" s="399">
        <f t="shared" si="248"/>
        <v>63.16</v>
      </c>
      <c r="CJ394" s="399">
        <f t="shared" si="249"/>
        <v>74.099999999999994</v>
      </c>
      <c r="CK394" s="399">
        <f t="shared" si="250"/>
        <v>104.83</v>
      </c>
      <c r="CL394" s="399">
        <f t="shared" si="251"/>
        <v>122.44</v>
      </c>
      <c r="CM394" s="399">
        <f t="shared" si="252"/>
        <v>100.18</v>
      </c>
      <c r="CN394" s="399">
        <f t="shared" si="253"/>
        <v>109.19</v>
      </c>
      <c r="CO394" s="399">
        <f t="shared" si="254"/>
        <v>67.430000000000007</v>
      </c>
      <c r="CP394" s="399">
        <f t="shared" si="255"/>
        <v>51</v>
      </c>
      <c r="CQ394" s="399">
        <f t="shared" si="256"/>
        <v>51</v>
      </c>
      <c r="CR394" s="385">
        <f t="shared" si="262"/>
        <v>930.04000000000019</v>
      </c>
      <c r="CS394" s="385">
        <f t="shared" si="263"/>
        <v>77.503333333333345</v>
      </c>
    </row>
    <row r="395" spans="22:97" ht="14" customHeight="1" x14ac:dyDescent="0.35">
      <c r="V395" s="137"/>
      <c r="W395" s="39"/>
      <c r="X395" s="202"/>
      <c r="Y395" s="42"/>
      <c r="Z395" s="27"/>
      <c r="AA395" s="28"/>
      <c r="AB395" s="29"/>
      <c r="AC395" s="29"/>
      <c r="AD395" s="29"/>
      <c r="AE395" s="30"/>
      <c r="AF395" s="31"/>
      <c r="AG395" s="136"/>
      <c r="AH395" s="137"/>
      <c r="AI395" s="39"/>
      <c r="AJ395" s="41"/>
      <c r="AK395" s="42"/>
      <c r="AL395" s="27"/>
      <c r="AM395" s="28" t="str">
        <f>IFERROR(INDEX(#REF!,MATCH(AH395,#REF!,0)),"")</f>
        <v/>
      </c>
      <c r="AN395" s="29" t="str">
        <f t="shared" si="232"/>
        <v/>
      </c>
      <c r="AO395" s="29">
        <f t="shared" si="229"/>
        <v>0</v>
      </c>
      <c r="AP395" s="29">
        <f t="shared" si="257"/>
        <v>0</v>
      </c>
      <c r="AQ395" s="30">
        <f t="shared" si="230"/>
        <v>0</v>
      </c>
      <c r="AR395" s="31">
        <f t="shared" si="231"/>
        <v>0</v>
      </c>
      <c r="AT395" s="44" t="s">
        <v>969</v>
      </c>
      <c r="AU395" s="52" t="s">
        <v>728</v>
      </c>
      <c r="AV395" s="138">
        <v>0</v>
      </c>
      <c r="AW395" s="58">
        <v>0</v>
      </c>
      <c r="AX395" s="55">
        <v>3864</v>
      </c>
      <c r="AY395" s="58">
        <v>1246</v>
      </c>
      <c r="AZ395" s="55">
        <v>5025</v>
      </c>
      <c r="BA395" s="58">
        <v>8652</v>
      </c>
      <c r="BB395" s="55">
        <v>10449</v>
      </c>
      <c r="BC395" s="58">
        <v>12319</v>
      </c>
      <c r="BD395" s="51">
        <v>5809</v>
      </c>
      <c r="BE395" s="58">
        <v>2248</v>
      </c>
      <c r="BF395" s="55">
        <v>0</v>
      </c>
      <c r="BG395" s="59">
        <v>0</v>
      </c>
      <c r="BI395" s="140">
        <f t="shared" si="258"/>
        <v>4134.333333333333</v>
      </c>
      <c r="BJ395" s="140">
        <f t="shared" si="259"/>
        <v>49612</v>
      </c>
      <c r="BL395" s="399">
        <f t="shared" si="233"/>
        <v>26</v>
      </c>
      <c r="BM395" s="399">
        <f t="shared" si="234"/>
        <v>26</v>
      </c>
      <c r="BN395" s="399">
        <f t="shared" si="235"/>
        <v>52.05</v>
      </c>
      <c r="BO395" s="399">
        <f t="shared" si="236"/>
        <v>33.72</v>
      </c>
      <c r="BP395" s="399">
        <f t="shared" si="237"/>
        <v>60.18</v>
      </c>
      <c r="BQ395" s="399">
        <f t="shared" si="238"/>
        <v>88.22</v>
      </c>
      <c r="BR395" s="399">
        <f t="shared" si="239"/>
        <v>102.59</v>
      </c>
      <c r="BS395" s="399">
        <f t="shared" si="240"/>
        <v>117.55</v>
      </c>
      <c r="BT395" s="399">
        <f t="shared" si="241"/>
        <v>65.66</v>
      </c>
      <c r="BU395" s="399">
        <f t="shared" si="242"/>
        <v>40.74</v>
      </c>
      <c r="BV395" s="399">
        <f t="shared" si="243"/>
        <v>26</v>
      </c>
      <c r="BW395" s="399">
        <f t="shared" si="244"/>
        <v>26</v>
      </c>
      <c r="BX395" s="385">
        <f t="shared" si="260"/>
        <v>664.71</v>
      </c>
      <c r="BY395" s="385">
        <f t="shared" si="261"/>
        <v>55.392500000000005</v>
      </c>
      <c r="BZ395" s="385"/>
      <c r="CF395" s="399">
        <f t="shared" si="245"/>
        <v>51</v>
      </c>
      <c r="CG395" s="399">
        <f t="shared" si="246"/>
        <v>51</v>
      </c>
      <c r="CH395" s="399">
        <f t="shared" si="247"/>
        <v>92.69</v>
      </c>
      <c r="CI395" s="399">
        <f t="shared" si="248"/>
        <v>61.27</v>
      </c>
      <c r="CJ395" s="399">
        <f t="shared" si="249"/>
        <v>106.62</v>
      </c>
      <c r="CK395" s="399">
        <f t="shared" si="250"/>
        <v>175.36</v>
      </c>
      <c r="CL395" s="399">
        <f t="shared" si="251"/>
        <v>211.3</v>
      </c>
      <c r="CM395" s="399">
        <f t="shared" si="252"/>
        <v>248.7</v>
      </c>
      <c r="CN395" s="399">
        <f t="shared" si="253"/>
        <v>118.5</v>
      </c>
      <c r="CO395" s="399">
        <f t="shared" si="254"/>
        <v>73.3</v>
      </c>
      <c r="CP395" s="399">
        <f t="shared" si="255"/>
        <v>51</v>
      </c>
      <c r="CQ395" s="399">
        <f t="shared" si="256"/>
        <v>51</v>
      </c>
      <c r="CR395" s="385">
        <f t="shared" si="262"/>
        <v>1291.74</v>
      </c>
      <c r="CS395" s="385">
        <f t="shared" si="263"/>
        <v>107.645</v>
      </c>
    </row>
    <row r="396" spans="22:97" ht="14" customHeight="1" x14ac:dyDescent="0.35">
      <c r="V396" s="137"/>
      <c r="W396" s="39"/>
      <c r="X396" s="202"/>
      <c r="Y396" s="42"/>
      <c r="Z396" s="27"/>
      <c r="AA396" s="28"/>
      <c r="AB396" s="29"/>
      <c r="AC396" s="29"/>
      <c r="AD396" s="29"/>
      <c r="AE396" s="30"/>
      <c r="AF396" s="31"/>
      <c r="AG396" s="136"/>
      <c r="AH396" s="137"/>
      <c r="AI396" s="39"/>
      <c r="AJ396" s="41"/>
      <c r="AK396" s="42"/>
      <c r="AL396" s="27"/>
      <c r="AM396" s="28" t="str">
        <f>IFERROR(INDEX(#REF!,MATCH(AH396,#REF!,0)),"")</f>
        <v/>
      </c>
      <c r="AN396" s="29" t="str">
        <f t="shared" si="232"/>
        <v/>
      </c>
      <c r="AO396" s="29">
        <f t="shared" ref="AO396:AO459" si="264">IFERROR(IF(AN396&gt;=AM396,0,IF(AM396&gt;AN396,SLN(AK396,AL396,AM396),0)),"")</f>
        <v>0</v>
      </c>
      <c r="AP396" s="29">
        <f t="shared" si="257"/>
        <v>0</v>
      </c>
      <c r="AQ396" s="30">
        <f t="shared" ref="AQ396:AQ459" si="265">IFERROR(IF(OR(AM396=0,AM396=""),
     0,
     IF(AN396&gt;=AM396,
          +AK396,
          (+AO396*AN396))),
"")</f>
        <v>0</v>
      </c>
      <c r="AR396" s="31">
        <f t="shared" ref="AR396:AR459" si="266">IFERROR(IF(AQ396&gt;AK396,0,(+AK396-AQ396))-AL396,"")</f>
        <v>0</v>
      </c>
      <c r="AT396" s="44" t="s">
        <v>969</v>
      </c>
      <c r="AU396" s="52" t="s">
        <v>729</v>
      </c>
      <c r="AV396" s="138">
        <v>0</v>
      </c>
      <c r="AW396" s="58">
        <v>0</v>
      </c>
      <c r="AX396" s="55">
        <v>2435</v>
      </c>
      <c r="AY396" s="58">
        <v>9323</v>
      </c>
      <c r="AZ396" s="55">
        <v>10006</v>
      </c>
      <c r="BA396" s="58">
        <v>13446</v>
      </c>
      <c r="BB396" s="55">
        <v>16621</v>
      </c>
      <c r="BC396" s="58">
        <v>7389</v>
      </c>
      <c r="BD396" s="51">
        <v>12195</v>
      </c>
      <c r="BE396" s="58">
        <v>347</v>
      </c>
      <c r="BF396" s="55">
        <v>0</v>
      </c>
      <c r="BG396" s="59">
        <v>0</v>
      </c>
      <c r="BI396" s="140">
        <f t="shared" si="258"/>
        <v>5980.166666666667</v>
      </c>
      <c r="BJ396" s="140">
        <f t="shared" si="259"/>
        <v>71762</v>
      </c>
      <c r="BL396" s="399">
        <f t="shared" si="233"/>
        <v>26</v>
      </c>
      <c r="BM396" s="399">
        <f t="shared" si="234"/>
        <v>26</v>
      </c>
      <c r="BN396" s="399">
        <f t="shared" si="235"/>
        <v>42.05</v>
      </c>
      <c r="BO396" s="399">
        <f t="shared" si="236"/>
        <v>93.58</v>
      </c>
      <c r="BP396" s="399">
        <f t="shared" si="237"/>
        <v>99.05</v>
      </c>
      <c r="BQ396" s="399">
        <f t="shared" si="238"/>
        <v>126.57</v>
      </c>
      <c r="BR396" s="399">
        <f t="shared" si="239"/>
        <v>151.97</v>
      </c>
      <c r="BS396" s="399">
        <f t="shared" si="240"/>
        <v>78.11</v>
      </c>
      <c r="BT396" s="399">
        <f t="shared" si="241"/>
        <v>116.56</v>
      </c>
      <c r="BU396" s="399">
        <f t="shared" si="242"/>
        <v>28.08</v>
      </c>
      <c r="BV396" s="399">
        <f t="shared" si="243"/>
        <v>26</v>
      </c>
      <c r="BW396" s="399">
        <f t="shared" si="244"/>
        <v>26</v>
      </c>
      <c r="BX396" s="385">
        <f t="shared" si="260"/>
        <v>839.97000000000014</v>
      </c>
      <c r="BY396" s="385">
        <f t="shared" si="261"/>
        <v>69.997500000000016</v>
      </c>
      <c r="BZ396" s="385"/>
      <c r="CF396" s="399">
        <f t="shared" si="245"/>
        <v>51</v>
      </c>
      <c r="CG396" s="399">
        <f t="shared" si="246"/>
        <v>51</v>
      </c>
      <c r="CH396" s="399">
        <f t="shared" si="247"/>
        <v>75.540000000000006</v>
      </c>
      <c r="CI396" s="399">
        <f t="shared" si="248"/>
        <v>188.78</v>
      </c>
      <c r="CJ396" s="399">
        <f t="shared" si="249"/>
        <v>202.44</v>
      </c>
      <c r="CK396" s="399">
        <f t="shared" si="250"/>
        <v>271.24</v>
      </c>
      <c r="CL396" s="399">
        <f t="shared" si="251"/>
        <v>334.74</v>
      </c>
      <c r="CM396" s="399">
        <f t="shared" si="252"/>
        <v>150.1</v>
      </c>
      <c r="CN396" s="399">
        <f t="shared" si="253"/>
        <v>246.22</v>
      </c>
      <c r="CO396" s="399">
        <f t="shared" si="254"/>
        <v>53.36</v>
      </c>
      <c r="CP396" s="399">
        <f t="shared" si="255"/>
        <v>51</v>
      </c>
      <c r="CQ396" s="399">
        <f t="shared" si="256"/>
        <v>51</v>
      </c>
      <c r="CR396" s="385">
        <f t="shared" si="262"/>
        <v>1726.4199999999998</v>
      </c>
      <c r="CS396" s="385">
        <f t="shared" si="263"/>
        <v>143.86833333333331</v>
      </c>
    </row>
    <row r="397" spans="22:97" ht="14" customHeight="1" x14ac:dyDescent="0.35">
      <c r="V397" s="137"/>
      <c r="W397" s="39"/>
      <c r="X397" s="202"/>
      <c r="Y397" s="42"/>
      <c r="Z397" s="27"/>
      <c r="AA397" s="28"/>
      <c r="AB397" s="29"/>
      <c r="AC397" s="29"/>
      <c r="AD397" s="29"/>
      <c r="AE397" s="30"/>
      <c r="AF397" s="31"/>
      <c r="AG397" s="136"/>
      <c r="AH397" s="137"/>
      <c r="AI397" s="39"/>
      <c r="AJ397" s="41"/>
      <c r="AK397" s="42"/>
      <c r="AL397" s="27"/>
      <c r="AM397" s="28" t="str">
        <f>IFERROR(INDEX(#REF!,MATCH(AH397,#REF!,0)),"")</f>
        <v/>
      </c>
      <c r="AN397" s="29" t="str">
        <f t="shared" si="232"/>
        <v/>
      </c>
      <c r="AO397" s="29">
        <f t="shared" si="264"/>
        <v>0</v>
      </c>
      <c r="AP397" s="29">
        <f t="shared" si="257"/>
        <v>0</v>
      </c>
      <c r="AQ397" s="30">
        <f t="shared" si="265"/>
        <v>0</v>
      </c>
      <c r="AR397" s="31">
        <f t="shared" si="266"/>
        <v>0</v>
      </c>
      <c r="AT397" s="44" t="s">
        <v>969</v>
      </c>
      <c r="AU397" s="52" t="s">
        <v>730</v>
      </c>
      <c r="AV397" s="138">
        <v>0</v>
      </c>
      <c r="AW397" s="58">
        <v>0</v>
      </c>
      <c r="AX397" s="55">
        <v>3533</v>
      </c>
      <c r="AY397" s="58">
        <v>1787</v>
      </c>
      <c r="AZ397" s="55">
        <v>2091</v>
      </c>
      <c r="BA397" s="58">
        <v>6935</v>
      </c>
      <c r="BB397" s="55">
        <v>8561</v>
      </c>
      <c r="BC397" s="58">
        <v>13173</v>
      </c>
      <c r="BD397" s="51">
        <v>4200</v>
      </c>
      <c r="BE397" s="58">
        <v>2451</v>
      </c>
      <c r="BF397" s="55">
        <v>0</v>
      </c>
      <c r="BG397" s="59">
        <v>0</v>
      </c>
      <c r="BI397" s="140">
        <f t="shared" si="258"/>
        <v>3560.9166666666665</v>
      </c>
      <c r="BJ397" s="140">
        <f t="shared" si="259"/>
        <v>42731</v>
      </c>
      <c r="BL397" s="399">
        <f t="shared" si="233"/>
        <v>26</v>
      </c>
      <c r="BM397" s="399">
        <f t="shared" si="234"/>
        <v>26</v>
      </c>
      <c r="BN397" s="399">
        <f t="shared" si="235"/>
        <v>49.73</v>
      </c>
      <c r="BO397" s="399">
        <f t="shared" si="236"/>
        <v>37.51</v>
      </c>
      <c r="BP397" s="399">
        <f t="shared" si="237"/>
        <v>39.64</v>
      </c>
      <c r="BQ397" s="399">
        <f t="shared" si="238"/>
        <v>74.48</v>
      </c>
      <c r="BR397" s="399">
        <f t="shared" si="239"/>
        <v>87.49</v>
      </c>
      <c r="BS397" s="399">
        <f t="shared" si="240"/>
        <v>124.38</v>
      </c>
      <c r="BT397" s="399">
        <f t="shared" si="241"/>
        <v>54.4</v>
      </c>
      <c r="BU397" s="399">
        <f t="shared" si="242"/>
        <v>42.16</v>
      </c>
      <c r="BV397" s="399">
        <f t="shared" si="243"/>
        <v>26</v>
      </c>
      <c r="BW397" s="399">
        <f t="shared" si="244"/>
        <v>26</v>
      </c>
      <c r="BX397" s="385">
        <f t="shared" si="260"/>
        <v>613.79</v>
      </c>
      <c r="BY397" s="385">
        <f t="shared" si="261"/>
        <v>51.149166666666666</v>
      </c>
      <c r="BZ397" s="385"/>
      <c r="CF397" s="399">
        <f t="shared" si="245"/>
        <v>51</v>
      </c>
      <c r="CG397" s="399">
        <f t="shared" si="246"/>
        <v>51</v>
      </c>
      <c r="CH397" s="399">
        <f t="shared" si="247"/>
        <v>88.72</v>
      </c>
      <c r="CI397" s="399">
        <f t="shared" si="248"/>
        <v>67.760000000000005</v>
      </c>
      <c r="CJ397" s="399">
        <f t="shared" si="249"/>
        <v>71.41</v>
      </c>
      <c r="CK397" s="399">
        <f t="shared" si="250"/>
        <v>141.02000000000001</v>
      </c>
      <c r="CL397" s="399">
        <f t="shared" si="251"/>
        <v>173.54</v>
      </c>
      <c r="CM397" s="399">
        <f t="shared" si="252"/>
        <v>265.77999999999997</v>
      </c>
      <c r="CN397" s="399">
        <f t="shared" si="253"/>
        <v>96.72</v>
      </c>
      <c r="CO397" s="399">
        <f t="shared" si="254"/>
        <v>75.73</v>
      </c>
      <c r="CP397" s="399">
        <f t="shared" si="255"/>
        <v>51</v>
      </c>
      <c r="CQ397" s="399">
        <f t="shared" si="256"/>
        <v>51</v>
      </c>
      <c r="CR397" s="385">
        <f t="shared" si="262"/>
        <v>1184.6799999999998</v>
      </c>
      <c r="CS397" s="385">
        <f t="shared" si="263"/>
        <v>98.723333333333315</v>
      </c>
    </row>
    <row r="398" spans="22:97" ht="14" customHeight="1" x14ac:dyDescent="0.35">
      <c r="V398" s="137"/>
      <c r="W398" s="39"/>
      <c r="X398" s="202"/>
      <c r="Y398" s="42"/>
      <c r="Z398" s="27"/>
      <c r="AA398" s="28"/>
      <c r="AB398" s="29"/>
      <c r="AC398" s="29"/>
      <c r="AD398" s="29"/>
      <c r="AE398" s="30"/>
      <c r="AF398" s="31"/>
      <c r="AG398" s="136"/>
      <c r="AH398" s="137"/>
      <c r="AI398" s="39"/>
      <c r="AJ398" s="41"/>
      <c r="AK398" s="42"/>
      <c r="AL398" s="27"/>
      <c r="AM398" s="28" t="str">
        <f>IFERROR(INDEX(#REF!,MATCH(AH398,#REF!,0)),"")</f>
        <v/>
      </c>
      <c r="AN398" s="29" t="str">
        <f t="shared" si="232"/>
        <v/>
      </c>
      <c r="AO398" s="29">
        <f t="shared" si="264"/>
        <v>0</v>
      </c>
      <c r="AP398" s="29">
        <f t="shared" si="257"/>
        <v>0</v>
      </c>
      <c r="AQ398" s="30">
        <f t="shared" si="265"/>
        <v>0</v>
      </c>
      <c r="AR398" s="31">
        <f t="shared" si="266"/>
        <v>0</v>
      </c>
      <c r="AT398" s="44" t="s">
        <v>969</v>
      </c>
      <c r="AU398" s="52" t="s">
        <v>731</v>
      </c>
      <c r="AV398" s="138">
        <v>0</v>
      </c>
      <c r="AW398" s="58">
        <v>0</v>
      </c>
      <c r="AX398" s="55">
        <v>3366</v>
      </c>
      <c r="AY398" s="58">
        <v>3147</v>
      </c>
      <c r="AZ398" s="55">
        <v>1763</v>
      </c>
      <c r="BA398" s="58">
        <v>4640</v>
      </c>
      <c r="BB398" s="55">
        <v>6216</v>
      </c>
      <c r="BC398" s="58">
        <v>4860</v>
      </c>
      <c r="BD398" s="51">
        <v>3847</v>
      </c>
      <c r="BE398" s="58">
        <v>3683</v>
      </c>
      <c r="BF398" s="55">
        <v>0</v>
      </c>
      <c r="BG398" s="59">
        <v>0</v>
      </c>
      <c r="BI398" s="140">
        <f t="shared" si="258"/>
        <v>2626.8333333333335</v>
      </c>
      <c r="BJ398" s="140">
        <f t="shared" si="259"/>
        <v>31522</v>
      </c>
      <c r="BL398" s="399">
        <f t="shared" si="233"/>
        <v>26</v>
      </c>
      <c r="BM398" s="399">
        <f t="shared" si="234"/>
        <v>26</v>
      </c>
      <c r="BN398" s="399">
        <f t="shared" si="235"/>
        <v>48.56</v>
      </c>
      <c r="BO398" s="399">
        <f t="shared" si="236"/>
        <v>47.03</v>
      </c>
      <c r="BP398" s="399">
        <f t="shared" si="237"/>
        <v>37.340000000000003</v>
      </c>
      <c r="BQ398" s="399">
        <f t="shared" si="238"/>
        <v>57.48</v>
      </c>
      <c r="BR398" s="399">
        <f t="shared" si="239"/>
        <v>68.73</v>
      </c>
      <c r="BS398" s="399">
        <f t="shared" si="240"/>
        <v>59.02</v>
      </c>
      <c r="BT398" s="399">
        <f t="shared" si="241"/>
        <v>51.93</v>
      </c>
      <c r="BU398" s="399">
        <f t="shared" si="242"/>
        <v>50.78</v>
      </c>
      <c r="BV398" s="399">
        <f t="shared" si="243"/>
        <v>26</v>
      </c>
      <c r="BW398" s="399">
        <f t="shared" si="244"/>
        <v>26</v>
      </c>
      <c r="BX398" s="385">
        <f t="shared" si="260"/>
        <v>524.87</v>
      </c>
      <c r="BY398" s="385">
        <f t="shared" si="261"/>
        <v>43.739166666666669</v>
      </c>
      <c r="BZ398" s="385"/>
      <c r="CF398" s="399">
        <f t="shared" si="245"/>
        <v>51</v>
      </c>
      <c r="CG398" s="399">
        <f t="shared" si="246"/>
        <v>51</v>
      </c>
      <c r="CH398" s="399">
        <f t="shared" si="247"/>
        <v>86.71</v>
      </c>
      <c r="CI398" s="399">
        <f t="shared" si="248"/>
        <v>84.08</v>
      </c>
      <c r="CJ398" s="399">
        <f t="shared" si="249"/>
        <v>67.48</v>
      </c>
      <c r="CK398" s="399">
        <f t="shared" si="250"/>
        <v>102</v>
      </c>
      <c r="CL398" s="399">
        <f t="shared" si="251"/>
        <v>126.64</v>
      </c>
      <c r="CM398" s="399">
        <f t="shared" si="252"/>
        <v>104.64</v>
      </c>
      <c r="CN398" s="399">
        <f t="shared" si="253"/>
        <v>92.48</v>
      </c>
      <c r="CO398" s="399">
        <f t="shared" si="254"/>
        <v>90.52</v>
      </c>
      <c r="CP398" s="399">
        <f t="shared" si="255"/>
        <v>51</v>
      </c>
      <c r="CQ398" s="399">
        <f t="shared" si="256"/>
        <v>51</v>
      </c>
      <c r="CR398" s="385">
        <f t="shared" si="262"/>
        <v>958.55</v>
      </c>
      <c r="CS398" s="385">
        <f t="shared" si="263"/>
        <v>79.879166666666663</v>
      </c>
    </row>
    <row r="399" spans="22:97" ht="14" customHeight="1" x14ac:dyDescent="0.35">
      <c r="V399" s="137"/>
      <c r="W399" s="39"/>
      <c r="X399" s="202"/>
      <c r="Y399" s="42"/>
      <c r="Z399" s="27"/>
      <c r="AA399" s="28"/>
      <c r="AB399" s="29"/>
      <c r="AC399" s="29"/>
      <c r="AD399" s="29"/>
      <c r="AE399" s="30"/>
      <c r="AF399" s="31"/>
      <c r="AG399" s="136"/>
      <c r="AH399" s="137"/>
      <c r="AI399" s="39"/>
      <c r="AJ399" s="41"/>
      <c r="AK399" s="42"/>
      <c r="AL399" s="27"/>
      <c r="AM399" s="28" t="str">
        <f>IFERROR(INDEX(#REF!,MATCH(AH399,#REF!,0)),"")</f>
        <v/>
      </c>
      <c r="AN399" s="29" t="str">
        <f t="shared" si="232"/>
        <v/>
      </c>
      <c r="AO399" s="29">
        <f t="shared" si="264"/>
        <v>0</v>
      </c>
      <c r="AP399" s="29">
        <f t="shared" si="257"/>
        <v>0</v>
      </c>
      <c r="AQ399" s="30">
        <f t="shared" si="265"/>
        <v>0</v>
      </c>
      <c r="AR399" s="31">
        <f t="shared" si="266"/>
        <v>0</v>
      </c>
      <c r="AT399" s="44" t="s">
        <v>969</v>
      </c>
      <c r="AU399" s="52" t="s">
        <v>732</v>
      </c>
      <c r="AV399" s="138">
        <v>0</v>
      </c>
      <c r="AW399" s="58">
        <v>0</v>
      </c>
      <c r="AX399" s="55">
        <v>2961</v>
      </c>
      <c r="AY399" s="58">
        <v>1342</v>
      </c>
      <c r="AZ399" s="55">
        <v>1536</v>
      </c>
      <c r="BA399" s="58">
        <v>4926</v>
      </c>
      <c r="BB399" s="55">
        <v>5962</v>
      </c>
      <c r="BC399" s="58">
        <v>4980</v>
      </c>
      <c r="BD399" s="51">
        <v>6298</v>
      </c>
      <c r="BE399" s="58">
        <v>1419</v>
      </c>
      <c r="BF399" s="55">
        <v>0</v>
      </c>
      <c r="BG399" s="59">
        <v>0</v>
      </c>
      <c r="BI399" s="140">
        <f t="shared" si="258"/>
        <v>2452</v>
      </c>
      <c r="BJ399" s="140">
        <f t="shared" si="259"/>
        <v>29424</v>
      </c>
      <c r="BL399" s="399">
        <f t="shared" si="233"/>
        <v>26</v>
      </c>
      <c r="BM399" s="399">
        <f t="shared" si="234"/>
        <v>26</v>
      </c>
      <c r="BN399" s="399">
        <f t="shared" si="235"/>
        <v>45.73</v>
      </c>
      <c r="BO399" s="399">
        <f t="shared" si="236"/>
        <v>34.39</v>
      </c>
      <c r="BP399" s="399">
        <f t="shared" si="237"/>
        <v>35.75</v>
      </c>
      <c r="BQ399" s="399">
        <f t="shared" si="238"/>
        <v>59.48</v>
      </c>
      <c r="BR399" s="399">
        <f t="shared" si="239"/>
        <v>66.73</v>
      </c>
      <c r="BS399" s="399">
        <f t="shared" si="240"/>
        <v>59.86</v>
      </c>
      <c r="BT399" s="399">
        <f t="shared" si="241"/>
        <v>69.38</v>
      </c>
      <c r="BU399" s="399">
        <f t="shared" si="242"/>
        <v>34.93</v>
      </c>
      <c r="BV399" s="399">
        <f t="shared" si="243"/>
        <v>26</v>
      </c>
      <c r="BW399" s="399">
        <f t="shared" si="244"/>
        <v>26</v>
      </c>
      <c r="BX399" s="385">
        <f t="shared" si="260"/>
        <v>510.25</v>
      </c>
      <c r="BY399" s="385">
        <f t="shared" si="261"/>
        <v>42.520833333333336</v>
      </c>
      <c r="BZ399" s="385"/>
      <c r="CF399" s="399">
        <f t="shared" si="245"/>
        <v>51</v>
      </c>
      <c r="CG399" s="399">
        <f t="shared" si="246"/>
        <v>51</v>
      </c>
      <c r="CH399" s="399">
        <f t="shared" si="247"/>
        <v>81.849999999999994</v>
      </c>
      <c r="CI399" s="399">
        <f t="shared" si="248"/>
        <v>62.42</v>
      </c>
      <c r="CJ399" s="399">
        <f t="shared" si="249"/>
        <v>64.75</v>
      </c>
      <c r="CK399" s="399">
        <f t="shared" si="250"/>
        <v>105.43</v>
      </c>
      <c r="CL399" s="399">
        <f t="shared" si="251"/>
        <v>121.56</v>
      </c>
      <c r="CM399" s="399">
        <f t="shared" si="252"/>
        <v>106.08</v>
      </c>
      <c r="CN399" s="399">
        <f t="shared" si="253"/>
        <v>128.28</v>
      </c>
      <c r="CO399" s="399">
        <f t="shared" si="254"/>
        <v>63.35</v>
      </c>
      <c r="CP399" s="399">
        <f t="shared" si="255"/>
        <v>51</v>
      </c>
      <c r="CQ399" s="399">
        <f t="shared" si="256"/>
        <v>51</v>
      </c>
      <c r="CR399" s="385">
        <f t="shared" si="262"/>
        <v>937.72</v>
      </c>
      <c r="CS399" s="385">
        <f t="shared" si="263"/>
        <v>78.143333333333331</v>
      </c>
    </row>
    <row r="400" spans="22:97" ht="14" customHeight="1" x14ac:dyDescent="0.35">
      <c r="V400" s="137"/>
      <c r="W400" s="39"/>
      <c r="X400" s="202"/>
      <c r="Y400" s="42"/>
      <c r="Z400" s="27"/>
      <c r="AA400" s="28"/>
      <c r="AB400" s="29"/>
      <c r="AC400" s="29"/>
      <c r="AD400" s="29"/>
      <c r="AE400" s="30"/>
      <c r="AF400" s="31"/>
      <c r="AG400" s="136"/>
      <c r="AH400" s="137"/>
      <c r="AI400" s="39"/>
      <c r="AJ400" s="41"/>
      <c r="AK400" s="42"/>
      <c r="AL400" s="27"/>
      <c r="AM400" s="28" t="str">
        <f>IFERROR(INDEX(#REF!,MATCH(AH400,#REF!,0)),"")</f>
        <v/>
      </c>
      <c r="AN400" s="29" t="str">
        <f t="shared" si="232"/>
        <v/>
      </c>
      <c r="AO400" s="29">
        <f t="shared" si="264"/>
        <v>0</v>
      </c>
      <c r="AP400" s="29">
        <f t="shared" si="257"/>
        <v>0</v>
      </c>
      <c r="AQ400" s="30">
        <f t="shared" si="265"/>
        <v>0</v>
      </c>
      <c r="AR400" s="31">
        <f t="shared" si="266"/>
        <v>0</v>
      </c>
      <c r="AT400" s="44" t="s">
        <v>969</v>
      </c>
      <c r="AU400" s="52" t="s">
        <v>733</v>
      </c>
      <c r="AV400" s="138">
        <v>0</v>
      </c>
      <c r="AW400" s="58">
        <v>0</v>
      </c>
      <c r="AX400" s="55">
        <v>1285</v>
      </c>
      <c r="AY400" s="58">
        <v>675</v>
      </c>
      <c r="AZ400" s="55">
        <v>1995</v>
      </c>
      <c r="BA400" s="58">
        <v>5984</v>
      </c>
      <c r="BB400" s="55">
        <v>9488</v>
      </c>
      <c r="BC400" s="58">
        <v>0</v>
      </c>
      <c r="BD400" s="51">
        <v>2891</v>
      </c>
      <c r="BE400" s="58">
        <v>705</v>
      </c>
      <c r="BF400" s="55">
        <v>0</v>
      </c>
      <c r="BG400" s="59">
        <v>0</v>
      </c>
      <c r="BI400" s="140">
        <f t="shared" si="258"/>
        <v>1918.5833333333333</v>
      </c>
      <c r="BJ400" s="140">
        <f t="shared" si="259"/>
        <v>23023</v>
      </c>
      <c r="BL400" s="399">
        <f t="shared" si="233"/>
        <v>26</v>
      </c>
      <c r="BM400" s="399">
        <f t="shared" si="234"/>
        <v>26</v>
      </c>
      <c r="BN400" s="399">
        <f t="shared" si="235"/>
        <v>34</v>
      </c>
      <c r="BO400" s="399">
        <f t="shared" si="236"/>
        <v>30.05</v>
      </c>
      <c r="BP400" s="399">
        <f t="shared" si="237"/>
        <v>38.97</v>
      </c>
      <c r="BQ400" s="399">
        <f t="shared" si="238"/>
        <v>66.89</v>
      </c>
      <c r="BR400" s="399">
        <f t="shared" si="239"/>
        <v>94.9</v>
      </c>
      <c r="BS400" s="399">
        <f t="shared" si="240"/>
        <v>26</v>
      </c>
      <c r="BT400" s="399">
        <f t="shared" si="241"/>
        <v>45.24</v>
      </c>
      <c r="BU400" s="399">
        <f t="shared" si="242"/>
        <v>30.23</v>
      </c>
      <c r="BV400" s="399">
        <f t="shared" si="243"/>
        <v>26</v>
      </c>
      <c r="BW400" s="399">
        <f t="shared" si="244"/>
        <v>26</v>
      </c>
      <c r="BX400" s="385">
        <f t="shared" si="260"/>
        <v>470.28</v>
      </c>
      <c r="BY400" s="385">
        <f t="shared" si="261"/>
        <v>39.19</v>
      </c>
      <c r="BZ400" s="385"/>
      <c r="CF400" s="399">
        <f t="shared" si="245"/>
        <v>51</v>
      </c>
      <c r="CG400" s="399">
        <f t="shared" si="246"/>
        <v>51</v>
      </c>
      <c r="CH400" s="399">
        <f t="shared" si="247"/>
        <v>61.74</v>
      </c>
      <c r="CI400" s="399">
        <f t="shared" si="248"/>
        <v>55.59</v>
      </c>
      <c r="CJ400" s="399">
        <f t="shared" si="249"/>
        <v>70.260000000000005</v>
      </c>
      <c r="CK400" s="399">
        <f t="shared" si="250"/>
        <v>122</v>
      </c>
      <c r="CL400" s="399">
        <f t="shared" si="251"/>
        <v>192.08</v>
      </c>
      <c r="CM400" s="399">
        <f t="shared" si="252"/>
        <v>51</v>
      </c>
      <c r="CN400" s="399">
        <f t="shared" si="253"/>
        <v>81.010000000000005</v>
      </c>
      <c r="CO400" s="399">
        <f t="shared" si="254"/>
        <v>55.79</v>
      </c>
      <c r="CP400" s="399">
        <f t="shared" si="255"/>
        <v>51</v>
      </c>
      <c r="CQ400" s="399">
        <f t="shared" si="256"/>
        <v>51</v>
      </c>
      <c r="CR400" s="385">
        <f t="shared" si="262"/>
        <v>893.47</v>
      </c>
      <c r="CS400" s="385">
        <f t="shared" si="263"/>
        <v>74.455833333333331</v>
      </c>
    </row>
    <row r="401" spans="22:97" ht="14" customHeight="1" x14ac:dyDescent="0.35">
      <c r="V401" s="137"/>
      <c r="W401" s="39"/>
      <c r="X401" s="202"/>
      <c r="Y401" s="42"/>
      <c r="Z401" s="27"/>
      <c r="AA401" s="28"/>
      <c r="AB401" s="29"/>
      <c r="AC401" s="29"/>
      <c r="AD401" s="29"/>
      <c r="AE401" s="30"/>
      <c r="AF401" s="31"/>
      <c r="AG401" s="136"/>
      <c r="AH401" s="137"/>
      <c r="AI401" s="39"/>
      <c r="AJ401" s="41"/>
      <c r="AK401" s="42"/>
      <c r="AL401" s="27"/>
      <c r="AM401" s="28" t="str">
        <f>IFERROR(INDEX(#REF!,MATCH(AH401,#REF!,0)),"")</f>
        <v/>
      </c>
      <c r="AN401" s="29" t="str">
        <f t="shared" si="232"/>
        <v/>
      </c>
      <c r="AO401" s="29">
        <f t="shared" si="264"/>
        <v>0</v>
      </c>
      <c r="AP401" s="29">
        <f t="shared" si="257"/>
        <v>0</v>
      </c>
      <c r="AQ401" s="30">
        <f t="shared" si="265"/>
        <v>0</v>
      </c>
      <c r="AR401" s="31">
        <f t="shared" si="266"/>
        <v>0</v>
      </c>
      <c r="AT401" s="44" t="s">
        <v>969</v>
      </c>
      <c r="AU401" s="52" t="s">
        <v>734</v>
      </c>
      <c r="AV401" s="138">
        <v>0</v>
      </c>
      <c r="AW401" s="58">
        <v>0</v>
      </c>
      <c r="AX401" s="55">
        <v>15035</v>
      </c>
      <c r="AY401" s="58">
        <v>874</v>
      </c>
      <c r="AZ401" s="55">
        <v>5380</v>
      </c>
      <c r="BA401" s="58">
        <v>8016</v>
      </c>
      <c r="BB401" s="55">
        <v>11293</v>
      </c>
      <c r="BC401" s="58">
        <v>10128</v>
      </c>
      <c r="BD401" s="51">
        <v>7209</v>
      </c>
      <c r="BE401" s="58">
        <v>4060</v>
      </c>
      <c r="BF401" s="55">
        <v>0</v>
      </c>
      <c r="BG401" s="59">
        <v>0</v>
      </c>
      <c r="BI401" s="140">
        <f t="shared" si="258"/>
        <v>5166.25</v>
      </c>
      <c r="BJ401" s="140">
        <f t="shared" si="259"/>
        <v>61995</v>
      </c>
      <c r="BL401" s="399">
        <f t="shared" si="233"/>
        <v>26</v>
      </c>
      <c r="BM401" s="399">
        <f t="shared" si="234"/>
        <v>26</v>
      </c>
      <c r="BN401" s="399">
        <f t="shared" si="235"/>
        <v>139.28</v>
      </c>
      <c r="BO401" s="399">
        <f t="shared" si="236"/>
        <v>31.24</v>
      </c>
      <c r="BP401" s="399">
        <f t="shared" si="237"/>
        <v>62.66</v>
      </c>
      <c r="BQ401" s="399">
        <f t="shared" si="238"/>
        <v>83.13</v>
      </c>
      <c r="BR401" s="399">
        <f t="shared" si="239"/>
        <v>109.34</v>
      </c>
      <c r="BS401" s="399">
        <f t="shared" si="240"/>
        <v>100.02</v>
      </c>
      <c r="BT401" s="399">
        <f t="shared" si="241"/>
        <v>76.67</v>
      </c>
      <c r="BU401" s="399">
        <f t="shared" si="242"/>
        <v>53.42</v>
      </c>
      <c r="BV401" s="399">
        <f t="shared" si="243"/>
        <v>26</v>
      </c>
      <c r="BW401" s="399">
        <f t="shared" si="244"/>
        <v>26</v>
      </c>
      <c r="BX401" s="385">
        <f t="shared" si="260"/>
        <v>759.75999999999988</v>
      </c>
      <c r="BY401" s="385">
        <f t="shared" si="261"/>
        <v>63.313333333333325</v>
      </c>
      <c r="BZ401" s="385"/>
      <c r="CF401" s="399">
        <f t="shared" si="245"/>
        <v>51</v>
      </c>
      <c r="CG401" s="399">
        <f t="shared" si="246"/>
        <v>51</v>
      </c>
      <c r="CH401" s="399">
        <f t="shared" si="247"/>
        <v>303.02</v>
      </c>
      <c r="CI401" s="399">
        <f t="shared" si="248"/>
        <v>56.94</v>
      </c>
      <c r="CJ401" s="399">
        <f t="shared" si="249"/>
        <v>110.88</v>
      </c>
      <c r="CK401" s="399">
        <f t="shared" si="250"/>
        <v>162.63999999999999</v>
      </c>
      <c r="CL401" s="399">
        <f t="shared" si="251"/>
        <v>228.18</v>
      </c>
      <c r="CM401" s="399">
        <f t="shared" si="252"/>
        <v>204.88</v>
      </c>
      <c r="CN401" s="399">
        <f t="shared" si="253"/>
        <v>146.5</v>
      </c>
      <c r="CO401" s="399">
        <f t="shared" si="254"/>
        <v>95.04</v>
      </c>
      <c r="CP401" s="399">
        <f t="shared" si="255"/>
        <v>51</v>
      </c>
      <c r="CQ401" s="399">
        <f t="shared" si="256"/>
        <v>51</v>
      </c>
      <c r="CR401" s="385">
        <f t="shared" si="262"/>
        <v>1512.08</v>
      </c>
      <c r="CS401" s="385">
        <f t="shared" si="263"/>
        <v>126.00666666666666</v>
      </c>
    </row>
    <row r="402" spans="22:97" ht="14" customHeight="1" x14ac:dyDescent="0.35">
      <c r="V402" s="137"/>
      <c r="W402" s="39"/>
      <c r="X402" s="202"/>
      <c r="Y402" s="42"/>
      <c r="Z402" s="27"/>
      <c r="AA402" s="28"/>
      <c r="AB402" s="29"/>
      <c r="AC402" s="29"/>
      <c r="AD402" s="29"/>
      <c r="AE402" s="30"/>
      <c r="AF402" s="31"/>
      <c r="AG402" s="136"/>
      <c r="AH402" s="137"/>
      <c r="AI402" s="39"/>
      <c r="AJ402" s="41"/>
      <c r="AK402" s="42"/>
      <c r="AL402" s="27"/>
      <c r="AM402" s="28" t="str">
        <f>IFERROR(INDEX(#REF!,MATCH(AH402,#REF!,0)),"")</f>
        <v/>
      </c>
      <c r="AN402" s="29" t="str">
        <f t="shared" si="232"/>
        <v/>
      </c>
      <c r="AO402" s="29">
        <f t="shared" si="264"/>
        <v>0</v>
      </c>
      <c r="AP402" s="29">
        <f t="shared" si="257"/>
        <v>0</v>
      </c>
      <c r="AQ402" s="30">
        <f t="shared" si="265"/>
        <v>0</v>
      </c>
      <c r="AR402" s="31">
        <f t="shared" si="266"/>
        <v>0</v>
      </c>
      <c r="AT402" s="44" t="s">
        <v>969</v>
      </c>
      <c r="AU402" s="52" t="s">
        <v>735</v>
      </c>
      <c r="AV402" s="138">
        <v>0</v>
      </c>
      <c r="AW402" s="58">
        <v>0</v>
      </c>
      <c r="AX402" s="55">
        <v>1547</v>
      </c>
      <c r="AY402" s="58">
        <v>1913</v>
      </c>
      <c r="AZ402" s="55">
        <v>4681</v>
      </c>
      <c r="BA402" s="58">
        <v>9373</v>
      </c>
      <c r="BB402" s="55">
        <v>11909</v>
      </c>
      <c r="BC402" s="58">
        <v>583</v>
      </c>
      <c r="BD402" s="51">
        <v>7914</v>
      </c>
      <c r="BE402" s="58">
        <v>3180</v>
      </c>
      <c r="BF402" s="55">
        <v>0</v>
      </c>
      <c r="BG402" s="59">
        <v>0</v>
      </c>
      <c r="BI402" s="140">
        <f t="shared" si="258"/>
        <v>3425</v>
      </c>
      <c r="BJ402" s="140">
        <f t="shared" si="259"/>
        <v>41100</v>
      </c>
      <c r="BL402" s="399">
        <f t="shared" si="233"/>
        <v>26</v>
      </c>
      <c r="BM402" s="399">
        <f t="shared" si="234"/>
        <v>26</v>
      </c>
      <c r="BN402" s="399">
        <f t="shared" si="235"/>
        <v>35.83</v>
      </c>
      <c r="BO402" s="399">
        <f t="shared" si="236"/>
        <v>38.39</v>
      </c>
      <c r="BP402" s="399">
        <f t="shared" si="237"/>
        <v>57.77</v>
      </c>
      <c r="BQ402" s="399">
        <f t="shared" si="238"/>
        <v>93.98</v>
      </c>
      <c r="BR402" s="399">
        <f t="shared" si="239"/>
        <v>114.27</v>
      </c>
      <c r="BS402" s="399">
        <f t="shared" si="240"/>
        <v>29.5</v>
      </c>
      <c r="BT402" s="399">
        <f t="shared" si="241"/>
        <v>82.31</v>
      </c>
      <c r="BU402" s="399">
        <f t="shared" si="242"/>
        <v>47.26</v>
      </c>
      <c r="BV402" s="399">
        <f t="shared" si="243"/>
        <v>26</v>
      </c>
      <c r="BW402" s="399">
        <f t="shared" si="244"/>
        <v>26</v>
      </c>
      <c r="BX402" s="385">
        <f t="shared" si="260"/>
        <v>603.31000000000006</v>
      </c>
      <c r="BY402" s="385">
        <f t="shared" si="261"/>
        <v>50.275833333333338</v>
      </c>
      <c r="BZ402" s="385"/>
      <c r="CF402" s="399">
        <f t="shared" si="245"/>
        <v>51</v>
      </c>
      <c r="CG402" s="399">
        <f t="shared" si="246"/>
        <v>51</v>
      </c>
      <c r="CH402" s="399">
        <f t="shared" si="247"/>
        <v>64.88</v>
      </c>
      <c r="CI402" s="399">
        <f t="shared" si="248"/>
        <v>69.28</v>
      </c>
      <c r="CJ402" s="399">
        <f t="shared" si="249"/>
        <v>102.49</v>
      </c>
      <c r="CK402" s="399">
        <f t="shared" si="250"/>
        <v>189.78</v>
      </c>
      <c r="CL402" s="399">
        <f t="shared" si="251"/>
        <v>240.5</v>
      </c>
      <c r="CM402" s="399">
        <f t="shared" si="252"/>
        <v>54.96</v>
      </c>
      <c r="CN402" s="399">
        <f t="shared" si="253"/>
        <v>160.6</v>
      </c>
      <c r="CO402" s="399">
        <f t="shared" si="254"/>
        <v>84.48</v>
      </c>
      <c r="CP402" s="399">
        <f t="shared" si="255"/>
        <v>51</v>
      </c>
      <c r="CQ402" s="399">
        <f t="shared" si="256"/>
        <v>51</v>
      </c>
      <c r="CR402" s="385">
        <f t="shared" si="262"/>
        <v>1170.97</v>
      </c>
      <c r="CS402" s="385">
        <f t="shared" si="263"/>
        <v>97.580833333333331</v>
      </c>
    </row>
    <row r="403" spans="22:97" ht="14" customHeight="1" x14ac:dyDescent="0.35">
      <c r="V403" s="137"/>
      <c r="W403" s="39"/>
      <c r="X403" s="202"/>
      <c r="Y403" s="42"/>
      <c r="Z403" s="27"/>
      <c r="AA403" s="28"/>
      <c r="AB403" s="29"/>
      <c r="AC403" s="29"/>
      <c r="AD403" s="29"/>
      <c r="AE403" s="30"/>
      <c r="AF403" s="31"/>
      <c r="AG403" s="136"/>
      <c r="AH403" s="137"/>
      <c r="AI403" s="39"/>
      <c r="AJ403" s="41"/>
      <c r="AK403" s="42"/>
      <c r="AL403" s="27"/>
      <c r="AM403" s="28" t="str">
        <f>IFERROR(INDEX(#REF!,MATCH(AH403,#REF!,0)),"")</f>
        <v/>
      </c>
      <c r="AN403" s="29" t="str">
        <f t="shared" si="232"/>
        <v/>
      </c>
      <c r="AO403" s="29">
        <f t="shared" si="264"/>
        <v>0</v>
      </c>
      <c r="AP403" s="29">
        <f t="shared" si="257"/>
        <v>0</v>
      </c>
      <c r="AQ403" s="30">
        <f t="shared" si="265"/>
        <v>0</v>
      </c>
      <c r="AR403" s="31">
        <f t="shared" si="266"/>
        <v>0</v>
      </c>
      <c r="AT403" s="44" t="s">
        <v>969</v>
      </c>
      <c r="AU403" s="52" t="s">
        <v>736</v>
      </c>
      <c r="AV403" s="138">
        <v>0</v>
      </c>
      <c r="AW403" s="58">
        <v>0</v>
      </c>
      <c r="AX403" s="55">
        <v>3135</v>
      </c>
      <c r="AY403" s="58">
        <v>864</v>
      </c>
      <c r="AZ403" s="55">
        <v>1144</v>
      </c>
      <c r="BA403" s="58">
        <v>2467</v>
      </c>
      <c r="BB403" s="55">
        <v>3129</v>
      </c>
      <c r="BC403" s="58">
        <v>6504</v>
      </c>
      <c r="BD403" s="51">
        <v>9550</v>
      </c>
      <c r="BE403" s="58">
        <v>2471</v>
      </c>
      <c r="BF403" s="55">
        <v>0</v>
      </c>
      <c r="BG403" s="59">
        <v>0</v>
      </c>
      <c r="BI403" s="140">
        <f t="shared" si="258"/>
        <v>2438.6666666666665</v>
      </c>
      <c r="BJ403" s="140">
        <f t="shared" si="259"/>
        <v>29264</v>
      </c>
      <c r="BL403" s="399">
        <f t="shared" si="233"/>
        <v>26</v>
      </c>
      <c r="BM403" s="399">
        <f t="shared" si="234"/>
        <v>26</v>
      </c>
      <c r="BN403" s="399">
        <f t="shared" si="235"/>
        <v>46.95</v>
      </c>
      <c r="BO403" s="399">
        <f t="shared" si="236"/>
        <v>31.18</v>
      </c>
      <c r="BP403" s="399">
        <f t="shared" si="237"/>
        <v>33.01</v>
      </c>
      <c r="BQ403" s="399">
        <f t="shared" si="238"/>
        <v>42.27</v>
      </c>
      <c r="BR403" s="399">
        <f t="shared" si="239"/>
        <v>46.9</v>
      </c>
      <c r="BS403" s="399">
        <f t="shared" si="240"/>
        <v>71.03</v>
      </c>
      <c r="BT403" s="399">
        <f t="shared" si="241"/>
        <v>95.4</v>
      </c>
      <c r="BU403" s="399">
        <f t="shared" si="242"/>
        <v>42.3</v>
      </c>
      <c r="BV403" s="399">
        <f t="shared" si="243"/>
        <v>26</v>
      </c>
      <c r="BW403" s="399">
        <f t="shared" si="244"/>
        <v>26</v>
      </c>
      <c r="BX403" s="385">
        <f t="shared" si="260"/>
        <v>513.04</v>
      </c>
      <c r="BY403" s="385">
        <f t="shared" si="261"/>
        <v>42.75333333333333</v>
      </c>
      <c r="BZ403" s="385"/>
      <c r="CF403" s="399">
        <f t="shared" si="245"/>
        <v>51</v>
      </c>
      <c r="CG403" s="399">
        <f t="shared" si="246"/>
        <v>51</v>
      </c>
      <c r="CH403" s="399">
        <f t="shared" si="247"/>
        <v>83.94</v>
      </c>
      <c r="CI403" s="399">
        <f t="shared" si="248"/>
        <v>56.88</v>
      </c>
      <c r="CJ403" s="399">
        <f t="shared" si="249"/>
        <v>60.05</v>
      </c>
      <c r="CK403" s="399">
        <f t="shared" si="250"/>
        <v>75.92</v>
      </c>
      <c r="CL403" s="399">
        <f t="shared" si="251"/>
        <v>83.87</v>
      </c>
      <c r="CM403" s="399">
        <f t="shared" si="252"/>
        <v>132.4</v>
      </c>
      <c r="CN403" s="399">
        <f t="shared" si="253"/>
        <v>193.32</v>
      </c>
      <c r="CO403" s="399">
        <f t="shared" si="254"/>
        <v>75.97</v>
      </c>
      <c r="CP403" s="399">
        <f t="shared" si="255"/>
        <v>51</v>
      </c>
      <c r="CQ403" s="399">
        <f t="shared" si="256"/>
        <v>51</v>
      </c>
      <c r="CR403" s="385">
        <f t="shared" si="262"/>
        <v>966.35000000000014</v>
      </c>
      <c r="CS403" s="385">
        <f t="shared" si="263"/>
        <v>80.529166666666683</v>
      </c>
    </row>
    <row r="404" spans="22:97" ht="14" customHeight="1" x14ac:dyDescent="0.35">
      <c r="V404" s="137"/>
      <c r="W404" s="39"/>
      <c r="X404" s="202"/>
      <c r="Y404" s="42"/>
      <c r="Z404" s="27"/>
      <c r="AA404" s="28"/>
      <c r="AB404" s="29"/>
      <c r="AC404" s="29"/>
      <c r="AD404" s="29"/>
      <c r="AE404" s="30"/>
      <c r="AF404" s="31"/>
      <c r="AG404" s="136"/>
      <c r="AH404" s="137"/>
      <c r="AI404" s="39"/>
      <c r="AJ404" s="41"/>
      <c r="AK404" s="42"/>
      <c r="AL404" s="27"/>
      <c r="AM404" s="28" t="str">
        <f>IFERROR(INDEX(#REF!,MATCH(AH404,#REF!,0)),"")</f>
        <v/>
      </c>
      <c r="AN404" s="29" t="str">
        <f t="shared" si="232"/>
        <v/>
      </c>
      <c r="AO404" s="29">
        <f t="shared" si="264"/>
        <v>0</v>
      </c>
      <c r="AP404" s="29">
        <f t="shared" si="257"/>
        <v>0</v>
      </c>
      <c r="AQ404" s="30">
        <f t="shared" si="265"/>
        <v>0</v>
      </c>
      <c r="AR404" s="31">
        <f t="shared" si="266"/>
        <v>0</v>
      </c>
      <c r="AT404" s="44" t="s">
        <v>969</v>
      </c>
      <c r="AU404" s="52" t="s">
        <v>737</v>
      </c>
      <c r="AV404" s="138">
        <v>0</v>
      </c>
      <c r="AW404" s="58">
        <v>0</v>
      </c>
      <c r="AX404" s="55">
        <v>3375</v>
      </c>
      <c r="AY404" s="58">
        <v>909</v>
      </c>
      <c r="AZ404" s="55">
        <v>2547</v>
      </c>
      <c r="BA404" s="58">
        <v>10437</v>
      </c>
      <c r="BB404" s="55">
        <v>13289</v>
      </c>
      <c r="BC404" s="58">
        <v>6224</v>
      </c>
      <c r="BD404" s="51">
        <v>10450</v>
      </c>
      <c r="BE404" s="58">
        <v>2937</v>
      </c>
      <c r="BF404" s="55">
        <v>0</v>
      </c>
      <c r="BG404" s="59">
        <v>0</v>
      </c>
      <c r="BI404" s="140">
        <f t="shared" si="258"/>
        <v>4180.666666666667</v>
      </c>
      <c r="BJ404" s="140">
        <f t="shared" si="259"/>
        <v>50168</v>
      </c>
      <c r="BL404" s="399">
        <f t="shared" si="233"/>
        <v>26</v>
      </c>
      <c r="BM404" s="399">
        <f t="shared" si="234"/>
        <v>26</v>
      </c>
      <c r="BN404" s="399">
        <f t="shared" si="235"/>
        <v>48.63</v>
      </c>
      <c r="BO404" s="399">
        <f t="shared" si="236"/>
        <v>31.45</v>
      </c>
      <c r="BP404" s="399">
        <f t="shared" si="237"/>
        <v>42.83</v>
      </c>
      <c r="BQ404" s="399">
        <f t="shared" si="238"/>
        <v>102.5</v>
      </c>
      <c r="BR404" s="399">
        <f t="shared" si="239"/>
        <v>125.31</v>
      </c>
      <c r="BS404" s="399">
        <f t="shared" si="240"/>
        <v>68.790000000000006</v>
      </c>
      <c r="BT404" s="399">
        <f t="shared" si="241"/>
        <v>102.6</v>
      </c>
      <c r="BU404" s="399">
        <f t="shared" si="242"/>
        <v>45.56</v>
      </c>
      <c r="BV404" s="399">
        <f t="shared" si="243"/>
        <v>26</v>
      </c>
      <c r="BW404" s="399">
        <f t="shared" si="244"/>
        <v>26</v>
      </c>
      <c r="BX404" s="385">
        <f t="shared" si="260"/>
        <v>671.67000000000007</v>
      </c>
      <c r="BY404" s="385">
        <f t="shared" si="261"/>
        <v>55.972500000000004</v>
      </c>
      <c r="BZ404" s="385"/>
      <c r="CF404" s="399">
        <f t="shared" si="245"/>
        <v>51</v>
      </c>
      <c r="CG404" s="399">
        <f t="shared" si="246"/>
        <v>51</v>
      </c>
      <c r="CH404" s="399">
        <f t="shared" si="247"/>
        <v>86.82</v>
      </c>
      <c r="CI404" s="399">
        <f t="shared" si="248"/>
        <v>57.23</v>
      </c>
      <c r="CJ404" s="399">
        <f t="shared" si="249"/>
        <v>76.88</v>
      </c>
      <c r="CK404" s="399">
        <f t="shared" si="250"/>
        <v>211.06</v>
      </c>
      <c r="CL404" s="399">
        <f t="shared" si="251"/>
        <v>268.10000000000002</v>
      </c>
      <c r="CM404" s="399">
        <f t="shared" si="252"/>
        <v>126.8</v>
      </c>
      <c r="CN404" s="399">
        <f t="shared" si="253"/>
        <v>211.32</v>
      </c>
      <c r="CO404" s="399">
        <f t="shared" si="254"/>
        <v>81.56</v>
      </c>
      <c r="CP404" s="399">
        <f t="shared" si="255"/>
        <v>51</v>
      </c>
      <c r="CQ404" s="399">
        <f t="shared" si="256"/>
        <v>51</v>
      </c>
      <c r="CR404" s="385">
        <f t="shared" si="262"/>
        <v>1323.77</v>
      </c>
      <c r="CS404" s="385">
        <f t="shared" si="263"/>
        <v>110.31416666666667</v>
      </c>
    </row>
    <row r="405" spans="22:97" ht="14" customHeight="1" x14ac:dyDescent="0.35">
      <c r="V405" s="137"/>
      <c r="W405" s="39"/>
      <c r="X405" s="202"/>
      <c r="Y405" s="42"/>
      <c r="Z405" s="27"/>
      <c r="AA405" s="28"/>
      <c r="AB405" s="29"/>
      <c r="AC405" s="29"/>
      <c r="AD405" s="29"/>
      <c r="AE405" s="30"/>
      <c r="AF405" s="31"/>
      <c r="AG405" s="136"/>
      <c r="AH405" s="137"/>
      <c r="AI405" s="39"/>
      <c r="AJ405" s="41"/>
      <c r="AK405" s="42"/>
      <c r="AL405" s="27"/>
      <c r="AM405" s="28" t="str">
        <f>IFERROR(INDEX(#REF!,MATCH(AH405,#REF!,0)),"")</f>
        <v/>
      </c>
      <c r="AN405" s="29" t="str">
        <f t="shared" si="232"/>
        <v/>
      </c>
      <c r="AO405" s="29">
        <f t="shared" si="264"/>
        <v>0</v>
      </c>
      <c r="AP405" s="29">
        <f t="shared" si="257"/>
        <v>0</v>
      </c>
      <c r="AQ405" s="30">
        <f t="shared" si="265"/>
        <v>0</v>
      </c>
      <c r="AR405" s="31">
        <f t="shared" si="266"/>
        <v>0</v>
      </c>
      <c r="AT405" s="44" t="s">
        <v>969</v>
      </c>
      <c r="AU405" s="52" t="s">
        <v>738</v>
      </c>
      <c r="AV405" s="138">
        <v>0</v>
      </c>
      <c r="AW405" s="58">
        <v>0</v>
      </c>
      <c r="AX405" s="55">
        <v>1582</v>
      </c>
      <c r="AY405" s="58">
        <v>175</v>
      </c>
      <c r="AZ405" s="55">
        <v>265</v>
      </c>
      <c r="BA405" s="58">
        <v>3321</v>
      </c>
      <c r="BB405" s="55">
        <v>5173</v>
      </c>
      <c r="BC405" s="58">
        <v>3519</v>
      </c>
      <c r="BD405" s="51">
        <v>10860</v>
      </c>
      <c r="BE405" s="58">
        <v>4386</v>
      </c>
      <c r="BF405" s="55">
        <v>0</v>
      </c>
      <c r="BG405" s="59">
        <v>0</v>
      </c>
      <c r="BI405" s="140">
        <f t="shared" si="258"/>
        <v>2440.0833333333335</v>
      </c>
      <c r="BJ405" s="140">
        <f t="shared" si="259"/>
        <v>29281</v>
      </c>
      <c r="BL405" s="399">
        <f t="shared" si="233"/>
        <v>26</v>
      </c>
      <c r="BM405" s="399">
        <f t="shared" si="234"/>
        <v>26</v>
      </c>
      <c r="BN405" s="399">
        <f t="shared" si="235"/>
        <v>36.07</v>
      </c>
      <c r="BO405" s="399">
        <f t="shared" si="236"/>
        <v>27.05</v>
      </c>
      <c r="BP405" s="399">
        <f t="shared" si="237"/>
        <v>27.59</v>
      </c>
      <c r="BQ405" s="399">
        <f t="shared" si="238"/>
        <v>48.25</v>
      </c>
      <c r="BR405" s="399">
        <f t="shared" si="239"/>
        <v>61.21</v>
      </c>
      <c r="BS405" s="399">
        <f t="shared" si="240"/>
        <v>49.63</v>
      </c>
      <c r="BT405" s="399">
        <f t="shared" si="241"/>
        <v>105.88</v>
      </c>
      <c r="BU405" s="399">
        <f t="shared" si="242"/>
        <v>55.7</v>
      </c>
      <c r="BV405" s="399">
        <f t="shared" si="243"/>
        <v>26</v>
      </c>
      <c r="BW405" s="399">
        <f t="shared" si="244"/>
        <v>26</v>
      </c>
      <c r="BX405" s="385">
        <f t="shared" si="260"/>
        <v>515.38</v>
      </c>
      <c r="BY405" s="385">
        <f t="shared" si="261"/>
        <v>42.948333333333331</v>
      </c>
      <c r="BZ405" s="385"/>
      <c r="CF405" s="399">
        <f t="shared" si="245"/>
        <v>51</v>
      </c>
      <c r="CG405" s="399">
        <f t="shared" si="246"/>
        <v>51</v>
      </c>
      <c r="CH405" s="399">
        <f t="shared" si="247"/>
        <v>65.3</v>
      </c>
      <c r="CI405" s="399">
        <f t="shared" si="248"/>
        <v>52.19</v>
      </c>
      <c r="CJ405" s="399">
        <f t="shared" si="249"/>
        <v>52.8</v>
      </c>
      <c r="CK405" s="399">
        <f t="shared" si="250"/>
        <v>86.17</v>
      </c>
      <c r="CL405" s="399">
        <f t="shared" si="251"/>
        <v>108.4</v>
      </c>
      <c r="CM405" s="399">
        <f t="shared" si="252"/>
        <v>88.55</v>
      </c>
      <c r="CN405" s="399">
        <f t="shared" si="253"/>
        <v>219.52</v>
      </c>
      <c r="CO405" s="399">
        <f t="shared" si="254"/>
        <v>98.95</v>
      </c>
      <c r="CP405" s="399">
        <f t="shared" si="255"/>
        <v>51</v>
      </c>
      <c r="CQ405" s="399">
        <f t="shared" si="256"/>
        <v>51</v>
      </c>
      <c r="CR405" s="385">
        <f t="shared" si="262"/>
        <v>975.88</v>
      </c>
      <c r="CS405" s="385">
        <f t="shared" si="263"/>
        <v>81.323333333333338</v>
      </c>
    </row>
    <row r="406" spans="22:97" ht="14" customHeight="1" x14ac:dyDescent="0.35">
      <c r="V406" s="137"/>
      <c r="W406" s="39"/>
      <c r="X406" s="202"/>
      <c r="Y406" s="42"/>
      <c r="Z406" s="27"/>
      <c r="AA406" s="28"/>
      <c r="AB406" s="29"/>
      <c r="AC406" s="29"/>
      <c r="AD406" s="29"/>
      <c r="AE406" s="30"/>
      <c r="AF406" s="31"/>
      <c r="AG406" s="136"/>
      <c r="AH406" s="137"/>
      <c r="AI406" s="39"/>
      <c r="AJ406" s="41"/>
      <c r="AK406" s="42"/>
      <c r="AL406" s="27"/>
      <c r="AM406" s="28" t="str">
        <f>IFERROR(INDEX(#REF!,MATCH(AH406,#REF!,0)),"")</f>
        <v/>
      </c>
      <c r="AN406" s="29" t="str">
        <f t="shared" si="232"/>
        <v/>
      </c>
      <c r="AO406" s="29">
        <f t="shared" si="264"/>
        <v>0</v>
      </c>
      <c r="AP406" s="29">
        <f t="shared" si="257"/>
        <v>0</v>
      </c>
      <c r="AQ406" s="30">
        <f t="shared" si="265"/>
        <v>0</v>
      </c>
      <c r="AR406" s="31">
        <f t="shared" si="266"/>
        <v>0</v>
      </c>
      <c r="AT406" s="44" t="s">
        <v>969</v>
      </c>
      <c r="AU406" s="52" t="s">
        <v>739</v>
      </c>
      <c r="AV406" s="138">
        <v>0</v>
      </c>
      <c r="AW406" s="58">
        <v>0</v>
      </c>
      <c r="AX406" s="55">
        <v>2232</v>
      </c>
      <c r="AY406" s="58">
        <v>1036</v>
      </c>
      <c r="AZ406" s="55">
        <v>3335</v>
      </c>
      <c r="BA406" s="58">
        <v>6748</v>
      </c>
      <c r="BB406" s="55">
        <v>8022</v>
      </c>
      <c r="BC406" s="58">
        <v>7581</v>
      </c>
      <c r="BD406" s="51">
        <v>7183</v>
      </c>
      <c r="BE406" s="58">
        <v>1453</v>
      </c>
      <c r="BF406" s="55">
        <v>0</v>
      </c>
      <c r="BG406" s="59">
        <v>0</v>
      </c>
      <c r="BI406" s="140">
        <f t="shared" si="258"/>
        <v>3132.5</v>
      </c>
      <c r="BJ406" s="140">
        <f t="shared" si="259"/>
        <v>37590</v>
      </c>
      <c r="BL406" s="399">
        <f t="shared" si="233"/>
        <v>26</v>
      </c>
      <c r="BM406" s="399">
        <f t="shared" si="234"/>
        <v>26</v>
      </c>
      <c r="BN406" s="399">
        <f t="shared" si="235"/>
        <v>40.619999999999997</v>
      </c>
      <c r="BO406" s="399">
        <f t="shared" si="236"/>
        <v>32.25</v>
      </c>
      <c r="BP406" s="399">
        <f t="shared" si="237"/>
        <v>48.35</v>
      </c>
      <c r="BQ406" s="399">
        <f t="shared" si="238"/>
        <v>72.98</v>
      </c>
      <c r="BR406" s="399">
        <f t="shared" si="239"/>
        <v>83.18</v>
      </c>
      <c r="BS406" s="399">
        <f t="shared" si="240"/>
        <v>79.650000000000006</v>
      </c>
      <c r="BT406" s="399">
        <f t="shared" si="241"/>
        <v>76.459999999999994</v>
      </c>
      <c r="BU406" s="399">
        <f t="shared" si="242"/>
        <v>35.17</v>
      </c>
      <c r="BV406" s="399">
        <f t="shared" si="243"/>
        <v>26</v>
      </c>
      <c r="BW406" s="399">
        <f t="shared" si="244"/>
        <v>26</v>
      </c>
      <c r="BX406" s="385">
        <f t="shared" si="260"/>
        <v>572.66</v>
      </c>
      <c r="BY406" s="385">
        <f t="shared" si="261"/>
        <v>47.721666666666664</v>
      </c>
      <c r="BZ406" s="385"/>
      <c r="CF406" s="399">
        <f t="shared" si="245"/>
        <v>51</v>
      </c>
      <c r="CG406" s="399">
        <f t="shared" si="246"/>
        <v>51</v>
      </c>
      <c r="CH406" s="399">
        <f t="shared" si="247"/>
        <v>73.099999999999994</v>
      </c>
      <c r="CI406" s="399">
        <f t="shared" si="248"/>
        <v>58.75</v>
      </c>
      <c r="CJ406" s="399">
        <f t="shared" si="249"/>
        <v>86.34</v>
      </c>
      <c r="CK406" s="399">
        <f t="shared" si="250"/>
        <v>137.28</v>
      </c>
      <c r="CL406" s="399">
        <f t="shared" si="251"/>
        <v>162.76</v>
      </c>
      <c r="CM406" s="399">
        <f t="shared" si="252"/>
        <v>153.94</v>
      </c>
      <c r="CN406" s="399">
        <f t="shared" si="253"/>
        <v>145.97999999999999</v>
      </c>
      <c r="CO406" s="399">
        <f t="shared" si="254"/>
        <v>63.76</v>
      </c>
      <c r="CP406" s="399">
        <f t="shared" si="255"/>
        <v>51</v>
      </c>
      <c r="CQ406" s="399">
        <f t="shared" si="256"/>
        <v>51</v>
      </c>
      <c r="CR406" s="385">
        <f t="shared" si="262"/>
        <v>1085.9100000000001</v>
      </c>
      <c r="CS406" s="385">
        <f t="shared" si="263"/>
        <v>90.492500000000007</v>
      </c>
    </row>
    <row r="407" spans="22:97" ht="14" customHeight="1" x14ac:dyDescent="0.35">
      <c r="V407" s="137"/>
      <c r="W407" s="39"/>
      <c r="X407" s="202"/>
      <c r="Y407" s="42"/>
      <c r="Z407" s="27"/>
      <c r="AA407" s="28"/>
      <c r="AB407" s="29"/>
      <c r="AC407" s="29"/>
      <c r="AD407" s="29"/>
      <c r="AE407" s="30"/>
      <c r="AF407" s="31"/>
      <c r="AG407" s="136"/>
      <c r="AH407" s="137"/>
      <c r="AI407" s="39"/>
      <c r="AJ407" s="41"/>
      <c r="AK407" s="42"/>
      <c r="AL407" s="27"/>
      <c r="AM407" s="28" t="str">
        <f>IFERROR(INDEX(#REF!,MATCH(AH407,#REF!,0)),"")</f>
        <v/>
      </c>
      <c r="AN407" s="29" t="str">
        <f t="shared" si="232"/>
        <v/>
      </c>
      <c r="AO407" s="29">
        <f t="shared" si="264"/>
        <v>0</v>
      </c>
      <c r="AP407" s="29">
        <f t="shared" si="257"/>
        <v>0</v>
      </c>
      <c r="AQ407" s="30">
        <f t="shared" si="265"/>
        <v>0</v>
      </c>
      <c r="AR407" s="31">
        <f t="shared" si="266"/>
        <v>0</v>
      </c>
      <c r="AT407" s="44" t="s">
        <v>969</v>
      </c>
      <c r="AU407" s="52" t="s">
        <v>740</v>
      </c>
      <c r="AV407" s="138">
        <v>0</v>
      </c>
      <c r="AW407" s="58">
        <v>0</v>
      </c>
      <c r="AX407" s="55">
        <v>2378</v>
      </c>
      <c r="AY407" s="58">
        <v>851</v>
      </c>
      <c r="AZ407" s="55">
        <v>2851</v>
      </c>
      <c r="BA407" s="58">
        <v>4969</v>
      </c>
      <c r="BB407" s="55">
        <v>5327</v>
      </c>
      <c r="BC407" s="58">
        <v>6220</v>
      </c>
      <c r="BD407" s="51">
        <v>3059</v>
      </c>
      <c r="BE407" s="58">
        <v>1673</v>
      </c>
      <c r="BF407" s="55">
        <v>0</v>
      </c>
      <c r="BG407" s="59">
        <v>0</v>
      </c>
      <c r="BI407" s="140">
        <f t="shared" si="258"/>
        <v>2277.3333333333335</v>
      </c>
      <c r="BJ407" s="140">
        <f t="shared" si="259"/>
        <v>27328</v>
      </c>
      <c r="BL407" s="399">
        <f t="shared" si="233"/>
        <v>26</v>
      </c>
      <c r="BM407" s="399">
        <f t="shared" si="234"/>
        <v>26</v>
      </c>
      <c r="BN407" s="399">
        <f t="shared" si="235"/>
        <v>41.65</v>
      </c>
      <c r="BO407" s="399">
        <f t="shared" si="236"/>
        <v>31.11</v>
      </c>
      <c r="BP407" s="399">
        <f t="shared" si="237"/>
        <v>44.96</v>
      </c>
      <c r="BQ407" s="399">
        <f t="shared" si="238"/>
        <v>59.78</v>
      </c>
      <c r="BR407" s="399">
        <f t="shared" si="239"/>
        <v>62.29</v>
      </c>
      <c r="BS407" s="399">
        <f t="shared" si="240"/>
        <v>68.760000000000005</v>
      </c>
      <c r="BT407" s="399">
        <f t="shared" si="241"/>
        <v>46.41</v>
      </c>
      <c r="BU407" s="399">
        <f t="shared" si="242"/>
        <v>36.71</v>
      </c>
      <c r="BV407" s="399">
        <f t="shared" si="243"/>
        <v>26</v>
      </c>
      <c r="BW407" s="399">
        <f t="shared" si="244"/>
        <v>26</v>
      </c>
      <c r="BX407" s="385">
        <f t="shared" si="260"/>
        <v>495.67</v>
      </c>
      <c r="BY407" s="385">
        <f t="shared" si="261"/>
        <v>41.305833333333332</v>
      </c>
      <c r="BZ407" s="385"/>
      <c r="CF407" s="399">
        <f t="shared" si="245"/>
        <v>51</v>
      </c>
      <c r="CG407" s="399">
        <f t="shared" si="246"/>
        <v>51</v>
      </c>
      <c r="CH407" s="399">
        <f t="shared" si="247"/>
        <v>74.86</v>
      </c>
      <c r="CI407" s="399">
        <f t="shared" si="248"/>
        <v>56.79</v>
      </c>
      <c r="CJ407" s="399">
        <f t="shared" si="249"/>
        <v>80.53</v>
      </c>
      <c r="CK407" s="399">
        <f t="shared" si="250"/>
        <v>105.95</v>
      </c>
      <c r="CL407" s="399">
        <f t="shared" si="251"/>
        <v>110.24</v>
      </c>
      <c r="CM407" s="399">
        <f t="shared" si="252"/>
        <v>126.72</v>
      </c>
      <c r="CN407" s="399">
        <f t="shared" si="253"/>
        <v>83.03</v>
      </c>
      <c r="CO407" s="399">
        <f t="shared" si="254"/>
        <v>66.400000000000006</v>
      </c>
      <c r="CP407" s="399">
        <f t="shared" si="255"/>
        <v>51</v>
      </c>
      <c r="CQ407" s="399">
        <f t="shared" si="256"/>
        <v>51</v>
      </c>
      <c r="CR407" s="385">
        <f t="shared" si="262"/>
        <v>908.52</v>
      </c>
      <c r="CS407" s="385">
        <f t="shared" si="263"/>
        <v>75.709999999999994</v>
      </c>
    </row>
    <row r="408" spans="22:97" ht="14" customHeight="1" x14ac:dyDescent="0.35">
      <c r="V408" s="137"/>
      <c r="W408" s="39"/>
      <c r="X408" s="202"/>
      <c r="Y408" s="42"/>
      <c r="Z408" s="27"/>
      <c r="AA408" s="28"/>
      <c r="AB408" s="29"/>
      <c r="AC408" s="29"/>
      <c r="AD408" s="29"/>
      <c r="AE408" s="30"/>
      <c r="AF408" s="31"/>
      <c r="AG408" s="136"/>
      <c r="AH408" s="137"/>
      <c r="AI408" s="39"/>
      <c r="AJ408" s="41"/>
      <c r="AK408" s="42"/>
      <c r="AL408" s="27"/>
      <c r="AM408" s="28" t="str">
        <f>IFERROR(INDEX(#REF!,MATCH(AH408,#REF!,0)),"")</f>
        <v/>
      </c>
      <c r="AN408" s="29" t="str">
        <f t="shared" si="232"/>
        <v/>
      </c>
      <c r="AO408" s="29">
        <f t="shared" si="264"/>
        <v>0</v>
      </c>
      <c r="AP408" s="29">
        <f t="shared" si="257"/>
        <v>0</v>
      </c>
      <c r="AQ408" s="30">
        <f t="shared" si="265"/>
        <v>0</v>
      </c>
      <c r="AR408" s="31">
        <f t="shared" si="266"/>
        <v>0</v>
      </c>
      <c r="AT408" s="44" t="s">
        <v>969</v>
      </c>
      <c r="AU408" s="52" t="s">
        <v>741</v>
      </c>
      <c r="AV408" s="138">
        <v>0</v>
      </c>
      <c r="AW408" s="58">
        <v>0</v>
      </c>
      <c r="AX408" s="55">
        <v>5935</v>
      </c>
      <c r="AY408" s="58">
        <v>907</v>
      </c>
      <c r="AZ408" s="55">
        <v>4689</v>
      </c>
      <c r="BA408" s="58">
        <v>11544</v>
      </c>
      <c r="BB408" s="55">
        <v>14515</v>
      </c>
      <c r="BC408" s="58">
        <v>6982</v>
      </c>
      <c r="BD408" s="51">
        <v>6637</v>
      </c>
      <c r="BE408" s="58">
        <v>3426</v>
      </c>
      <c r="BF408" s="55">
        <v>0</v>
      </c>
      <c r="BG408" s="59">
        <v>0</v>
      </c>
      <c r="BI408" s="140">
        <f t="shared" si="258"/>
        <v>4552.916666666667</v>
      </c>
      <c r="BJ408" s="140">
        <f t="shared" si="259"/>
        <v>54635</v>
      </c>
      <c r="BL408" s="399">
        <f t="shared" si="233"/>
        <v>26</v>
      </c>
      <c r="BM408" s="399">
        <f t="shared" si="234"/>
        <v>26</v>
      </c>
      <c r="BN408" s="399">
        <f t="shared" si="235"/>
        <v>66.55</v>
      </c>
      <c r="BO408" s="399">
        <f t="shared" si="236"/>
        <v>31.44</v>
      </c>
      <c r="BP408" s="399">
        <f t="shared" si="237"/>
        <v>57.82</v>
      </c>
      <c r="BQ408" s="399">
        <f t="shared" si="238"/>
        <v>111.35</v>
      </c>
      <c r="BR408" s="399">
        <f t="shared" si="239"/>
        <v>135.12</v>
      </c>
      <c r="BS408" s="399">
        <f t="shared" si="240"/>
        <v>74.86</v>
      </c>
      <c r="BT408" s="399">
        <f t="shared" si="241"/>
        <v>72.099999999999994</v>
      </c>
      <c r="BU408" s="399">
        <f t="shared" si="242"/>
        <v>48.98</v>
      </c>
      <c r="BV408" s="399">
        <f t="shared" si="243"/>
        <v>26</v>
      </c>
      <c r="BW408" s="399">
        <f t="shared" si="244"/>
        <v>26</v>
      </c>
      <c r="BX408" s="385">
        <f t="shared" si="260"/>
        <v>702.22</v>
      </c>
      <c r="BY408" s="385">
        <f t="shared" si="261"/>
        <v>58.518333333333338</v>
      </c>
      <c r="BZ408" s="385"/>
      <c r="CF408" s="399">
        <f t="shared" si="245"/>
        <v>51</v>
      </c>
      <c r="CG408" s="399">
        <f t="shared" si="246"/>
        <v>51</v>
      </c>
      <c r="CH408" s="399">
        <f t="shared" si="247"/>
        <v>121.02</v>
      </c>
      <c r="CI408" s="399">
        <f t="shared" si="248"/>
        <v>57.2</v>
      </c>
      <c r="CJ408" s="399">
        <f t="shared" si="249"/>
        <v>102.59</v>
      </c>
      <c r="CK408" s="399">
        <f t="shared" si="250"/>
        <v>233.2</v>
      </c>
      <c r="CL408" s="399">
        <f t="shared" si="251"/>
        <v>292.62</v>
      </c>
      <c r="CM408" s="399">
        <f t="shared" si="252"/>
        <v>141.96</v>
      </c>
      <c r="CN408" s="399">
        <f t="shared" si="253"/>
        <v>135.06</v>
      </c>
      <c r="CO408" s="399">
        <f t="shared" si="254"/>
        <v>87.43</v>
      </c>
      <c r="CP408" s="399">
        <f t="shared" si="255"/>
        <v>51</v>
      </c>
      <c r="CQ408" s="399">
        <f t="shared" si="256"/>
        <v>51</v>
      </c>
      <c r="CR408" s="385">
        <f t="shared" si="262"/>
        <v>1375.08</v>
      </c>
      <c r="CS408" s="385">
        <f t="shared" si="263"/>
        <v>114.58999999999999</v>
      </c>
    </row>
    <row r="409" spans="22:97" ht="14" customHeight="1" x14ac:dyDescent="0.35">
      <c r="V409" s="137"/>
      <c r="W409" s="39"/>
      <c r="X409" s="202"/>
      <c r="Y409" s="42"/>
      <c r="Z409" s="27"/>
      <c r="AA409" s="28"/>
      <c r="AB409" s="29"/>
      <c r="AC409" s="29"/>
      <c r="AD409" s="29"/>
      <c r="AE409" s="30"/>
      <c r="AF409" s="31"/>
      <c r="AG409" s="136"/>
      <c r="AH409" s="137"/>
      <c r="AI409" s="39"/>
      <c r="AJ409" s="41"/>
      <c r="AK409" s="42"/>
      <c r="AL409" s="27"/>
      <c r="AM409" s="28" t="str">
        <f>IFERROR(INDEX(#REF!,MATCH(AH409,#REF!,0)),"")</f>
        <v/>
      </c>
      <c r="AN409" s="29" t="str">
        <f t="shared" si="232"/>
        <v/>
      </c>
      <c r="AO409" s="29">
        <f t="shared" si="264"/>
        <v>0</v>
      </c>
      <c r="AP409" s="29">
        <f t="shared" si="257"/>
        <v>0</v>
      </c>
      <c r="AQ409" s="30">
        <f t="shared" si="265"/>
        <v>0</v>
      </c>
      <c r="AR409" s="31">
        <f t="shared" si="266"/>
        <v>0</v>
      </c>
      <c r="AT409" s="44" t="s">
        <v>969</v>
      </c>
      <c r="AU409" s="52" t="s">
        <v>742</v>
      </c>
      <c r="AV409" s="138">
        <v>0</v>
      </c>
      <c r="AW409" s="58">
        <v>0</v>
      </c>
      <c r="AX409" s="55">
        <v>307</v>
      </c>
      <c r="AY409" s="58">
        <v>0</v>
      </c>
      <c r="AZ409" s="55"/>
      <c r="BA409" s="58"/>
      <c r="BB409" s="55"/>
      <c r="BC409" s="58"/>
      <c r="BD409" s="51">
        <v>10759</v>
      </c>
      <c r="BE409" s="58">
        <v>2514</v>
      </c>
      <c r="BF409" s="55">
        <v>0</v>
      </c>
      <c r="BG409" s="59">
        <v>0</v>
      </c>
      <c r="BI409" s="140">
        <f t="shared" si="258"/>
        <v>1697.5</v>
      </c>
      <c r="BJ409" s="140">
        <f t="shared" si="259"/>
        <v>13580</v>
      </c>
      <c r="BL409" s="399">
        <f t="shared" si="233"/>
        <v>26</v>
      </c>
      <c r="BM409" s="399">
        <f t="shared" si="234"/>
        <v>26</v>
      </c>
      <c r="BN409" s="399">
        <f t="shared" si="235"/>
        <v>27.84</v>
      </c>
      <c r="BO409" s="399">
        <f t="shared" si="236"/>
        <v>26</v>
      </c>
      <c r="BP409" s="399">
        <f t="shared" si="237"/>
        <v>26</v>
      </c>
      <c r="BQ409" s="399">
        <f t="shared" si="238"/>
        <v>26</v>
      </c>
      <c r="BR409" s="399">
        <f t="shared" si="239"/>
        <v>26</v>
      </c>
      <c r="BS409" s="399">
        <f t="shared" si="240"/>
        <v>26</v>
      </c>
      <c r="BT409" s="399">
        <f t="shared" si="241"/>
        <v>105.07</v>
      </c>
      <c r="BU409" s="399">
        <f t="shared" si="242"/>
        <v>42.6</v>
      </c>
      <c r="BV409" s="399">
        <f t="shared" si="243"/>
        <v>26</v>
      </c>
      <c r="BW409" s="399">
        <f t="shared" si="244"/>
        <v>26</v>
      </c>
      <c r="BX409" s="385">
        <f t="shared" si="260"/>
        <v>409.51</v>
      </c>
      <c r="BY409" s="385">
        <f t="shared" si="261"/>
        <v>34.125833333333333</v>
      </c>
      <c r="BZ409" s="385"/>
      <c r="CF409" s="399">
        <f t="shared" si="245"/>
        <v>51</v>
      </c>
      <c r="CG409" s="399">
        <f t="shared" si="246"/>
        <v>51</v>
      </c>
      <c r="CH409" s="399">
        <f t="shared" si="247"/>
        <v>53.09</v>
      </c>
      <c r="CI409" s="399">
        <f t="shared" si="248"/>
        <v>51</v>
      </c>
      <c r="CJ409" s="399">
        <f t="shared" si="249"/>
        <v>51</v>
      </c>
      <c r="CK409" s="399">
        <f t="shared" si="250"/>
        <v>51</v>
      </c>
      <c r="CL409" s="399">
        <f t="shared" si="251"/>
        <v>51</v>
      </c>
      <c r="CM409" s="399">
        <f t="shared" si="252"/>
        <v>51</v>
      </c>
      <c r="CN409" s="399">
        <f t="shared" si="253"/>
        <v>217.5</v>
      </c>
      <c r="CO409" s="399">
        <f t="shared" si="254"/>
        <v>76.489999999999995</v>
      </c>
      <c r="CP409" s="399">
        <f t="shared" si="255"/>
        <v>51</v>
      </c>
      <c r="CQ409" s="399">
        <f t="shared" si="256"/>
        <v>51</v>
      </c>
      <c r="CR409" s="385">
        <f t="shared" si="262"/>
        <v>806.08</v>
      </c>
      <c r="CS409" s="385">
        <f t="shared" si="263"/>
        <v>67.173333333333332</v>
      </c>
    </row>
    <row r="410" spans="22:97" ht="14" customHeight="1" x14ac:dyDescent="0.35">
      <c r="V410" s="137"/>
      <c r="W410" s="39"/>
      <c r="X410" s="202"/>
      <c r="Y410" s="42"/>
      <c r="Z410" s="27"/>
      <c r="AA410" s="28"/>
      <c r="AB410" s="29"/>
      <c r="AC410" s="29"/>
      <c r="AD410" s="29"/>
      <c r="AE410" s="30"/>
      <c r="AF410" s="31"/>
      <c r="AG410" s="136"/>
      <c r="AH410" s="137"/>
      <c r="AI410" s="39"/>
      <c r="AJ410" s="41"/>
      <c r="AK410" s="42"/>
      <c r="AL410" s="27"/>
      <c r="AM410" s="28" t="str">
        <f>IFERROR(INDEX(#REF!,MATCH(AH410,#REF!,0)),"")</f>
        <v/>
      </c>
      <c r="AN410" s="29" t="str">
        <f t="shared" si="232"/>
        <v/>
      </c>
      <c r="AO410" s="29">
        <f t="shared" si="264"/>
        <v>0</v>
      </c>
      <c r="AP410" s="29">
        <f t="shared" si="257"/>
        <v>0</v>
      </c>
      <c r="AQ410" s="30">
        <f t="shared" si="265"/>
        <v>0</v>
      </c>
      <c r="AR410" s="31">
        <f t="shared" si="266"/>
        <v>0</v>
      </c>
      <c r="AT410" s="44" t="s">
        <v>969</v>
      </c>
      <c r="AU410" s="52" t="s">
        <v>743</v>
      </c>
      <c r="AV410" s="138">
        <v>0</v>
      </c>
      <c r="AW410" s="58">
        <v>0</v>
      </c>
      <c r="AX410" s="55">
        <v>1240</v>
      </c>
      <c r="AY410" s="58">
        <v>893</v>
      </c>
      <c r="AZ410" s="55">
        <v>1546</v>
      </c>
      <c r="BA410" s="58">
        <v>3359</v>
      </c>
      <c r="BB410" s="55">
        <v>4445</v>
      </c>
      <c r="BC410" s="58">
        <v>23662</v>
      </c>
      <c r="BD410" s="51">
        <v>7760</v>
      </c>
      <c r="BE410" s="58">
        <v>4146</v>
      </c>
      <c r="BF410" s="55">
        <v>0</v>
      </c>
      <c r="BG410" s="59">
        <v>0</v>
      </c>
      <c r="BI410" s="140">
        <f t="shared" si="258"/>
        <v>3920.9166666666665</v>
      </c>
      <c r="BJ410" s="140">
        <f t="shared" si="259"/>
        <v>47051</v>
      </c>
      <c r="BL410" s="399">
        <f t="shared" si="233"/>
        <v>26</v>
      </c>
      <c r="BM410" s="399">
        <f t="shared" si="234"/>
        <v>26</v>
      </c>
      <c r="BN410" s="399">
        <f t="shared" si="235"/>
        <v>33.68</v>
      </c>
      <c r="BO410" s="399">
        <f t="shared" si="236"/>
        <v>31.36</v>
      </c>
      <c r="BP410" s="399">
        <f t="shared" si="237"/>
        <v>35.82</v>
      </c>
      <c r="BQ410" s="399">
        <f t="shared" si="238"/>
        <v>48.51</v>
      </c>
      <c r="BR410" s="399">
        <f t="shared" si="239"/>
        <v>56.12</v>
      </c>
      <c r="BS410" s="399">
        <f t="shared" si="240"/>
        <v>208.3</v>
      </c>
      <c r="BT410" s="399">
        <f t="shared" si="241"/>
        <v>81.08</v>
      </c>
      <c r="BU410" s="399">
        <f t="shared" si="242"/>
        <v>54.02</v>
      </c>
      <c r="BV410" s="399">
        <f t="shared" si="243"/>
        <v>26</v>
      </c>
      <c r="BW410" s="399">
        <f t="shared" si="244"/>
        <v>26</v>
      </c>
      <c r="BX410" s="385">
        <f t="shared" si="260"/>
        <v>652.89</v>
      </c>
      <c r="BY410" s="385">
        <f t="shared" si="261"/>
        <v>54.407499999999999</v>
      </c>
      <c r="BZ410" s="385"/>
      <c r="CF410" s="399">
        <f t="shared" si="245"/>
        <v>51</v>
      </c>
      <c r="CG410" s="399">
        <f t="shared" si="246"/>
        <v>51</v>
      </c>
      <c r="CH410" s="399">
        <f t="shared" si="247"/>
        <v>61.2</v>
      </c>
      <c r="CI410" s="399">
        <f t="shared" si="248"/>
        <v>57.07</v>
      </c>
      <c r="CJ410" s="399">
        <f t="shared" si="249"/>
        <v>64.87</v>
      </c>
      <c r="CK410" s="399">
        <f t="shared" si="250"/>
        <v>86.63</v>
      </c>
      <c r="CL410" s="399">
        <f t="shared" si="251"/>
        <v>99.66</v>
      </c>
      <c r="CM410" s="399">
        <f t="shared" si="252"/>
        <v>475.56</v>
      </c>
      <c r="CN410" s="399">
        <f t="shared" si="253"/>
        <v>157.52000000000001</v>
      </c>
      <c r="CO410" s="399">
        <f t="shared" si="254"/>
        <v>96.07</v>
      </c>
      <c r="CP410" s="399">
        <f t="shared" si="255"/>
        <v>51</v>
      </c>
      <c r="CQ410" s="399">
        <f t="shared" si="256"/>
        <v>51</v>
      </c>
      <c r="CR410" s="385">
        <f t="shared" si="262"/>
        <v>1302.58</v>
      </c>
      <c r="CS410" s="385">
        <f t="shared" si="263"/>
        <v>108.54833333333333</v>
      </c>
    </row>
    <row r="411" spans="22:97" ht="14" customHeight="1" x14ac:dyDescent="0.35">
      <c r="V411" s="137"/>
      <c r="W411" s="39"/>
      <c r="X411" s="202"/>
      <c r="Y411" s="42"/>
      <c r="Z411" s="27"/>
      <c r="AA411" s="28"/>
      <c r="AB411" s="29"/>
      <c r="AC411" s="29"/>
      <c r="AD411" s="29"/>
      <c r="AE411" s="30"/>
      <c r="AF411" s="31"/>
      <c r="AG411" s="136"/>
      <c r="AH411" s="137"/>
      <c r="AI411" s="39"/>
      <c r="AJ411" s="41"/>
      <c r="AK411" s="42"/>
      <c r="AL411" s="27"/>
      <c r="AM411" s="28" t="str">
        <f>IFERROR(INDEX(#REF!,MATCH(AH411,#REF!,0)),"")</f>
        <v/>
      </c>
      <c r="AN411" s="29" t="str">
        <f t="shared" si="232"/>
        <v/>
      </c>
      <c r="AO411" s="29">
        <f t="shared" si="264"/>
        <v>0</v>
      </c>
      <c r="AP411" s="29">
        <f t="shared" si="257"/>
        <v>0</v>
      </c>
      <c r="AQ411" s="30">
        <f t="shared" si="265"/>
        <v>0</v>
      </c>
      <c r="AR411" s="31">
        <f t="shared" si="266"/>
        <v>0</v>
      </c>
      <c r="AT411" s="44" t="s">
        <v>969</v>
      </c>
      <c r="AU411" s="52" t="s">
        <v>744</v>
      </c>
      <c r="AV411" s="138">
        <v>0</v>
      </c>
      <c r="AW411" s="58">
        <v>0</v>
      </c>
      <c r="AX411" s="55">
        <v>793</v>
      </c>
      <c r="AY411" s="58">
        <v>963</v>
      </c>
      <c r="AZ411" s="55">
        <v>5279</v>
      </c>
      <c r="BA411" s="58">
        <v>8236</v>
      </c>
      <c r="BB411" s="55">
        <v>9641</v>
      </c>
      <c r="BC411" s="58">
        <v>3864</v>
      </c>
      <c r="BD411" s="51">
        <v>8144</v>
      </c>
      <c r="BE411" s="58">
        <v>2240</v>
      </c>
      <c r="BF411" s="55">
        <v>0</v>
      </c>
      <c r="BG411" s="59">
        <v>0</v>
      </c>
      <c r="BI411" s="140">
        <f t="shared" si="258"/>
        <v>3263.3333333333335</v>
      </c>
      <c r="BJ411" s="140">
        <f t="shared" si="259"/>
        <v>39160</v>
      </c>
      <c r="BL411" s="399">
        <f t="shared" si="233"/>
        <v>26</v>
      </c>
      <c r="BM411" s="399">
        <f t="shared" si="234"/>
        <v>26</v>
      </c>
      <c r="BN411" s="399">
        <f t="shared" si="235"/>
        <v>30.76</v>
      </c>
      <c r="BO411" s="399">
        <f t="shared" si="236"/>
        <v>31.78</v>
      </c>
      <c r="BP411" s="399">
        <f t="shared" si="237"/>
        <v>61.95</v>
      </c>
      <c r="BQ411" s="399">
        <f t="shared" si="238"/>
        <v>84.89</v>
      </c>
      <c r="BR411" s="399">
        <f t="shared" si="239"/>
        <v>96.13</v>
      </c>
      <c r="BS411" s="399">
        <f t="shared" si="240"/>
        <v>52.05</v>
      </c>
      <c r="BT411" s="399">
        <f t="shared" si="241"/>
        <v>84.15</v>
      </c>
      <c r="BU411" s="399">
        <f t="shared" si="242"/>
        <v>40.68</v>
      </c>
      <c r="BV411" s="399">
        <f t="shared" si="243"/>
        <v>26</v>
      </c>
      <c r="BW411" s="399">
        <f t="shared" si="244"/>
        <v>26</v>
      </c>
      <c r="BX411" s="385">
        <f t="shared" si="260"/>
        <v>586.39</v>
      </c>
      <c r="BY411" s="385">
        <f t="shared" si="261"/>
        <v>48.865833333333335</v>
      </c>
      <c r="BZ411" s="385"/>
      <c r="CF411" s="399">
        <f t="shared" si="245"/>
        <v>51</v>
      </c>
      <c r="CG411" s="399">
        <f t="shared" si="246"/>
        <v>51</v>
      </c>
      <c r="CH411" s="399">
        <f t="shared" si="247"/>
        <v>56.39</v>
      </c>
      <c r="CI411" s="399">
        <f t="shared" si="248"/>
        <v>57.88</v>
      </c>
      <c r="CJ411" s="399">
        <f t="shared" si="249"/>
        <v>109.67</v>
      </c>
      <c r="CK411" s="399">
        <f t="shared" si="250"/>
        <v>167.04</v>
      </c>
      <c r="CL411" s="399">
        <f t="shared" si="251"/>
        <v>195.14</v>
      </c>
      <c r="CM411" s="399">
        <f t="shared" si="252"/>
        <v>92.69</v>
      </c>
      <c r="CN411" s="399">
        <f t="shared" si="253"/>
        <v>165.2</v>
      </c>
      <c r="CO411" s="399">
        <f t="shared" si="254"/>
        <v>73.2</v>
      </c>
      <c r="CP411" s="399">
        <f t="shared" si="255"/>
        <v>51</v>
      </c>
      <c r="CQ411" s="399">
        <f t="shared" si="256"/>
        <v>51</v>
      </c>
      <c r="CR411" s="385">
        <f t="shared" si="262"/>
        <v>1121.21</v>
      </c>
      <c r="CS411" s="385">
        <f t="shared" si="263"/>
        <v>93.43416666666667</v>
      </c>
    </row>
    <row r="412" spans="22:97" ht="14" customHeight="1" x14ac:dyDescent="0.35">
      <c r="V412" s="137"/>
      <c r="W412" s="39"/>
      <c r="X412" s="202"/>
      <c r="Y412" s="42"/>
      <c r="Z412" s="27"/>
      <c r="AA412" s="28"/>
      <c r="AB412" s="29"/>
      <c r="AC412" s="29"/>
      <c r="AD412" s="29"/>
      <c r="AE412" s="30"/>
      <c r="AF412" s="31"/>
      <c r="AG412" s="136"/>
      <c r="AH412" s="137"/>
      <c r="AI412" s="39"/>
      <c r="AJ412" s="41"/>
      <c r="AK412" s="42"/>
      <c r="AL412" s="27"/>
      <c r="AM412" s="28" t="str">
        <f>IFERROR(INDEX(#REF!,MATCH(AH412,#REF!,0)),"")</f>
        <v/>
      </c>
      <c r="AN412" s="29" t="str">
        <f t="shared" si="232"/>
        <v/>
      </c>
      <c r="AO412" s="29">
        <f t="shared" si="264"/>
        <v>0</v>
      </c>
      <c r="AP412" s="29">
        <f t="shared" si="257"/>
        <v>0</v>
      </c>
      <c r="AQ412" s="30">
        <f t="shared" si="265"/>
        <v>0</v>
      </c>
      <c r="AR412" s="31">
        <f t="shared" si="266"/>
        <v>0</v>
      </c>
      <c r="AT412" s="44" t="s">
        <v>969</v>
      </c>
      <c r="AU412" s="52" t="s">
        <v>745</v>
      </c>
      <c r="AV412" s="138">
        <v>0</v>
      </c>
      <c r="AW412" s="58">
        <v>0</v>
      </c>
      <c r="AX412" s="55">
        <v>3713</v>
      </c>
      <c r="AY412" s="58">
        <v>1024</v>
      </c>
      <c r="AZ412" s="55">
        <v>1315</v>
      </c>
      <c r="BA412" s="58">
        <v>1967</v>
      </c>
      <c r="BB412" s="55">
        <v>3090</v>
      </c>
      <c r="BC412" s="58">
        <v>12018</v>
      </c>
      <c r="BD412" s="51">
        <v>7664</v>
      </c>
      <c r="BE412" s="58">
        <v>852</v>
      </c>
      <c r="BF412" s="55">
        <v>0</v>
      </c>
      <c r="BG412" s="59">
        <v>0</v>
      </c>
      <c r="BI412" s="140">
        <f t="shared" si="258"/>
        <v>2636.9166666666665</v>
      </c>
      <c r="BJ412" s="140">
        <f t="shared" si="259"/>
        <v>31643</v>
      </c>
      <c r="BL412" s="399">
        <f t="shared" si="233"/>
        <v>26</v>
      </c>
      <c r="BM412" s="399">
        <f t="shared" si="234"/>
        <v>26</v>
      </c>
      <c r="BN412" s="399">
        <f t="shared" si="235"/>
        <v>50.99</v>
      </c>
      <c r="BO412" s="399">
        <f t="shared" si="236"/>
        <v>32.17</v>
      </c>
      <c r="BP412" s="399">
        <f t="shared" si="237"/>
        <v>34.21</v>
      </c>
      <c r="BQ412" s="399">
        <f t="shared" si="238"/>
        <v>38.770000000000003</v>
      </c>
      <c r="BR412" s="399">
        <f t="shared" si="239"/>
        <v>46.63</v>
      </c>
      <c r="BS412" s="399">
        <f t="shared" si="240"/>
        <v>115.14</v>
      </c>
      <c r="BT412" s="399">
        <f t="shared" si="241"/>
        <v>80.31</v>
      </c>
      <c r="BU412" s="399">
        <f t="shared" si="242"/>
        <v>31.11</v>
      </c>
      <c r="BV412" s="399">
        <f t="shared" si="243"/>
        <v>26</v>
      </c>
      <c r="BW412" s="399">
        <f t="shared" si="244"/>
        <v>26</v>
      </c>
      <c r="BX412" s="385">
        <f t="shared" si="260"/>
        <v>533.33000000000004</v>
      </c>
      <c r="BY412" s="385">
        <f t="shared" si="261"/>
        <v>44.444166666666668</v>
      </c>
      <c r="BZ412" s="385"/>
      <c r="CF412" s="399">
        <f t="shared" si="245"/>
        <v>51</v>
      </c>
      <c r="CG412" s="399">
        <f t="shared" si="246"/>
        <v>51</v>
      </c>
      <c r="CH412" s="399">
        <f t="shared" si="247"/>
        <v>90.88</v>
      </c>
      <c r="CI412" s="399">
        <f t="shared" si="248"/>
        <v>58.61</v>
      </c>
      <c r="CJ412" s="399">
        <f t="shared" si="249"/>
        <v>62.1</v>
      </c>
      <c r="CK412" s="399">
        <f t="shared" si="250"/>
        <v>69.92</v>
      </c>
      <c r="CL412" s="399">
        <f t="shared" si="251"/>
        <v>83.4</v>
      </c>
      <c r="CM412" s="399">
        <f t="shared" si="252"/>
        <v>242.68</v>
      </c>
      <c r="CN412" s="399">
        <f t="shared" si="253"/>
        <v>155.6</v>
      </c>
      <c r="CO412" s="399">
        <f t="shared" si="254"/>
        <v>56.79</v>
      </c>
      <c r="CP412" s="399">
        <f t="shared" si="255"/>
        <v>51</v>
      </c>
      <c r="CQ412" s="399">
        <f t="shared" si="256"/>
        <v>51</v>
      </c>
      <c r="CR412" s="385">
        <f t="shared" si="262"/>
        <v>1023.9800000000001</v>
      </c>
      <c r="CS412" s="385">
        <f t="shared" si="263"/>
        <v>85.331666666666678</v>
      </c>
    </row>
    <row r="413" spans="22:97" ht="14" customHeight="1" x14ac:dyDescent="0.35">
      <c r="V413" s="137"/>
      <c r="W413" s="39"/>
      <c r="X413" s="202"/>
      <c r="Y413" s="42"/>
      <c r="Z413" s="27"/>
      <c r="AA413" s="28"/>
      <c r="AB413" s="29"/>
      <c r="AC413" s="29"/>
      <c r="AD413" s="29"/>
      <c r="AE413" s="30"/>
      <c r="AF413" s="31"/>
      <c r="AG413" s="136"/>
      <c r="AH413" s="137"/>
      <c r="AI413" s="39"/>
      <c r="AJ413" s="41"/>
      <c r="AK413" s="42"/>
      <c r="AL413" s="27"/>
      <c r="AM413" s="28" t="str">
        <f>IFERROR(INDEX(#REF!,MATCH(AH413,#REF!,0)),"")</f>
        <v/>
      </c>
      <c r="AN413" s="29" t="str">
        <f t="shared" si="232"/>
        <v/>
      </c>
      <c r="AO413" s="29">
        <f t="shared" si="264"/>
        <v>0</v>
      </c>
      <c r="AP413" s="29">
        <f t="shared" si="257"/>
        <v>0</v>
      </c>
      <c r="AQ413" s="30">
        <f t="shared" si="265"/>
        <v>0</v>
      </c>
      <c r="AR413" s="31">
        <f t="shared" si="266"/>
        <v>0</v>
      </c>
      <c r="AT413" s="44" t="s">
        <v>969</v>
      </c>
      <c r="AU413" s="52" t="s">
        <v>746</v>
      </c>
      <c r="AV413" s="138">
        <v>0</v>
      </c>
      <c r="AW413" s="58">
        <v>0</v>
      </c>
      <c r="AX413" s="55">
        <v>5828</v>
      </c>
      <c r="AY413" s="58">
        <v>4161</v>
      </c>
      <c r="AZ413" s="55">
        <v>6893</v>
      </c>
      <c r="BA413" s="58">
        <v>12772</v>
      </c>
      <c r="BB413" s="55">
        <v>17841</v>
      </c>
      <c r="BC413" s="58">
        <v>7252</v>
      </c>
      <c r="BD413" s="51">
        <v>4248</v>
      </c>
      <c r="BE413" s="58">
        <v>3180</v>
      </c>
      <c r="BF413" s="55">
        <v>0</v>
      </c>
      <c r="BG413" s="59">
        <v>0</v>
      </c>
      <c r="BI413" s="140">
        <f t="shared" si="258"/>
        <v>5181.25</v>
      </c>
      <c r="BJ413" s="140">
        <f t="shared" si="259"/>
        <v>62175</v>
      </c>
      <c r="BL413" s="399">
        <f t="shared" si="233"/>
        <v>26</v>
      </c>
      <c r="BM413" s="399">
        <f t="shared" si="234"/>
        <v>26</v>
      </c>
      <c r="BN413" s="399">
        <f t="shared" si="235"/>
        <v>65.8</v>
      </c>
      <c r="BO413" s="399">
        <f t="shared" si="236"/>
        <v>54.13</v>
      </c>
      <c r="BP413" s="399">
        <f t="shared" si="237"/>
        <v>74.14</v>
      </c>
      <c r="BQ413" s="399">
        <f t="shared" si="238"/>
        <v>121.18</v>
      </c>
      <c r="BR413" s="399">
        <f t="shared" si="239"/>
        <v>161.72999999999999</v>
      </c>
      <c r="BS413" s="399">
        <f t="shared" si="240"/>
        <v>77.02</v>
      </c>
      <c r="BT413" s="399">
        <f t="shared" si="241"/>
        <v>54.74</v>
      </c>
      <c r="BU413" s="399">
        <f t="shared" si="242"/>
        <v>47.26</v>
      </c>
      <c r="BV413" s="399">
        <f t="shared" si="243"/>
        <v>26</v>
      </c>
      <c r="BW413" s="399">
        <f t="shared" si="244"/>
        <v>26</v>
      </c>
      <c r="BX413" s="385">
        <f t="shared" si="260"/>
        <v>760</v>
      </c>
      <c r="BY413" s="385">
        <f t="shared" si="261"/>
        <v>63.333333333333336</v>
      </c>
      <c r="BZ413" s="385"/>
      <c r="CF413" s="399">
        <f t="shared" si="245"/>
        <v>51</v>
      </c>
      <c r="CG413" s="399">
        <f t="shared" si="246"/>
        <v>51</v>
      </c>
      <c r="CH413" s="399">
        <f t="shared" si="247"/>
        <v>118.88</v>
      </c>
      <c r="CI413" s="399">
        <f t="shared" si="248"/>
        <v>96.25</v>
      </c>
      <c r="CJ413" s="399">
        <f t="shared" si="249"/>
        <v>140.18</v>
      </c>
      <c r="CK413" s="399">
        <f t="shared" si="250"/>
        <v>257.76</v>
      </c>
      <c r="CL413" s="399">
        <f t="shared" si="251"/>
        <v>359.14</v>
      </c>
      <c r="CM413" s="399">
        <f t="shared" si="252"/>
        <v>147.36000000000001</v>
      </c>
      <c r="CN413" s="399">
        <f t="shared" si="253"/>
        <v>97.3</v>
      </c>
      <c r="CO413" s="399">
        <f t="shared" si="254"/>
        <v>84.48</v>
      </c>
      <c r="CP413" s="399">
        <f t="shared" si="255"/>
        <v>51</v>
      </c>
      <c r="CQ413" s="399">
        <f t="shared" si="256"/>
        <v>51</v>
      </c>
      <c r="CR413" s="385">
        <f t="shared" si="262"/>
        <v>1505.3500000000001</v>
      </c>
      <c r="CS413" s="385">
        <f t="shared" si="263"/>
        <v>125.44583333333334</v>
      </c>
    </row>
    <row r="414" spans="22:97" ht="14" customHeight="1" x14ac:dyDescent="0.35">
      <c r="V414" s="137"/>
      <c r="W414" s="39"/>
      <c r="X414" s="202"/>
      <c r="Y414" s="42"/>
      <c r="Z414" s="27"/>
      <c r="AA414" s="28"/>
      <c r="AB414" s="29"/>
      <c r="AC414" s="29"/>
      <c r="AD414" s="29"/>
      <c r="AE414" s="30"/>
      <c r="AF414" s="31"/>
      <c r="AG414" s="136"/>
      <c r="AH414" s="137"/>
      <c r="AI414" s="39"/>
      <c r="AJ414" s="41"/>
      <c r="AK414" s="42"/>
      <c r="AL414" s="27"/>
      <c r="AM414" s="28" t="str">
        <f>IFERROR(INDEX(#REF!,MATCH(AH414,#REF!,0)),"")</f>
        <v/>
      </c>
      <c r="AN414" s="29" t="str">
        <f t="shared" si="232"/>
        <v/>
      </c>
      <c r="AO414" s="29">
        <f t="shared" si="264"/>
        <v>0</v>
      </c>
      <c r="AP414" s="29">
        <f t="shared" si="257"/>
        <v>0</v>
      </c>
      <c r="AQ414" s="30">
        <f t="shared" si="265"/>
        <v>0</v>
      </c>
      <c r="AR414" s="31">
        <f t="shared" si="266"/>
        <v>0</v>
      </c>
      <c r="AT414" s="44" t="s">
        <v>969</v>
      </c>
      <c r="AU414" s="52" t="s">
        <v>747</v>
      </c>
      <c r="AV414" s="138">
        <v>0</v>
      </c>
      <c r="AW414" s="58">
        <v>0</v>
      </c>
      <c r="AX414" s="55">
        <v>2110</v>
      </c>
      <c r="AY414" s="58">
        <v>6025</v>
      </c>
      <c r="AZ414" s="55">
        <v>6530</v>
      </c>
      <c r="BA414" s="58">
        <v>12030</v>
      </c>
      <c r="BB414" s="55">
        <v>20992</v>
      </c>
      <c r="BC414" s="58">
        <v>1560</v>
      </c>
      <c r="BD414" s="51">
        <v>18175</v>
      </c>
      <c r="BE414" s="58">
        <v>3242</v>
      </c>
      <c r="BF414" s="55">
        <v>0</v>
      </c>
      <c r="BG414" s="59">
        <v>0</v>
      </c>
      <c r="BI414" s="140">
        <f t="shared" si="258"/>
        <v>5888.666666666667</v>
      </c>
      <c r="BJ414" s="140">
        <f t="shared" si="259"/>
        <v>70664</v>
      </c>
      <c r="BL414" s="399">
        <f t="shared" si="233"/>
        <v>26</v>
      </c>
      <c r="BM414" s="399">
        <f t="shared" si="234"/>
        <v>26</v>
      </c>
      <c r="BN414" s="399">
        <f t="shared" si="235"/>
        <v>39.770000000000003</v>
      </c>
      <c r="BO414" s="399">
        <f t="shared" si="236"/>
        <v>67.2</v>
      </c>
      <c r="BP414" s="399">
        <f t="shared" si="237"/>
        <v>71.239999999999995</v>
      </c>
      <c r="BQ414" s="399">
        <f t="shared" si="238"/>
        <v>115.24</v>
      </c>
      <c r="BR414" s="399">
        <f t="shared" si="239"/>
        <v>186.94</v>
      </c>
      <c r="BS414" s="399">
        <f t="shared" si="240"/>
        <v>35.92</v>
      </c>
      <c r="BT414" s="399">
        <f t="shared" si="241"/>
        <v>164.4</v>
      </c>
      <c r="BU414" s="399">
        <f t="shared" si="242"/>
        <v>47.69</v>
      </c>
      <c r="BV414" s="399">
        <f t="shared" si="243"/>
        <v>26</v>
      </c>
      <c r="BW414" s="399">
        <f t="shared" si="244"/>
        <v>26</v>
      </c>
      <c r="BX414" s="385">
        <f t="shared" si="260"/>
        <v>832.40000000000009</v>
      </c>
      <c r="BY414" s="385">
        <f t="shared" si="261"/>
        <v>69.366666666666674</v>
      </c>
      <c r="BZ414" s="385"/>
      <c r="CF414" s="399">
        <f t="shared" si="245"/>
        <v>51</v>
      </c>
      <c r="CG414" s="399">
        <f t="shared" si="246"/>
        <v>51</v>
      </c>
      <c r="CH414" s="399">
        <f t="shared" si="247"/>
        <v>71.64</v>
      </c>
      <c r="CI414" s="399">
        <f t="shared" si="248"/>
        <v>122.82</v>
      </c>
      <c r="CJ414" s="399">
        <f t="shared" si="249"/>
        <v>132.91999999999999</v>
      </c>
      <c r="CK414" s="399">
        <f t="shared" si="250"/>
        <v>242.92</v>
      </c>
      <c r="CL414" s="399">
        <f t="shared" si="251"/>
        <v>422.16</v>
      </c>
      <c r="CM414" s="399">
        <f t="shared" si="252"/>
        <v>65.040000000000006</v>
      </c>
      <c r="CN414" s="399">
        <f t="shared" si="253"/>
        <v>365.82</v>
      </c>
      <c r="CO414" s="399">
        <f t="shared" si="254"/>
        <v>85.22</v>
      </c>
      <c r="CP414" s="399">
        <f t="shared" si="255"/>
        <v>51</v>
      </c>
      <c r="CQ414" s="399">
        <f t="shared" si="256"/>
        <v>51</v>
      </c>
      <c r="CR414" s="385">
        <f t="shared" si="262"/>
        <v>1712.54</v>
      </c>
      <c r="CS414" s="385">
        <f t="shared" si="263"/>
        <v>142.71166666666667</v>
      </c>
    </row>
    <row r="415" spans="22:97" ht="14" customHeight="1" x14ac:dyDescent="0.35">
      <c r="V415" s="137"/>
      <c r="W415" s="39"/>
      <c r="X415" s="202"/>
      <c r="Y415" s="42"/>
      <c r="Z415" s="27"/>
      <c r="AA415" s="28"/>
      <c r="AB415" s="29"/>
      <c r="AC415" s="29"/>
      <c r="AD415" s="29"/>
      <c r="AE415" s="30"/>
      <c r="AF415" s="31"/>
      <c r="AG415" s="136"/>
      <c r="AH415" s="137"/>
      <c r="AI415" s="39"/>
      <c r="AJ415" s="41"/>
      <c r="AK415" s="42"/>
      <c r="AL415" s="27"/>
      <c r="AM415" s="28" t="str">
        <f>IFERROR(INDEX(#REF!,MATCH(AH415,#REF!,0)),"")</f>
        <v/>
      </c>
      <c r="AN415" s="29" t="str">
        <f t="shared" si="232"/>
        <v/>
      </c>
      <c r="AO415" s="29">
        <f t="shared" si="264"/>
        <v>0</v>
      </c>
      <c r="AP415" s="29">
        <f t="shared" si="257"/>
        <v>0</v>
      </c>
      <c r="AQ415" s="30">
        <f t="shared" si="265"/>
        <v>0</v>
      </c>
      <c r="AR415" s="31">
        <f t="shared" si="266"/>
        <v>0</v>
      </c>
      <c r="AT415" s="44" t="s">
        <v>969</v>
      </c>
      <c r="AU415" s="52" t="s">
        <v>748</v>
      </c>
      <c r="AV415" s="138">
        <v>0</v>
      </c>
      <c r="AW415" s="58">
        <v>0</v>
      </c>
      <c r="AX415" s="55">
        <v>3913</v>
      </c>
      <c r="AY415" s="58">
        <v>799</v>
      </c>
      <c r="AZ415" s="55">
        <v>3937</v>
      </c>
      <c r="BA415" s="58">
        <v>10173</v>
      </c>
      <c r="BB415" s="55">
        <v>13240</v>
      </c>
      <c r="BC415" s="58">
        <v>3450</v>
      </c>
      <c r="BD415" s="51">
        <v>4725</v>
      </c>
      <c r="BE415" s="58">
        <v>1947</v>
      </c>
      <c r="BF415" s="55">
        <v>0</v>
      </c>
      <c r="BG415" s="59">
        <v>0</v>
      </c>
      <c r="BI415" s="140">
        <f t="shared" si="258"/>
        <v>3515.3333333333335</v>
      </c>
      <c r="BJ415" s="140">
        <f t="shared" si="259"/>
        <v>42184</v>
      </c>
      <c r="BL415" s="399">
        <f t="shared" si="233"/>
        <v>26</v>
      </c>
      <c r="BM415" s="399">
        <f t="shared" si="234"/>
        <v>26</v>
      </c>
      <c r="BN415" s="399">
        <f t="shared" si="235"/>
        <v>52.39</v>
      </c>
      <c r="BO415" s="399">
        <f t="shared" si="236"/>
        <v>30.79</v>
      </c>
      <c r="BP415" s="399">
        <f t="shared" si="237"/>
        <v>52.56</v>
      </c>
      <c r="BQ415" s="399">
        <f t="shared" si="238"/>
        <v>100.38</v>
      </c>
      <c r="BR415" s="399">
        <f t="shared" si="239"/>
        <v>124.92</v>
      </c>
      <c r="BS415" s="399">
        <f t="shared" si="240"/>
        <v>49.15</v>
      </c>
      <c r="BT415" s="399">
        <f t="shared" si="241"/>
        <v>58.08</v>
      </c>
      <c r="BU415" s="399">
        <f t="shared" si="242"/>
        <v>38.630000000000003</v>
      </c>
      <c r="BV415" s="399">
        <f t="shared" si="243"/>
        <v>26</v>
      </c>
      <c r="BW415" s="399">
        <f t="shared" si="244"/>
        <v>26</v>
      </c>
      <c r="BX415" s="385">
        <f t="shared" si="260"/>
        <v>610.9</v>
      </c>
      <c r="BY415" s="385">
        <f t="shared" si="261"/>
        <v>50.908333333333331</v>
      </c>
      <c r="BZ415" s="385"/>
      <c r="CF415" s="399">
        <f t="shared" si="245"/>
        <v>51</v>
      </c>
      <c r="CG415" s="399">
        <f t="shared" si="246"/>
        <v>51</v>
      </c>
      <c r="CH415" s="399">
        <f t="shared" si="247"/>
        <v>93.28</v>
      </c>
      <c r="CI415" s="399">
        <f t="shared" si="248"/>
        <v>56.43</v>
      </c>
      <c r="CJ415" s="399">
        <f t="shared" si="249"/>
        <v>93.56</v>
      </c>
      <c r="CK415" s="399">
        <f t="shared" si="250"/>
        <v>205.78</v>
      </c>
      <c r="CL415" s="399">
        <f t="shared" si="251"/>
        <v>267.12</v>
      </c>
      <c r="CM415" s="399">
        <f t="shared" si="252"/>
        <v>87.72</v>
      </c>
      <c r="CN415" s="399">
        <f t="shared" si="253"/>
        <v>103.02</v>
      </c>
      <c r="CO415" s="399">
        <f t="shared" si="254"/>
        <v>69.680000000000007</v>
      </c>
      <c r="CP415" s="399">
        <f t="shared" si="255"/>
        <v>51</v>
      </c>
      <c r="CQ415" s="399">
        <f t="shared" si="256"/>
        <v>51</v>
      </c>
      <c r="CR415" s="385">
        <f t="shared" si="262"/>
        <v>1180.5899999999999</v>
      </c>
      <c r="CS415" s="385">
        <f t="shared" si="263"/>
        <v>98.382499999999993</v>
      </c>
    </row>
    <row r="416" spans="22:97" ht="14" customHeight="1" x14ac:dyDescent="0.35">
      <c r="V416" s="137"/>
      <c r="W416" s="39"/>
      <c r="X416" s="202"/>
      <c r="Y416" s="42"/>
      <c r="Z416" s="27"/>
      <c r="AA416" s="28"/>
      <c r="AB416" s="29"/>
      <c r="AC416" s="29"/>
      <c r="AD416" s="29"/>
      <c r="AE416" s="30"/>
      <c r="AF416" s="31"/>
      <c r="AG416" s="136"/>
      <c r="AH416" s="137"/>
      <c r="AI416" s="39"/>
      <c r="AJ416" s="41"/>
      <c r="AK416" s="42"/>
      <c r="AL416" s="27"/>
      <c r="AM416" s="28" t="str">
        <f>IFERROR(INDEX(#REF!,MATCH(AH416,#REF!,0)),"")</f>
        <v/>
      </c>
      <c r="AN416" s="29" t="str">
        <f t="shared" si="232"/>
        <v/>
      </c>
      <c r="AO416" s="29">
        <f t="shared" si="264"/>
        <v>0</v>
      </c>
      <c r="AP416" s="29">
        <f t="shared" si="257"/>
        <v>0</v>
      </c>
      <c r="AQ416" s="30">
        <f t="shared" si="265"/>
        <v>0</v>
      </c>
      <c r="AR416" s="31">
        <f t="shared" si="266"/>
        <v>0</v>
      </c>
      <c r="AT416" s="44" t="s">
        <v>969</v>
      </c>
      <c r="AU416" s="52" t="s">
        <v>749</v>
      </c>
      <c r="AV416" s="138">
        <v>0</v>
      </c>
      <c r="AW416" s="58">
        <v>0</v>
      </c>
      <c r="AX416" s="55">
        <v>1907</v>
      </c>
      <c r="AY416" s="58">
        <v>411</v>
      </c>
      <c r="AZ416" s="55">
        <v>2245</v>
      </c>
      <c r="BA416" s="58">
        <v>4776</v>
      </c>
      <c r="BB416" s="55">
        <v>5947</v>
      </c>
      <c r="BC416" s="58">
        <v>9758</v>
      </c>
      <c r="BD416" s="51">
        <v>7468</v>
      </c>
      <c r="BE416" s="58">
        <v>4167</v>
      </c>
      <c r="BF416" s="55">
        <v>0</v>
      </c>
      <c r="BG416" s="59">
        <v>0</v>
      </c>
      <c r="BI416" s="140">
        <f t="shared" si="258"/>
        <v>3056.5833333333335</v>
      </c>
      <c r="BJ416" s="140">
        <f t="shared" si="259"/>
        <v>36679</v>
      </c>
      <c r="BL416" s="399">
        <f t="shared" si="233"/>
        <v>26</v>
      </c>
      <c r="BM416" s="399">
        <f t="shared" si="234"/>
        <v>26</v>
      </c>
      <c r="BN416" s="399">
        <f t="shared" si="235"/>
        <v>38.35</v>
      </c>
      <c r="BO416" s="399">
        <f t="shared" si="236"/>
        <v>28.47</v>
      </c>
      <c r="BP416" s="399">
        <f t="shared" si="237"/>
        <v>40.72</v>
      </c>
      <c r="BQ416" s="399">
        <f t="shared" si="238"/>
        <v>58.43</v>
      </c>
      <c r="BR416" s="399">
        <f t="shared" si="239"/>
        <v>66.63</v>
      </c>
      <c r="BS416" s="399">
        <f t="shared" si="240"/>
        <v>97.06</v>
      </c>
      <c r="BT416" s="399">
        <f t="shared" si="241"/>
        <v>78.739999999999995</v>
      </c>
      <c r="BU416" s="399">
        <f t="shared" si="242"/>
        <v>54.17</v>
      </c>
      <c r="BV416" s="399">
        <f t="shared" si="243"/>
        <v>26</v>
      </c>
      <c r="BW416" s="399">
        <f t="shared" si="244"/>
        <v>26</v>
      </c>
      <c r="BX416" s="385">
        <f t="shared" si="260"/>
        <v>566.57000000000005</v>
      </c>
      <c r="BY416" s="385">
        <f t="shared" si="261"/>
        <v>47.214166666666671</v>
      </c>
      <c r="BZ416" s="385"/>
      <c r="CF416" s="399">
        <f t="shared" si="245"/>
        <v>51</v>
      </c>
      <c r="CG416" s="399">
        <f t="shared" si="246"/>
        <v>51</v>
      </c>
      <c r="CH416" s="399">
        <f t="shared" si="247"/>
        <v>69.2</v>
      </c>
      <c r="CI416" s="399">
        <f t="shared" si="248"/>
        <v>53.79</v>
      </c>
      <c r="CJ416" s="399">
        <f t="shared" si="249"/>
        <v>73.260000000000005</v>
      </c>
      <c r="CK416" s="399">
        <f t="shared" si="250"/>
        <v>103.63</v>
      </c>
      <c r="CL416" s="399">
        <f t="shared" si="251"/>
        <v>121.26</v>
      </c>
      <c r="CM416" s="399">
        <f t="shared" si="252"/>
        <v>197.48</v>
      </c>
      <c r="CN416" s="399">
        <f t="shared" si="253"/>
        <v>151.68</v>
      </c>
      <c r="CO416" s="399">
        <f t="shared" si="254"/>
        <v>96.32</v>
      </c>
      <c r="CP416" s="399">
        <f t="shared" si="255"/>
        <v>51</v>
      </c>
      <c r="CQ416" s="399">
        <f t="shared" si="256"/>
        <v>51</v>
      </c>
      <c r="CR416" s="385">
        <f t="shared" si="262"/>
        <v>1070.6199999999999</v>
      </c>
      <c r="CS416" s="385">
        <f t="shared" si="263"/>
        <v>89.21833333333332</v>
      </c>
    </row>
    <row r="417" spans="22:97" ht="14" customHeight="1" x14ac:dyDescent="0.35">
      <c r="V417" s="137"/>
      <c r="W417" s="39"/>
      <c r="X417" s="202"/>
      <c r="Y417" s="42"/>
      <c r="Z417" s="27"/>
      <c r="AA417" s="28"/>
      <c r="AB417" s="29"/>
      <c r="AC417" s="29"/>
      <c r="AD417" s="29"/>
      <c r="AE417" s="30"/>
      <c r="AF417" s="31"/>
      <c r="AG417" s="136"/>
      <c r="AH417" s="137"/>
      <c r="AI417" s="39"/>
      <c r="AJ417" s="41"/>
      <c r="AK417" s="42"/>
      <c r="AL417" s="27"/>
      <c r="AM417" s="28" t="str">
        <f>IFERROR(INDEX(#REF!,MATCH(AH417,#REF!,0)),"")</f>
        <v/>
      </c>
      <c r="AN417" s="29" t="str">
        <f t="shared" si="232"/>
        <v/>
      </c>
      <c r="AO417" s="29">
        <f t="shared" si="264"/>
        <v>0</v>
      </c>
      <c r="AP417" s="29">
        <f t="shared" si="257"/>
        <v>0</v>
      </c>
      <c r="AQ417" s="30">
        <f t="shared" si="265"/>
        <v>0</v>
      </c>
      <c r="AR417" s="31">
        <f t="shared" si="266"/>
        <v>0</v>
      </c>
      <c r="AT417" s="44" t="s">
        <v>969</v>
      </c>
      <c r="AU417" s="52" t="s">
        <v>750</v>
      </c>
      <c r="AV417" s="138">
        <v>0</v>
      </c>
      <c r="AW417" s="58">
        <v>0</v>
      </c>
      <c r="AX417" s="55">
        <v>4811</v>
      </c>
      <c r="AY417" s="58">
        <v>704</v>
      </c>
      <c r="AZ417" s="55">
        <v>3161</v>
      </c>
      <c r="BA417" s="58">
        <v>6620</v>
      </c>
      <c r="BB417" s="55">
        <v>8535</v>
      </c>
      <c r="BC417" s="58">
        <v>4177</v>
      </c>
      <c r="BD417" s="51">
        <v>5546</v>
      </c>
      <c r="BE417" s="58">
        <v>605</v>
      </c>
      <c r="BF417" s="55">
        <v>0</v>
      </c>
      <c r="BG417" s="59">
        <v>0</v>
      </c>
      <c r="BI417" s="140">
        <f t="shared" si="258"/>
        <v>2846.5833333333335</v>
      </c>
      <c r="BJ417" s="140">
        <f t="shared" si="259"/>
        <v>34159</v>
      </c>
      <c r="BL417" s="399">
        <f t="shared" si="233"/>
        <v>26</v>
      </c>
      <c r="BM417" s="399">
        <f t="shared" si="234"/>
        <v>26</v>
      </c>
      <c r="BN417" s="399">
        <f t="shared" si="235"/>
        <v>58.68</v>
      </c>
      <c r="BO417" s="399">
        <f t="shared" si="236"/>
        <v>30.22</v>
      </c>
      <c r="BP417" s="399">
        <f t="shared" si="237"/>
        <v>47.13</v>
      </c>
      <c r="BQ417" s="399">
        <f t="shared" si="238"/>
        <v>71.959999999999994</v>
      </c>
      <c r="BR417" s="399">
        <f t="shared" si="239"/>
        <v>87.28</v>
      </c>
      <c r="BS417" s="399">
        <f t="shared" si="240"/>
        <v>54.24</v>
      </c>
      <c r="BT417" s="399">
        <f t="shared" si="241"/>
        <v>63.82</v>
      </c>
      <c r="BU417" s="399">
        <f t="shared" si="242"/>
        <v>29.63</v>
      </c>
      <c r="BV417" s="399">
        <f t="shared" si="243"/>
        <v>26</v>
      </c>
      <c r="BW417" s="399">
        <f t="shared" si="244"/>
        <v>26</v>
      </c>
      <c r="BX417" s="385">
        <f t="shared" si="260"/>
        <v>546.96</v>
      </c>
      <c r="BY417" s="385">
        <f t="shared" si="261"/>
        <v>45.580000000000005</v>
      </c>
      <c r="BZ417" s="385"/>
      <c r="CF417" s="399">
        <f t="shared" si="245"/>
        <v>51</v>
      </c>
      <c r="CG417" s="399">
        <f t="shared" si="246"/>
        <v>51</v>
      </c>
      <c r="CH417" s="399">
        <f t="shared" si="247"/>
        <v>104.05</v>
      </c>
      <c r="CI417" s="399">
        <f t="shared" si="248"/>
        <v>55.79</v>
      </c>
      <c r="CJ417" s="399">
        <f t="shared" si="249"/>
        <v>84.25</v>
      </c>
      <c r="CK417" s="399">
        <f t="shared" si="250"/>
        <v>134.72</v>
      </c>
      <c r="CL417" s="399">
        <f t="shared" si="251"/>
        <v>173.02</v>
      </c>
      <c r="CM417" s="399">
        <f t="shared" si="252"/>
        <v>96.44</v>
      </c>
      <c r="CN417" s="399">
        <f t="shared" si="253"/>
        <v>113.24</v>
      </c>
      <c r="CO417" s="399">
        <f t="shared" si="254"/>
        <v>55.11</v>
      </c>
      <c r="CP417" s="399">
        <f t="shared" si="255"/>
        <v>51</v>
      </c>
      <c r="CQ417" s="399">
        <f t="shared" si="256"/>
        <v>51</v>
      </c>
      <c r="CR417" s="385">
        <f t="shared" si="262"/>
        <v>1020.62</v>
      </c>
      <c r="CS417" s="385">
        <f t="shared" si="263"/>
        <v>85.051666666666662</v>
      </c>
    </row>
    <row r="418" spans="22:97" ht="14" customHeight="1" x14ac:dyDescent="0.35">
      <c r="V418" s="137"/>
      <c r="W418" s="39"/>
      <c r="X418" s="202"/>
      <c r="Y418" s="42"/>
      <c r="Z418" s="27"/>
      <c r="AA418" s="28"/>
      <c r="AB418" s="29"/>
      <c r="AC418" s="29"/>
      <c r="AD418" s="29"/>
      <c r="AE418" s="30"/>
      <c r="AF418" s="31"/>
      <c r="AG418" s="136"/>
      <c r="AH418" s="137"/>
      <c r="AI418" s="39"/>
      <c r="AJ418" s="41"/>
      <c r="AK418" s="42"/>
      <c r="AL418" s="27"/>
      <c r="AM418" s="28" t="str">
        <f>IFERROR(INDEX(#REF!,MATCH(AH418,#REF!,0)),"")</f>
        <v/>
      </c>
      <c r="AN418" s="29" t="str">
        <f t="shared" si="232"/>
        <v/>
      </c>
      <c r="AO418" s="29">
        <f t="shared" si="264"/>
        <v>0</v>
      </c>
      <c r="AP418" s="29">
        <f t="shared" si="257"/>
        <v>0</v>
      </c>
      <c r="AQ418" s="30">
        <f t="shared" si="265"/>
        <v>0</v>
      </c>
      <c r="AR418" s="31">
        <f t="shared" si="266"/>
        <v>0</v>
      </c>
      <c r="AT418" s="44" t="s">
        <v>969</v>
      </c>
      <c r="AU418" s="52" t="s">
        <v>751</v>
      </c>
      <c r="AV418" s="138">
        <v>0</v>
      </c>
      <c r="AW418" s="58">
        <v>0</v>
      </c>
      <c r="AX418" s="55">
        <v>3788</v>
      </c>
      <c r="AY418" s="58">
        <v>678</v>
      </c>
      <c r="AZ418" s="55">
        <v>3531</v>
      </c>
      <c r="BA418" s="58">
        <v>6399</v>
      </c>
      <c r="BB418" s="55">
        <v>8413</v>
      </c>
      <c r="BC418" s="58">
        <v>1820</v>
      </c>
      <c r="BD418" s="51">
        <v>2975</v>
      </c>
      <c r="BE418" s="58">
        <v>533</v>
      </c>
      <c r="BF418" s="55">
        <v>0</v>
      </c>
      <c r="BG418" s="59">
        <v>0</v>
      </c>
      <c r="BI418" s="140">
        <f t="shared" si="258"/>
        <v>2344.75</v>
      </c>
      <c r="BJ418" s="140">
        <f t="shared" si="259"/>
        <v>28137</v>
      </c>
      <c r="BL418" s="399">
        <f t="shared" si="233"/>
        <v>26</v>
      </c>
      <c r="BM418" s="399">
        <f t="shared" si="234"/>
        <v>26</v>
      </c>
      <c r="BN418" s="399">
        <f t="shared" si="235"/>
        <v>51.52</v>
      </c>
      <c r="BO418" s="399">
        <f t="shared" si="236"/>
        <v>30.07</v>
      </c>
      <c r="BP418" s="399">
        <f t="shared" si="237"/>
        <v>49.72</v>
      </c>
      <c r="BQ418" s="399">
        <f t="shared" si="238"/>
        <v>70.19</v>
      </c>
      <c r="BR418" s="399">
        <f t="shared" si="239"/>
        <v>86.3</v>
      </c>
      <c r="BS418" s="399">
        <f t="shared" si="240"/>
        <v>37.74</v>
      </c>
      <c r="BT418" s="399">
        <f t="shared" si="241"/>
        <v>45.83</v>
      </c>
      <c r="BU418" s="399">
        <f t="shared" si="242"/>
        <v>29.2</v>
      </c>
      <c r="BV418" s="399">
        <f t="shared" si="243"/>
        <v>26</v>
      </c>
      <c r="BW418" s="399">
        <f t="shared" si="244"/>
        <v>26</v>
      </c>
      <c r="BX418" s="385">
        <f t="shared" si="260"/>
        <v>504.57</v>
      </c>
      <c r="BY418" s="385">
        <f t="shared" si="261"/>
        <v>42.047499999999999</v>
      </c>
      <c r="BZ418" s="385"/>
      <c r="CF418" s="399">
        <f t="shared" si="245"/>
        <v>51</v>
      </c>
      <c r="CG418" s="399">
        <f t="shared" si="246"/>
        <v>51</v>
      </c>
      <c r="CH418" s="399">
        <f t="shared" si="247"/>
        <v>91.78</v>
      </c>
      <c r="CI418" s="399">
        <f t="shared" si="248"/>
        <v>55.61</v>
      </c>
      <c r="CJ418" s="399">
        <f t="shared" si="249"/>
        <v>88.69</v>
      </c>
      <c r="CK418" s="399">
        <f t="shared" si="250"/>
        <v>130.30000000000001</v>
      </c>
      <c r="CL418" s="399">
        <f t="shared" si="251"/>
        <v>170.58</v>
      </c>
      <c r="CM418" s="399">
        <f t="shared" si="252"/>
        <v>68.16</v>
      </c>
      <c r="CN418" s="399">
        <f t="shared" si="253"/>
        <v>82.02</v>
      </c>
      <c r="CO418" s="399">
        <f t="shared" si="254"/>
        <v>54.62</v>
      </c>
      <c r="CP418" s="399">
        <f t="shared" si="255"/>
        <v>51</v>
      </c>
      <c r="CQ418" s="399">
        <f t="shared" si="256"/>
        <v>51</v>
      </c>
      <c r="CR418" s="385">
        <f t="shared" si="262"/>
        <v>945.76</v>
      </c>
      <c r="CS418" s="385">
        <f t="shared" si="263"/>
        <v>78.813333333333333</v>
      </c>
    </row>
    <row r="419" spans="22:97" ht="14" customHeight="1" x14ac:dyDescent="0.35">
      <c r="V419" s="137"/>
      <c r="W419" s="39"/>
      <c r="X419" s="202"/>
      <c r="Y419" s="42"/>
      <c r="Z419" s="27"/>
      <c r="AA419" s="28"/>
      <c r="AB419" s="29"/>
      <c r="AC419" s="29"/>
      <c r="AD419" s="29"/>
      <c r="AE419" s="30"/>
      <c r="AF419" s="31"/>
      <c r="AG419" s="136"/>
      <c r="AH419" s="137"/>
      <c r="AI419" s="39"/>
      <c r="AJ419" s="41"/>
      <c r="AK419" s="42"/>
      <c r="AL419" s="27"/>
      <c r="AM419" s="28" t="str">
        <f>IFERROR(INDEX(#REF!,MATCH(AH419,#REF!,0)),"")</f>
        <v/>
      </c>
      <c r="AN419" s="29" t="str">
        <f t="shared" si="232"/>
        <v/>
      </c>
      <c r="AO419" s="29">
        <f t="shared" si="264"/>
        <v>0</v>
      </c>
      <c r="AP419" s="29">
        <f t="shared" si="257"/>
        <v>0</v>
      </c>
      <c r="AQ419" s="30">
        <f t="shared" si="265"/>
        <v>0</v>
      </c>
      <c r="AR419" s="31">
        <f t="shared" si="266"/>
        <v>0</v>
      </c>
      <c r="AT419" s="44" t="s">
        <v>969</v>
      </c>
      <c r="AU419" s="52" t="s">
        <v>752</v>
      </c>
      <c r="AV419" s="138">
        <v>0</v>
      </c>
      <c r="AW419" s="58">
        <v>0</v>
      </c>
      <c r="AX419" s="55">
        <v>4274</v>
      </c>
      <c r="AY419" s="58">
        <v>786</v>
      </c>
      <c r="AZ419" s="55">
        <v>1506</v>
      </c>
      <c r="BA419" s="58">
        <v>2098</v>
      </c>
      <c r="BB419" s="55">
        <v>2977</v>
      </c>
      <c r="BC419" s="58">
        <v>13127</v>
      </c>
      <c r="BD419" s="51">
        <v>4714</v>
      </c>
      <c r="BE419" s="58">
        <v>1228</v>
      </c>
      <c r="BF419" s="55">
        <v>0</v>
      </c>
      <c r="BG419" s="59">
        <v>0</v>
      </c>
      <c r="BI419" s="140">
        <f t="shared" si="258"/>
        <v>2559.1666666666665</v>
      </c>
      <c r="BJ419" s="140">
        <f t="shared" si="259"/>
        <v>30710</v>
      </c>
      <c r="BL419" s="399">
        <f t="shared" si="233"/>
        <v>26</v>
      </c>
      <c r="BM419" s="399">
        <f t="shared" si="234"/>
        <v>26</v>
      </c>
      <c r="BN419" s="399">
        <f t="shared" si="235"/>
        <v>54.92</v>
      </c>
      <c r="BO419" s="399">
        <f t="shared" si="236"/>
        <v>30.72</v>
      </c>
      <c r="BP419" s="399">
        <f t="shared" si="237"/>
        <v>35.54</v>
      </c>
      <c r="BQ419" s="399">
        <f t="shared" si="238"/>
        <v>39.69</v>
      </c>
      <c r="BR419" s="399">
        <f t="shared" si="239"/>
        <v>45.84</v>
      </c>
      <c r="BS419" s="399">
        <f t="shared" si="240"/>
        <v>124.02</v>
      </c>
      <c r="BT419" s="399">
        <f t="shared" si="241"/>
        <v>58</v>
      </c>
      <c r="BU419" s="399">
        <f t="shared" si="242"/>
        <v>33.6</v>
      </c>
      <c r="BV419" s="399">
        <f t="shared" si="243"/>
        <v>26</v>
      </c>
      <c r="BW419" s="399">
        <f t="shared" si="244"/>
        <v>26</v>
      </c>
      <c r="BX419" s="385">
        <f t="shared" si="260"/>
        <v>526.32999999999993</v>
      </c>
      <c r="BY419" s="385">
        <f t="shared" si="261"/>
        <v>43.860833333333325</v>
      </c>
      <c r="BZ419" s="385"/>
      <c r="CF419" s="399">
        <f t="shared" si="245"/>
        <v>51</v>
      </c>
      <c r="CG419" s="399">
        <f t="shared" si="246"/>
        <v>51</v>
      </c>
      <c r="CH419" s="399">
        <f t="shared" si="247"/>
        <v>97.61</v>
      </c>
      <c r="CI419" s="399">
        <f t="shared" si="248"/>
        <v>56.34</v>
      </c>
      <c r="CJ419" s="399">
        <f t="shared" si="249"/>
        <v>64.39</v>
      </c>
      <c r="CK419" s="399">
        <f t="shared" si="250"/>
        <v>71.5</v>
      </c>
      <c r="CL419" s="399">
        <f t="shared" si="251"/>
        <v>82.04</v>
      </c>
      <c r="CM419" s="399">
        <f t="shared" si="252"/>
        <v>264.86</v>
      </c>
      <c r="CN419" s="399">
        <f t="shared" si="253"/>
        <v>102.89</v>
      </c>
      <c r="CO419" s="399">
        <f t="shared" si="254"/>
        <v>61.06</v>
      </c>
      <c r="CP419" s="399">
        <f t="shared" si="255"/>
        <v>51</v>
      </c>
      <c r="CQ419" s="399">
        <f t="shared" si="256"/>
        <v>51</v>
      </c>
      <c r="CR419" s="385">
        <f t="shared" si="262"/>
        <v>1004.69</v>
      </c>
      <c r="CS419" s="385">
        <f t="shared" si="263"/>
        <v>83.724166666666676</v>
      </c>
    </row>
    <row r="420" spans="22:97" ht="14" customHeight="1" x14ac:dyDescent="0.35">
      <c r="V420" s="137"/>
      <c r="W420" s="39"/>
      <c r="X420" s="202"/>
      <c r="Y420" s="42"/>
      <c r="Z420" s="27"/>
      <c r="AA420" s="28"/>
      <c r="AB420" s="29"/>
      <c r="AC420" s="29"/>
      <c r="AD420" s="29"/>
      <c r="AE420" s="30"/>
      <c r="AF420" s="31"/>
      <c r="AG420" s="136"/>
      <c r="AH420" s="137"/>
      <c r="AI420" s="39"/>
      <c r="AJ420" s="41"/>
      <c r="AK420" s="42"/>
      <c r="AL420" s="27"/>
      <c r="AM420" s="28" t="str">
        <f>IFERROR(INDEX(#REF!,MATCH(AH420,#REF!,0)),"")</f>
        <v/>
      </c>
      <c r="AN420" s="29" t="str">
        <f t="shared" si="232"/>
        <v/>
      </c>
      <c r="AO420" s="29">
        <f t="shared" si="264"/>
        <v>0</v>
      </c>
      <c r="AP420" s="29">
        <f t="shared" si="257"/>
        <v>0</v>
      </c>
      <c r="AQ420" s="30">
        <f t="shared" si="265"/>
        <v>0</v>
      </c>
      <c r="AR420" s="31">
        <f t="shared" si="266"/>
        <v>0</v>
      </c>
      <c r="AT420" s="44" t="s">
        <v>969</v>
      </c>
      <c r="AU420" s="52" t="s">
        <v>753</v>
      </c>
      <c r="AV420" s="138">
        <v>0</v>
      </c>
      <c r="AW420" s="58">
        <v>0</v>
      </c>
      <c r="AX420" s="55">
        <v>6803</v>
      </c>
      <c r="AY420" s="58">
        <v>1184</v>
      </c>
      <c r="AZ420" s="55">
        <v>2750</v>
      </c>
      <c r="BA420" s="58">
        <v>4678</v>
      </c>
      <c r="BB420" s="55">
        <v>6220</v>
      </c>
      <c r="BC420" s="58">
        <v>935</v>
      </c>
      <c r="BD420" s="51">
        <v>3457</v>
      </c>
      <c r="BE420" s="58">
        <v>996</v>
      </c>
      <c r="BF420" s="55">
        <v>0</v>
      </c>
      <c r="BG420" s="59">
        <v>0</v>
      </c>
      <c r="BI420" s="140">
        <f t="shared" si="258"/>
        <v>2251.9166666666665</v>
      </c>
      <c r="BJ420" s="140">
        <f t="shared" si="259"/>
        <v>27023</v>
      </c>
      <c r="BL420" s="399">
        <f t="shared" si="233"/>
        <v>26</v>
      </c>
      <c r="BM420" s="399">
        <f t="shared" si="234"/>
        <v>26</v>
      </c>
      <c r="BN420" s="399">
        <f t="shared" si="235"/>
        <v>73.42</v>
      </c>
      <c r="BO420" s="399">
        <f t="shared" si="236"/>
        <v>33.29</v>
      </c>
      <c r="BP420" s="399">
        <f t="shared" si="237"/>
        <v>44.25</v>
      </c>
      <c r="BQ420" s="399">
        <f t="shared" si="238"/>
        <v>57.75</v>
      </c>
      <c r="BR420" s="399">
        <f t="shared" si="239"/>
        <v>68.760000000000005</v>
      </c>
      <c r="BS420" s="399">
        <f t="shared" si="240"/>
        <v>31.61</v>
      </c>
      <c r="BT420" s="399">
        <f t="shared" si="241"/>
        <v>49.2</v>
      </c>
      <c r="BU420" s="399">
        <f t="shared" si="242"/>
        <v>31.98</v>
      </c>
      <c r="BV420" s="399">
        <f t="shared" si="243"/>
        <v>26</v>
      </c>
      <c r="BW420" s="399">
        <f t="shared" si="244"/>
        <v>26</v>
      </c>
      <c r="BX420" s="385">
        <f t="shared" si="260"/>
        <v>494.26000000000005</v>
      </c>
      <c r="BY420" s="385">
        <f t="shared" si="261"/>
        <v>41.18833333333334</v>
      </c>
      <c r="BZ420" s="385"/>
      <c r="CF420" s="399">
        <f t="shared" si="245"/>
        <v>51</v>
      </c>
      <c r="CG420" s="399">
        <f t="shared" si="246"/>
        <v>51</v>
      </c>
      <c r="CH420" s="399">
        <f t="shared" si="247"/>
        <v>138.38</v>
      </c>
      <c r="CI420" s="399">
        <f t="shared" si="248"/>
        <v>60.53</v>
      </c>
      <c r="CJ420" s="399">
        <f t="shared" si="249"/>
        <v>79.319999999999993</v>
      </c>
      <c r="CK420" s="399">
        <f t="shared" si="250"/>
        <v>102.46</v>
      </c>
      <c r="CL420" s="399">
        <f t="shared" si="251"/>
        <v>126.72</v>
      </c>
      <c r="CM420" s="399">
        <f t="shared" si="252"/>
        <v>57.54</v>
      </c>
      <c r="CN420" s="399">
        <f t="shared" si="253"/>
        <v>87.8</v>
      </c>
      <c r="CO420" s="399">
        <f t="shared" si="254"/>
        <v>58.27</v>
      </c>
      <c r="CP420" s="399">
        <f t="shared" si="255"/>
        <v>51</v>
      </c>
      <c r="CQ420" s="399">
        <f t="shared" si="256"/>
        <v>51</v>
      </c>
      <c r="CR420" s="385">
        <f t="shared" si="262"/>
        <v>915.01999999999987</v>
      </c>
      <c r="CS420" s="385">
        <f t="shared" si="263"/>
        <v>76.251666666666651</v>
      </c>
    </row>
    <row r="421" spans="22:97" ht="14" customHeight="1" x14ac:dyDescent="0.35">
      <c r="V421" s="137"/>
      <c r="W421" s="39"/>
      <c r="X421" s="202"/>
      <c r="Y421" s="42"/>
      <c r="Z421" s="27"/>
      <c r="AA421" s="28"/>
      <c r="AB421" s="29"/>
      <c r="AC421" s="29"/>
      <c r="AD421" s="29"/>
      <c r="AE421" s="30"/>
      <c r="AF421" s="31"/>
      <c r="AG421" s="136"/>
      <c r="AH421" s="137"/>
      <c r="AI421" s="39"/>
      <c r="AJ421" s="41"/>
      <c r="AK421" s="42"/>
      <c r="AL421" s="27"/>
      <c r="AM421" s="28" t="str">
        <f>IFERROR(INDEX(#REF!,MATCH(AH421,#REF!,0)),"")</f>
        <v/>
      </c>
      <c r="AN421" s="29" t="str">
        <f t="shared" si="232"/>
        <v/>
      </c>
      <c r="AO421" s="29">
        <f t="shared" si="264"/>
        <v>0</v>
      </c>
      <c r="AP421" s="29">
        <f t="shared" si="257"/>
        <v>0</v>
      </c>
      <c r="AQ421" s="30">
        <f t="shared" si="265"/>
        <v>0</v>
      </c>
      <c r="AR421" s="31">
        <f t="shared" si="266"/>
        <v>0</v>
      </c>
      <c r="AT421" s="44" t="s">
        <v>969</v>
      </c>
      <c r="AU421" s="52" t="s">
        <v>754</v>
      </c>
      <c r="AV421" s="138">
        <v>0</v>
      </c>
      <c r="AW421" s="58">
        <v>0</v>
      </c>
      <c r="AX421" s="55">
        <v>1486</v>
      </c>
      <c r="AY421" s="58">
        <v>944</v>
      </c>
      <c r="AZ421" s="55">
        <v>2857</v>
      </c>
      <c r="BA421" s="58">
        <v>4619</v>
      </c>
      <c r="BB421" s="55">
        <v>5314</v>
      </c>
      <c r="BC421" s="58">
        <v>5479</v>
      </c>
      <c r="BD421" s="51">
        <v>5569</v>
      </c>
      <c r="BE421" s="58">
        <v>2570</v>
      </c>
      <c r="BF421" s="55">
        <v>0</v>
      </c>
      <c r="BG421" s="59">
        <v>0</v>
      </c>
      <c r="BI421" s="140">
        <f t="shared" si="258"/>
        <v>2403.1666666666665</v>
      </c>
      <c r="BJ421" s="140">
        <f t="shared" si="259"/>
        <v>28838</v>
      </c>
      <c r="BL421" s="399">
        <f t="shared" si="233"/>
        <v>26</v>
      </c>
      <c r="BM421" s="399">
        <f t="shared" si="234"/>
        <v>26</v>
      </c>
      <c r="BN421" s="399">
        <f t="shared" si="235"/>
        <v>35.4</v>
      </c>
      <c r="BO421" s="399">
        <f t="shared" si="236"/>
        <v>31.66</v>
      </c>
      <c r="BP421" s="399">
        <f t="shared" si="237"/>
        <v>45</v>
      </c>
      <c r="BQ421" s="399">
        <f t="shared" si="238"/>
        <v>57.33</v>
      </c>
      <c r="BR421" s="399">
        <f t="shared" si="239"/>
        <v>62.2</v>
      </c>
      <c r="BS421" s="399">
        <f t="shared" si="240"/>
        <v>63.35</v>
      </c>
      <c r="BT421" s="399">
        <f t="shared" si="241"/>
        <v>63.98</v>
      </c>
      <c r="BU421" s="399">
        <f t="shared" si="242"/>
        <v>42.99</v>
      </c>
      <c r="BV421" s="399">
        <f t="shared" si="243"/>
        <v>26</v>
      </c>
      <c r="BW421" s="399">
        <f t="shared" si="244"/>
        <v>26</v>
      </c>
      <c r="BX421" s="385">
        <f t="shared" si="260"/>
        <v>505.91</v>
      </c>
      <c r="BY421" s="385">
        <f t="shared" si="261"/>
        <v>42.159166666666671</v>
      </c>
      <c r="BZ421" s="385"/>
      <c r="CF421" s="399">
        <f t="shared" si="245"/>
        <v>51</v>
      </c>
      <c r="CG421" s="399">
        <f t="shared" si="246"/>
        <v>51</v>
      </c>
      <c r="CH421" s="399">
        <f t="shared" si="247"/>
        <v>64.150000000000006</v>
      </c>
      <c r="CI421" s="399">
        <f t="shared" si="248"/>
        <v>57.65</v>
      </c>
      <c r="CJ421" s="399">
        <f t="shared" si="249"/>
        <v>80.599999999999994</v>
      </c>
      <c r="CK421" s="399">
        <f t="shared" si="250"/>
        <v>101.75</v>
      </c>
      <c r="CL421" s="399">
        <f t="shared" si="251"/>
        <v>110.09</v>
      </c>
      <c r="CM421" s="399">
        <f t="shared" si="252"/>
        <v>112.07</v>
      </c>
      <c r="CN421" s="399">
        <f t="shared" si="253"/>
        <v>113.7</v>
      </c>
      <c r="CO421" s="399">
        <f t="shared" si="254"/>
        <v>77.16</v>
      </c>
      <c r="CP421" s="399">
        <f t="shared" si="255"/>
        <v>51</v>
      </c>
      <c r="CQ421" s="399">
        <f t="shared" si="256"/>
        <v>51</v>
      </c>
      <c r="CR421" s="385">
        <f t="shared" si="262"/>
        <v>921.17</v>
      </c>
      <c r="CS421" s="385">
        <f t="shared" si="263"/>
        <v>76.764166666666668</v>
      </c>
    </row>
    <row r="422" spans="22:97" ht="14" customHeight="1" x14ac:dyDescent="0.35">
      <c r="V422" s="137"/>
      <c r="W422" s="39"/>
      <c r="X422" s="202"/>
      <c r="Y422" s="42"/>
      <c r="Z422" s="27"/>
      <c r="AA422" s="28"/>
      <c r="AB422" s="29"/>
      <c r="AC422" s="29"/>
      <c r="AD422" s="29"/>
      <c r="AE422" s="30"/>
      <c r="AF422" s="31"/>
      <c r="AG422" s="136"/>
      <c r="AH422" s="137"/>
      <c r="AI422" s="39"/>
      <c r="AJ422" s="41"/>
      <c r="AK422" s="42"/>
      <c r="AL422" s="27"/>
      <c r="AM422" s="28" t="str">
        <f>IFERROR(INDEX(#REF!,MATCH(AH422,#REF!,0)),"")</f>
        <v/>
      </c>
      <c r="AN422" s="29" t="str">
        <f t="shared" si="232"/>
        <v/>
      </c>
      <c r="AO422" s="29">
        <f t="shared" si="264"/>
        <v>0</v>
      </c>
      <c r="AP422" s="29">
        <f t="shared" si="257"/>
        <v>0</v>
      </c>
      <c r="AQ422" s="30">
        <f t="shared" si="265"/>
        <v>0</v>
      </c>
      <c r="AR422" s="31">
        <f t="shared" si="266"/>
        <v>0</v>
      </c>
      <c r="AT422" s="44" t="s">
        <v>969</v>
      </c>
      <c r="AU422" s="52" t="s">
        <v>755</v>
      </c>
      <c r="AV422" s="138">
        <v>0</v>
      </c>
      <c r="AW422" s="58">
        <v>0</v>
      </c>
      <c r="AX422" s="55">
        <v>3074</v>
      </c>
      <c r="AY422" s="58">
        <v>774</v>
      </c>
      <c r="AZ422" s="55">
        <v>2357</v>
      </c>
      <c r="BA422" s="58">
        <v>4684</v>
      </c>
      <c r="BB422" s="55">
        <v>5418</v>
      </c>
      <c r="BC422" s="58">
        <v>5189</v>
      </c>
      <c r="BD422" s="51">
        <v>3738</v>
      </c>
      <c r="BE422" s="58">
        <v>976</v>
      </c>
      <c r="BF422" s="55">
        <v>0</v>
      </c>
      <c r="BG422" s="59">
        <v>0</v>
      </c>
      <c r="BI422" s="140">
        <f t="shared" si="258"/>
        <v>2184.1666666666665</v>
      </c>
      <c r="BJ422" s="140">
        <f t="shared" si="259"/>
        <v>26210</v>
      </c>
      <c r="BL422" s="399">
        <f t="shared" si="233"/>
        <v>26</v>
      </c>
      <c r="BM422" s="399">
        <f t="shared" si="234"/>
        <v>26</v>
      </c>
      <c r="BN422" s="399">
        <f t="shared" si="235"/>
        <v>46.52</v>
      </c>
      <c r="BO422" s="399">
        <f t="shared" si="236"/>
        <v>30.64</v>
      </c>
      <c r="BP422" s="399">
        <f t="shared" si="237"/>
        <v>41.5</v>
      </c>
      <c r="BQ422" s="399">
        <f t="shared" si="238"/>
        <v>57.79</v>
      </c>
      <c r="BR422" s="399">
        <f t="shared" si="239"/>
        <v>62.93</v>
      </c>
      <c r="BS422" s="399">
        <f t="shared" si="240"/>
        <v>61.32</v>
      </c>
      <c r="BT422" s="399">
        <f t="shared" si="241"/>
        <v>51.17</v>
      </c>
      <c r="BU422" s="399">
        <f t="shared" si="242"/>
        <v>31.86</v>
      </c>
      <c r="BV422" s="399">
        <f t="shared" si="243"/>
        <v>26</v>
      </c>
      <c r="BW422" s="399">
        <f t="shared" si="244"/>
        <v>26</v>
      </c>
      <c r="BX422" s="385">
        <f t="shared" si="260"/>
        <v>487.73</v>
      </c>
      <c r="BY422" s="385">
        <f t="shared" si="261"/>
        <v>40.644166666666671</v>
      </c>
      <c r="BZ422" s="385"/>
      <c r="CF422" s="399">
        <f t="shared" si="245"/>
        <v>51</v>
      </c>
      <c r="CG422" s="399">
        <f t="shared" si="246"/>
        <v>51</v>
      </c>
      <c r="CH422" s="399">
        <f t="shared" si="247"/>
        <v>83.21</v>
      </c>
      <c r="CI422" s="399">
        <f t="shared" si="248"/>
        <v>56.26</v>
      </c>
      <c r="CJ422" s="399">
        <f t="shared" si="249"/>
        <v>74.599999999999994</v>
      </c>
      <c r="CK422" s="399">
        <f t="shared" si="250"/>
        <v>102.53</v>
      </c>
      <c r="CL422" s="399">
        <f t="shared" si="251"/>
        <v>111.34</v>
      </c>
      <c r="CM422" s="399">
        <f t="shared" si="252"/>
        <v>108.59</v>
      </c>
      <c r="CN422" s="399">
        <f t="shared" si="253"/>
        <v>91.18</v>
      </c>
      <c r="CO422" s="399">
        <f t="shared" si="254"/>
        <v>58.03</v>
      </c>
      <c r="CP422" s="399">
        <f t="shared" si="255"/>
        <v>51</v>
      </c>
      <c r="CQ422" s="399">
        <f t="shared" si="256"/>
        <v>51</v>
      </c>
      <c r="CR422" s="385">
        <f t="shared" si="262"/>
        <v>889.74</v>
      </c>
      <c r="CS422" s="385">
        <f t="shared" si="263"/>
        <v>74.144999999999996</v>
      </c>
    </row>
    <row r="423" spans="22:97" ht="14" customHeight="1" x14ac:dyDescent="0.35">
      <c r="V423" s="137"/>
      <c r="W423" s="39"/>
      <c r="X423" s="202"/>
      <c r="Y423" s="42"/>
      <c r="Z423" s="27"/>
      <c r="AA423" s="28"/>
      <c r="AB423" s="29"/>
      <c r="AC423" s="29"/>
      <c r="AD423" s="29"/>
      <c r="AE423" s="30"/>
      <c r="AF423" s="31"/>
      <c r="AG423" s="136"/>
      <c r="AH423" s="137"/>
      <c r="AI423" s="39"/>
      <c r="AJ423" s="41"/>
      <c r="AK423" s="42"/>
      <c r="AL423" s="27"/>
      <c r="AM423" s="28" t="str">
        <f>IFERROR(INDEX(#REF!,MATCH(AH423,#REF!,0)),"")</f>
        <v/>
      </c>
      <c r="AN423" s="29" t="str">
        <f t="shared" si="232"/>
        <v/>
      </c>
      <c r="AO423" s="29">
        <f t="shared" si="264"/>
        <v>0</v>
      </c>
      <c r="AP423" s="29">
        <f t="shared" si="257"/>
        <v>0</v>
      </c>
      <c r="AQ423" s="30">
        <f t="shared" si="265"/>
        <v>0</v>
      </c>
      <c r="AR423" s="31">
        <f t="shared" si="266"/>
        <v>0</v>
      </c>
      <c r="AT423" s="44" t="s">
        <v>969</v>
      </c>
      <c r="AU423" s="52" t="s">
        <v>756</v>
      </c>
      <c r="AV423" s="138">
        <v>0</v>
      </c>
      <c r="AW423" s="58">
        <v>0</v>
      </c>
      <c r="AX423" s="55">
        <v>9485</v>
      </c>
      <c r="AY423" s="58">
        <v>16928</v>
      </c>
      <c r="AZ423" s="55">
        <v>1940</v>
      </c>
      <c r="BA423" s="58">
        <v>4645</v>
      </c>
      <c r="BB423" s="55">
        <v>6624</v>
      </c>
      <c r="BC423" s="58">
        <v>5421</v>
      </c>
      <c r="BD423" s="51">
        <v>4372</v>
      </c>
      <c r="BE423" s="58">
        <v>1398</v>
      </c>
      <c r="BF423" s="55">
        <v>0</v>
      </c>
      <c r="BG423" s="59">
        <v>0</v>
      </c>
      <c r="BI423" s="140">
        <f t="shared" si="258"/>
        <v>4234.416666666667</v>
      </c>
      <c r="BJ423" s="140">
        <f t="shared" si="259"/>
        <v>50813</v>
      </c>
      <c r="BL423" s="399">
        <f t="shared" si="233"/>
        <v>26</v>
      </c>
      <c r="BM423" s="399">
        <f t="shared" si="234"/>
        <v>26</v>
      </c>
      <c r="BN423" s="399">
        <f t="shared" si="235"/>
        <v>94.88</v>
      </c>
      <c r="BO423" s="399">
        <f t="shared" si="236"/>
        <v>154.41999999999999</v>
      </c>
      <c r="BP423" s="399">
        <f t="shared" si="237"/>
        <v>38.58</v>
      </c>
      <c r="BQ423" s="399">
        <f t="shared" si="238"/>
        <v>57.52</v>
      </c>
      <c r="BR423" s="399">
        <f t="shared" si="239"/>
        <v>71.989999999999995</v>
      </c>
      <c r="BS423" s="399">
        <f t="shared" si="240"/>
        <v>62.95</v>
      </c>
      <c r="BT423" s="399">
        <f t="shared" si="241"/>
        <v>55.6</v>
      </c>
      <c r="BU423" s="399">
        <f t="shared" si="242"/>
        <v>34.79</v>
      </c>
      <c r="BV423" s="399">
        <f t="shared" si="243"/>
        <v>26</v>
      </c>
      <c r="BW423" s="399">
        <f t="shared" si="244"/>
        <v>26</v>
      </c>
      <c r="BX423" s="385">
        <f t="shared" si="260"/>
        <v>674.7299999999999</v>
      </c>
      <c r="BY423" s="385">
        <f t="shared" si="261"/>
        <v>56.227499999999992</v>
      </c>
      <c r="BZ423" s="385"/>
      <c r="CF423" s="399">
        <f t="shared" si="245"/>
        <v>51</v>
      </c>
      <c r="CG423" s="399">
        <f t="shared" si="246"/>
        <v>51</v>
      </c>
      <c r="CH423" s="399">
        <f t="shared" si="247"/>
        <v>192.02</v>
      </c>
      <c r="CI423" s="399">
        <f t="shared" si="248"/>
        <v>340.88</v>
      </c>
      <c r="CJ423" s="399">
        <f t="shared" si="249"/>
        <v>69.599999999999994</v>
      </c>
      <c r="CK423" s="399">
        <f t="shared" si="250"/>
        <v>102.06</v>
      </c>
      <c r="CL423" s="399">
        <f t="shared" si="251"/>
        <v>134.80000000000001</v>
      </c>
      <c r="CM423" s="399">
        <f t="shared" si="252"/>
        <v>111.37</v>
      </c>
      <c r="CN423" s="399">
        <f t="shared" si="253"/>
        <v>98.78</v>
      </c>
      <c r="CO423" s="399">
        <f t="shared" si="254"/>
        <v>63.1</v>
      </c>
      <c r="CP423" s="399">
        <f t="shared" si="255"/>
        <v>51</v>
      </c>
      <c r="CQ423" s="399">
        <f t="shared" si="256"/>
        <v>51</v>
      </c>
      <c r="CR423" s="385">
        <f t="shared" si="262"/>
        <v>1316.61</v>
      </c>
      <c r="CS423" s="385">
        <f t="shared" si="263"/>
        <v>109.71749999999999</v>
      </c>
    </row>
    <row r="424" spans="22:97" ht="14" customHeight="1" x14ac:dyDescent="0.35">
      <c r="V424" s="137"/>
      <c r="W424" s="39"/>
      <c r="X424" s="202"/>
      <c r="Y424" s="42"/>
      <c r="Z424" s="27"/>
      <c r="AA424" s="28"/>
      <c r="AB424" s="29"/>
      <c r="AC424" s="29"/>
      <c r="AD424" s="29"/>
      <c r="AE424" s="30"/>
      <c r="AF424" s="31"/>
      <c r="AG424" s="136"/>
      <c r="AH424" s="137"/>
      <c r="AI424" s="39"/>
      <c r="AJ424" s="41"/>
      <c r="AK424" s="42"/>
      <c r="AL424" s="27"/>
      <c r="AM424" s="28" t="str">
        <f>IFERROR(INDEX(#REF!,MATCH(AH424,#REF!,0)),"")</f>
        <v/>
      </c>
      <c r="AN424" s="29" t="str">
        <f t="shared" si="232"/>
        <v/>
      </c>
      <c r="AO424" s="29">
        <f t="shared" si="264"/>
        <v>0</v>
      </c>
      <c r="AP424" s="29">
        <f t="shared" si="257"/>
        <v>0</v>
      </c>
      <c r="AQ424" s="30">
        <f t="shared" si="265"/>
        <v>0</v>
      </c>
      <c r="AR424" s="31">
        <f t="shared" si="266"/>
        <v>0</v>
      </c>
      <c r="AT424" s="44" t="s">
        <v>969</v>
      </c>
      <c r="AU424" s="52" t="s">
        <v>757</v>
      </c>
      <c r="AV424" s="138">
        <v>0</v>
      </c>
      <c r="AW424" s="58">
        <v>0</v>
      </c>
      <c r="AX424" s="55">
        <v>1825</v>
      </c>
      <c r="AY424" s="58">
        <v>498</v>
      </c>
      <c r="AZ424" s="55">
        <v>4298</v>
      </c>
      <c r="BA424" s="58">
        <v>5072</v>
      </c>
      <c r="BB424" s="55">
        <v>7800</v>
      </c>
      <c r="BC424" s="58">
        <v>5603</v>
      </c>
      <c r="BD424" s="51">
        <v>5543</v>
      </c>
      <c r="BE424" s="58">
        <v>6176</v>
      </c>
      <c r="BF424" s="55">
        <v>0</v>
      </c>
      <c r="BG424" s="59">
        <v>0</v>
      </c>
      <c r="BI424" s="140">
        <f t="shared" si="258"/>
        <v>3067.9166666666665</v>
      </c>
      <c r="BJ424" s="140">
        <f t="shared" si="259"/>
        <v>36815</v>
      </c>
      <c r="BL424" s="399">
        <f t="shared" si="233"/>
        <v>26</v>
      </c>
      <c r="BM424" s="399">
        <f t="shared" si="234"/>
        <v>26</v>
      </c>
      <c r="BN424" s="399">
        <f t="shared" si="235"/>
        <v>37.78</v>
      </c>
      <c r="BO424" s="399">
        <f t="shared" si="236"/>
        <v>28.99</v>
      </c>
      <c r="BP424" s="399">
        <f t="shared" si="237"/>
        <v>55.09</v>
      </c>
      <c r="BQ424" s="399">
        <f t="shared" si="238"/>
        <v>60.5</v>
      </c>
      <c r="BR424" s="399">
        <f t="shared" si="239"/>
        <v>81.400000000000006</v>
      </c>
      <c r="BS424" s="399">
        <f t="shared" si="240"/>
        <v>64.22</v>
      </c>
      <c r="BT424" s="399">
        <f t="shared" si="241"/>
        <v>63.8</v>
      </c>
      <c r="BU424" s="399">
        <f t="shared" si="242"/>
        <v>68.41</v>
      </c>
      <c r="BV424" s="399">
        <f t="shared" si="243"/>
        <v>26</v>
      </c>
      <c r="BW424" s="399">
        <f t="shared" si="244"/>
        <v>26</v>
      </c>
      <c r="BX424" s="385">
        <f t="shared" si="260"/>
        <v>564.19000000000005</v>
      </c>
      <c r="BY424" s="385">
        <f t="shared" si="261"/>
        <v>47.01583333333334</v>
      </c>
      <c r="BZ424" s="385"/>
      <c r="CF424" s="399">
        <f t="shared" si="245"/>
        <v>51</v>
      </c>
      <c r="CG424" s="399">
        <f t="shared" si="246"/>
        <v>51</v>
      </c>
      <c r="CH424" s="399">
        <f t="shared" si="247"/>
        <v>68.22</v>
      </c>
      <c r="CI424" s="399">
        <f t="shared" si="248"/>
        <v>54.39</v>
      </c>
      <c r="CJ424" s="399">
        <f t="shared" si="249"/>
        <v>97.9</v>
      </c>
      <c r="CK424" s="399">
        <f t="shared" si="250"/>
        <v>107.18</v>
      </c>
      <c r="CL424" s="399">
        <f t="shared" si="251"/>
        <v>158.32</v>
      </c>
      <c r="CM424" s="399">
        <f t="shared" si="252"/>
        <v>114.38</v>
      </c>
      <c r="CN424" s="399">
        <f t="shared" si="253"/>
        <v>113.18</v>
      </c>
      <c r="CO424" s="399">
        <f t="shared" si="254"/>
        <v>125.84</v>
      </c>
      <c r="CP424" s="399">
        <f t="shared" si="255"/>
        <v>51</v>
      </c>
      <c r="CQ424" s="399">
        <f t="shared" si="256"/>
        <v>51</v>
      </c>
      <c r="CR424" s="385">
        <f t="shared" si="262"/>
        <v>1043.4099999999999</v>
      </c>
      <c r="CS424" s="385">
        <f t="shared" si="263"/>
        <v>86.950833333333321</v>
      </c>
    </row>
    <row r="425" spans="22:97" ht="14" customHeight="1" x14ac:dyDescent="0.35">
      <c r="V425" s="137"/>
      <c r="W425" s="39"/>
      <c r="X425" s="202"/>
      <c r="Y425" s="42"/>
      <c r="Z425" s="27"/>
      <c r="AA425" s="28"/>
      <c r="AB425" s="29"/>
      <c r="AC425" s="29"/>
      <c r="AD425" s="29"/>
      <c r="AE425" s="30"/>
      <c r="AF425" s="31"/>
      <c r="AG425" s="136"/>
      <c r="AH425" s="137"/>
      <c r="AI425" s="39"/>
      <c r="AJ425" s="41"/>
      <c r="AK425" s="42"/>
      <c r="AL425" s="27"/>
      <c r="AM425" s="28" t="str">
        <f>IFERROR(INDEX(#REF!,MATCH(AH425,#REF!,0)),"")</f>
        <v/>
      </c>
      <c r="AN425" s="29" t="str">
        <f t="shared" si="232"/>
        <v/>
      </c>
      <c r="AO425" s="29">
        <f t="shared" si="264"/>
        <v>0</v>
      </c>
      <c r="AP425" s="29">
        <f t="shared" si="257"/>
        <v>0</v>
      </c>
      <c r="AQ425" s="30">
        <f t="shared" si="265"/>
        <v>0</v>
      </c>
      <c r="AR425" s="31">
        <f t="shared" si="266"/>
        <v>0</v>
      </c>
      <c r="AT425" s="44" t="s">
        <v>969</v>
      </c>
      <c r="AU425" s="52" t="s">
        <v>758</v>
      </c>
      <c r="AV425" s="138">
        <v>0</v>
      </c>
      <c r="AW425" s="58">
        <v>0</v>
      </c>
      <c r="AX425" s="55">
        <v>3229</v>
      </c>
      <c r="AY425" s="58">
        <v>1155</v>
      </c>
      <c r="AZ425" s="55">
        <v>2395</v>
      </c>
      <c r="BA425" s="58">
        <v>4936</v>
      </c>
      <c r="BB425" s="55">
        <v>6978</v>
      </c>
      <c r="BC425" s="58">
        <v>4361</v>
      </c>
      <c r="BD425" s="51">
        <v>4261</v>
      </c>
      <c r="BE425" s="58">
        <v>1876</v>
      </c>
      <c r="BF425" s="55">
        <v>0</v>
      </c>
      <c r="BG425" s="59">
        <v>0</v>
      </c>
      <c r="BI425" s="140">
        <f t="shared" si="258"/>
        <v>2432.5833333333335</v>
      </c>
      <c r="BJ425" s="140">
        <f t="shared" si="259"/>
        <v>29191</v>
      </c>
      <c r="BL425" s="399">
        <f t="shared" si="233"/>
        <v>26</v>
      </c>
      <c r="BM425" s="399">
        <f t="shared" si="234"/>
        <v>26</v>
      </c>
      <c r="BN425" s="399">
        <f t="shared" si="235"/>
        <v>47.6</v>
      </c>
      <c r="BO425" s="399">
        <f t="shared" si="236"/>
        <v>33.090000000000003</v>
      </c>
      <c r="BP425" s="399">
        <f t="shared" si="237"/>
        <v>41.77</v>
      </c>
      <c r="BQ425" s="399">
        <f t="shared" si="238"/>
        <v>59.55</v>
      </c>
      <c r="BR425" s="399">
        <f t="shared" si="239"/>
        <v>74.819999999999993</v>
      </c>
      <c r="BS425" s="399">
        <f t="shared" si="240"/>
        <v>55.53</v>
      </c>
      <c r="BT425" s="399">
        <f t="shared" si="241"/>
        <v>54.83</v>
      </c>
      <c r="BU425" s="399">
        <f t="shared" si="242"/>
        <v>38.130000000000003</v>
      </c>
      <c r="BV425" s="399">
        <f t="shared" si="243"/>
        <v>26</v>
      </c>
      <c r="BW425" s="399">
        <f t="shared" si="244"/>
        <v>26</v>
      </c>
      <c r="BX425" s="385">
        <f t="shared" si="260"/>
        <v>509.32</v>
      </c>
      <c r="BY425" s="385">
        <f t="shared" si="261"/>
        <v>42.443333333333335</v>
      </c>
      <c r="BZ425" s="385"/>
      <c r="CF425" s="399">
        <f t="shared" si="245"/>
        <v>51</v>
      </c>
      <c r="CG425" s="399">
        <f t="shared" si="246"/>
        <v>51</v>
      </c>
      <c r="CH425" s="399">
        <f t="shared" si="247"/>
        <v>85.07</v>
      </c>
      <c r="CI425" s="399">
        <f t="shared" si="248"/>
        <v>60.18</v>
      </c>
      <c r="CJ425" s="399">
        <f t="shared" si="249"/>
        <v>75.06</v>
      </c>
      <c r="CK425" s="399">
        <f t="shared" si="250"/>
        <v>105.55</v>
      </c>
      <c r="CL425" s="399">
        <f t="shared" si="251"/>
        <v>141.88</v>
      </c>
      <c r="CM425" s="399">
        <f t="shared" si="252"/>
        <v>98.65</v>
      </c>
      <c r="CN425" s="399">
        <f t="shared" si="253"/>
        <v>97.45</v>
      </c>
      <c r="CO425" s="399">
        <f t="shared" si="254"/>
        <v>68.83</v>
      </c>
      <c r="CP425" s="399">
        <f t="shared" si="255"/>
        <v>51</v>
      </c>
      <c r="CQ425" s="399">
        <f t="shared" si="256"/>
        <v>51</v>
      </c>
      <c r="CR425" s="385">
        <f t="shared" si="262"/>
        <v>936.67000000000007</v>
      </c>
      <c r="CS425" s="385">
        <f t="shared" si="263"/>
        <v>78.055833333333339</v>
      </c>
    </row>
    <row r="426" spans="22:97" ht="14" customHeight="1" x14ac:dyDescent="0.35">
      <c r="V426" s="137"/>
      <c r="W426" s="39"/>
      <c r="X426" s="202"/>
      <c r="Y426" s="42"/>
      <c r="Z426" s="27"/>
      <c r="AA426" s="28"/>
      <c r="AB426" s="29"/>
      <c r="AC426" s="29"/>
      <c r="AD426" s="29"/>
      <c r="AE426" s="30"/>
      <c r="AF426" s="31"/>
      <c r="AG426" s="136"/>
      <c r="AH426" s="137"/>
      <c r="AI426" s="39"/>
      <c r="AJ426" s="41"/>
      <c r="AK426" s="42"/>
      <c r="AL426" s="27"/>
      <c r="AM426" s="28" t="str">
        <f>IFERROR(INDEX(#REF!,MATCH(AH426,#REF!,0)),"")</f>
        <v/>
      </c>
      <c r="AN426" s="29" t="str">
        <f t="shared" si="232"/>
        <v/>
      </c>
      <c r="AO426" s="29">
        <f t="shared" si="264"/>
        <v>0</v>
      </c>
      <c r="AP426" s="29">
        <f t="shared" si="257"/>
        <v>0</v>
      </c>
      <c r="AQ426" s="30">
        <f t="shared" si="265"/>
        <v>0</v>
      </c>
      <c r="AR426" s="31">
        <f t="shared" si="266"/>
        <v>0</v>
      </c>
      <c r="AT426" s="44" t="s">
        <v>969</v>
      </c>
      <c r="AU426" s="52" t="s">
        <v>759</v>
      </c>
      <c r="AV426" s="138">
        <v>0</v>
      </c>
      <c r="AW426" s="58">
        <v>0</v>
      </c>
      <c r="AX426" s="55">
        <v>3110</v>
      </c>
      <c r="AY426" s="58">
        <v>1345</v>
      </c>
      <c r="AZ426" s="55">
        <v>3526</v>
      </c>
      <c r="BA426" s="58">
        <v>5225</v>
      </c>
      <c r="BB426" s="55">
        <v>6935</v>
      </c>
      <c r="BC426" s="58">
        <v>6784</v>
      </c>
      <c r="BD426" s="51">
        <v>9573</v>
      </c>
      <c r="BE426" s="58">
        <v>4466</v>
      </c>
      <c r="BF426" s="55">
        <v>0</v>
      </c>
      <c r="BG426" s="59">
        <v>0</v>
      </c>
      <c r="BI426" s="140">
        <f t="shared" si="258"/>
        <v>3413.6666666666665</v>
      </c>
      <c r="BJ426" s="140">
        <f t="shared" si="259"/>
        <v>40964</v>
      </c>
      <c r="BL426" s="399">
        <f t="shared" si="233"/>
        <v>26</v>
      </c>
      <c r="BM426" s="399">
        <f t="shared" si="234"/>
        <v>26</v>
      </c>
      <c r="BN426" s="399">
        <f t="shared" si="235"/>
        <v>46.77</v>
      </c>
      <c r="BO426" s="399">
        <f t="shared" si="236"/>
        <v>34.42</v>
      </c>
      <c r="BP426" s="399">
        <f t="shared" si="237"/>
        <v>49.68</v>
      </c>
      <c r="BQ426" s="399">
        <f t="shared" si="238"/>
        <v>61.58</v>
      </c>
      <c r="BR426" s="399">
        <f t="shared" si="239"/>
        <v>74.48</v>
      </c>
      <c r="BS426" s="399">
        <f t="shared" si="240"/>
        <v>73.27</v>
      </c>
      <c r="BT426" s="399">
        <f t="shared" si="241"/>
        <v>95.58</v>
      </c>
      <c r="BU426" s="399">
        <f t="shared" si="242"/>
        <v>56.26</v>
      </c>
      <c r="BV426" s="399">
        <f t="shared" si="243"/>
        <v>26</v>
      </c>
      <c r="BW426" s="399">
        <f t="shared" si="244"/>
        <v>26</v>
      </c>
      <c r="BX426" s="385">
        <f t="shared" si="260"/>
        <v>596.04</v>
      </c>
      <c r="BY426" s="385">
        <f t="shared" si="261"/>
        <v>49.669999999999995</v>
      </c>
      <c r="BZ426" s="385"/>
      <c r="CF426" s="399">
        <f t="shared" si="245"/>
        <v>51</v>
      </c>
      <c r="CG426" s="399">
        <f t="shared" si="246"/>
        <v>51</v>
      </c>
      <c r="CH426" s="399">
        <f t="shared" si="247"/>
        <v>83.64</v>
      </c>
      <c r="CI426" s="399">
        <f t="shared" si="248"/>
        <v>62.46</v>
      </c>
      <c r="CJ426" s="399">
        <f t="shared" si="249"/>
        <v>88.63</v>
      </c>
      <c r="CK426" s="399">
        <f t="shared" si="250"/>
        <v>109.02</v>
      </c>
      <c r="CL426" s="399">
        <f t="shared" si="251"/>
        <v>141.02000000000001</v>
      </c>
      <c r="CM426" s="399">
        <f t="shared" si="252"/>
        <v>138</v>
      </c>
      <c r="CN426" s="399">
        <f t="shared" si="253"/>
        <v>193.78</v>
      </c>
      <c r="CO426" s="399">
        <f t="shared" si="254"/>
        <v>99.91</v>
      </c>
      <c r="CP426" s="399">
        <f t="shared" si="255"/>
        <v>51</v>
      </c>
      <c r="CQ426" s="399">
        <f t="shared" si="256"/>
        <v>51</v>
      </c>
      <c r="CR426" s="385">
        <f t="shared" si="262"/>
        <v>1120.46</v>
      </c>
      <c r="CS426" s="385">
        <f t="shared" si="263"/>
        <v>93.37166666666667</v>
      </c>
    </row>
    <row r="427" spans="22:97" ht="14" customHeight="1" x14ac:dyDescent="0.35">
      <c r="V427" s="137"/>
      <c r="W427" s="39"/>
      <c r="X427" s="202"/>
      <c r="Y427" s="42"/>
      <c r="Z427" s="27"/>
      <c r="AA427" s="28"/>
      <c r="AB427" s="29"/>
      <c r="AC427" s="29"/>
      <c r="AD427" s="29"/>
      <c r="AE427" s="30"/>
      <c r="AF427" s="31"/>
      <c r="AG427" s="136"/>
      <c r="AH427" s="137"/>
      <c r="AI427" s="39"/>
      <c r="AJ427" s="41"/>
      <c r="AK427" s="42"/>
      <c r="AL427" s="27"/>
      <c r="AM427" s="28" t="str">
        <f>IFERROR(INDEX(#REF!,MATCH(AH427,#REF!,0)),"")</f>
        <v/>
      </c>
      <c r="AN427" s="29" t="str">
        <f t="shared" si="232"/>
        <v/>
      </c>
      <c r="AO427" s="29">
        <f t="shared" si="264"/>
        <v>0</v>
      </c>
      <c r="AP427" s="29">
        <f t="shared" si="257"/>
        <v>0</v>
      </c>
      <c r="AQ427" s="30">
        <f t="shared" si="265"/>
        <v>0</v>
      </c>
      <c r="AR427" s="31">
        <f t="shared" si="266"/>
        <v>0</v>
      </c>
      <c r="AT427" s="44" t="s">
        <v>969</v>
      </c>
      <c r="AU427" s="52" t="s">
        <v>760</v>
      </c>
      <c r="AV427" s="138">
        <v>0</v>
      </c>
      <c r="AW427" s="58">
        <v>0</v>
      </c>
      <c r="AX427" s="55">
        <v>2077</v>
      </c>
      <c r="AY427" s="58">
        <v>1054</v>
      </c>
      <c r="AZ427" s="55">
        <v>4017</v>
      </c>
      <c r="BA427" s="58">
        <v>5990</v>
      </c>
      <c r="BB427" s="55">
        <v>10063</v>
      </c>
      <c r="BC427" s="58">
        <v>7739</v>
      </c>
      <c r="BD427" s="51">
        <v>5027</v>
      </c>
      <c r="BE427" s="58">
        <v>1994</v>
      </c>
      <c r="BF427" s="55">
        <v>0</v>
      </c>
      <c r="BG427" s="59">
        <v>0</v>
      </c>
      <c r="BI427" s="140">
        <f t="shared" si="258"/>
        <v>3163.4166666666665</v>
      </c>
      <c r="BJ427" s="140">
        <f t="shared" si="259"/>
        <v>37961</v>
      </c>
      <c r="BL427" s="399">
        <f t="shared" si="233"/>
        <v>26</v>
      </c>
      <c r="BM427" s="399">
        <f t="shared" si="234"/>
        <v>26</v>
      </c>
      <c r="BN427" s="399">
        <f t="shared" si="235"/>
        <v>39.54</v>
      </c>
      <c r="BO427" s="399">
        <f t="shared" si="236"/>
        <v>32.380000000000003</v>
      </c>
      <c r="BP427" s="399">
        <f t="shared" si="237"/>
        <v>53.12</v>
      </c>
      <c r="BQ427" s="399">
        <f t="shared" si="238"/>
        <v>66.930000000000007</v>
      </c>
      <c r="BR427" s="399">
        <f t="shared" si="239"/>
        <v>99.5</v>
      </c>
      <c r="BS427" s="399">
        <f t="shared" si="240"/>
        <v>80.91</v>
      </c>
      <c r="BT427" s="399">
        <f t="shared" si="241"/>
        <v>60.19</v>
      </c>
      <c r="BU427" s="399">
        <f t="shared" si="242"/>
        <v>38.96</v>
      </c>
      <c r="BV427" s="399">
        <f t="shared" si="243"/>
        <v>26</v>
      </c>
      <c r="BW427" s="399">
        <f t="shared" si="244"/>
        <v>26</v>
      </c>
      <c r="BX427" s="385">
        <f t="shared" si="260"/>
        <v>575.53</v>
      </c>
      <c r="BY427" s="385">
        <f t="shared" si="261"/>
        <v>47.960833333333333</v>
      </c>
      <c r="BZ427" s="385"/>
      <c r="CF427" s="399">
        <f t="shared" si="245"/>
        <v>51</v>
      </c>
      <c r="CG427" s="399">
        <f t="shared" si="246"/>
        <v>51</v>
      </c>
      <c r="CH427" s="399">
        <f t="shared" si="247"/>
        <v>71.239999999999995</v>
      </c>
      <c r="CI427" s="399">
        <f t="shared" si="248"/>
        <v>58.97</v>
      </c>
      <c r="CJ427" s="399">
        <f t="shared" si="249"/>
        <v>94.52</v>
      </c>
      <c r="CK427" s="399">
        <f t="shared" si="250"/>
        <v>122.12</v>
      </c>
      <c r="CL427" s="399">
        <f t="shared" si="251"/>
        <v>203.58</v>
      </c>
      <c r="CM427" s="399">
        <f t="shared" si="252"/>
        <v>157.1</v>
      </c>
      <c r="CN427" s="399">
        <f t="shared" si="253"/>
        <v>106.64</v>
      </c>
      <c r="CO427" s="399">
        <f t="shared" si="254"/>
        <v>70.25</v>
      </c>
      <c r="CP427" s="399">
        <f t="shared" si="255"/>
        <v>51</v>
      </c>
      <c r="CQ427" s="399">
        <f t="shared" si="256"/>
        <v>51</v>
      </c>
      <c r="CR427" s="385">
        <f t="shared" si="262"/>
        <v>1088.42</v>
      </c>
      <c r="CS427" s="385">
        <f t="shared" si="263"/>
        <v>90.701666666666668</v>
      </c>
    </row>
    <row r="428" spans="22:97" ht="14" customHeight="1" x14ac:dyDescent="0.35">
      <c r="V428" s="137"/>
      <c r="W428" s="39"/>
      <c r="X428" s="202"/>
      <c r="Y428" s="42"/>
      <c r="Z428" s="27"/>
      <c r="AA428" s="28"/>
      <c r="AB428" s="29"/>
      <c r="AC428" s="29"/>
      <c r="AD428" s="29"/>
      <c r="AE428" s="30"/>
      <c r="AF428" s="31"/>
      <c r="AG428" s="136"/>
      <c r="AH428" s="137"/>
      <c r="AI428" s="39"/>
      <c r="AJ428" s="41"/>
      <c r="AK428" s="42"/>
      <c r="AL428" s="27"/>
      <c r="AM428" s="28" t="str">
        <f>IFERROR(INDEX(#REF!,MATCH(AH428,#REF!,0)),"")</f>
        <v/>
      </c>
      <c r="AN428" s="29" t="str">
        <f t="shared" si="232"/>
        <v/>
      </c>
      <c r="AO428" s="29">
        <f t="shared" si="264"/>
        <v>0</v>
      </c>
      <c r="AP428" s="29">
        <f t="shared" si="257"/>
        <v>0</v>
      </c>
      <c r="AQ428" s="30">
        <f t="shared" si="265"/>
        <v>0</v>
      </c>
      <c r="AR428" s="31">
        <f t="shared" si="266"/>
        <v>0</v>
      </c>
      <c r="AT428" s="44" t="s">
        <v>969</v>
      </c>
      <c r="AU428" s="52" t="s">
        <v>761</v>
      </c>
      <c r="AV428" s="138">
        <v>0</v>
      </c>
      <c r="AW428" s="58">
        <v>0</v>
      </c>
      <c r="AX428" s="55">
        <v>823</v>
      </c>
      <c r="AY428" s="58">
        <v>1340</v>
      </c>
      <c r="AZ428" s="55">
        <v>3386</v>
      </c>
      <c r="BA428" s="58">
        <v>9169</v>
      </c>
      <c r="BB428" s="55">
        <v>12728</v>
      </c>
      <c r="BC428" s="58">
        <v>9348</v>
      </c>
      <c r="BD428" s="51">
        <v>6219</v>
      </c>
      <c r="BE428" s="58">
        <v>2007</v>
      </c>
      <c r="BF428" s="55">
        <v>0</v>
      </c>
      <c r="BG428" s="59">
        <v>0</v>
      </c>
      <c r="BI428" s="140">
        <f t="shared" si="258"/>
        <v>3751.6666666666665</v>
      </c>
      <c r="BJ428" s="140">
        <f t="shared" si="259"/>
        <v>45020</v>
      </c>
      <c r="BL428" s="399">
        <f t="shared" si="233"/>
        <v>26</v>
      </c>
      <c r="BM428" s="399">
        <f t="shared" si="234"/>
        <v>26</v>
      </c>
      <c r="BN428" s="399">
        <f t="shared" si="235"/>
        <v>30.94</v>
      </c>
      <c r="BO428" s="399">
        <f t="shared" si="236"/>
        <v>34.380000000000003</v>
      </c>
      <c r="BP428" s="399">
        <f t="shared" si="237"/>
        <v>48.7</v>
      </c>
      <c r="BQ428" s="399">
        <f t="shared" si="238"/>
        <v>92.35</v>
      </c>
      <c r="BR428" s="399">
        <f t="shared" si="239"/>
        <v>120.82</v>
      </c>
      <c r="BS428" s="399">
        <f t="shared" si="240"/>
        <v>93.78</v>
      </c>
      <c r="BT428" s="399">
        <f t="shared" si="241"/>
        <v>68.75</v>
      </c>
      <c r="BU428" s="399">
        <f t="shared" si="242"/>
        <v>39.049999999999997</v>
      </c>
      <c r="BV428" s="399">
        <f t="shared" si="243"/>
        <v>26</v>
      </c>
      <c r="BW428" s="399">
        <f t="shared" si="244"/>
        <v>26</v>
      </c>
      <c r="BX428" s="385">
        <f t="shared" si="260"/>
        <v>632.77</v>
      </c>
      <c r="BY428" s="385">
        <f t="shared" si="261"/>
        <v>52.730833333333329</v>
      </c>
      <c r="BZ428" s="385"/>
      <c r="CF428" s="399">
        <f t="shared" si="245"/>
        <v>51</v>
      </c>
      <c r="CG428" s="399">
        <f t="shared" si="246"/>
        <v>51</v>
      </c>
      <c r="CH428" s="399">
        <f t="shared" si="247"/>
        <v>56.6</v>
      </c>
      <c r="CI428" s="399">
        <f t="shared" si="248"/>
        <v>62.4</v>
      </c>
      <c r="CJ428" s="399">
        <f t="shared" si="249"/>
        <v>86.95</v>
      </c>
      <c r="CK428" s="399">
        <f t="shared" si="250"/>
        <v>185.7</v>
      </c>
      <c r="CL428" s="399">
        <f t="shared" si="251"/>
        <v>256.88</v>
      </c>
      <c r="CM428" s="399">
        <f t="shared" si="252"/>
        <v>189.28</v>
      </c>
      <c r="CN428" s="399">
        <f t="shared" si="253"/>
        <v>126.7</v>
      </c>
      <c r="CO428" s="399">
        <f t="shared" si="254"/>
        <v>70.400000000000006</v>
      </c>
      <c r="CP428" s="399">
        <f t="shared" si="255"/>
        <v>51</v>
      </c>
      <c r="CQ428" s="399">
        <f t="shared" si="256"/>
        <v>51</v>
      </c>
      <c r="CR428" s="385">
        <f t="shared" si="262"/>
        <v>1238.9100000000001</v>
      </c>
      <c r="CS428" s="385">
        <f t="shared" si="263"/>
        <v>103.24250000000001</v>
      </c>
    </row>
    <row r="429" spans="22:97" ht="14" customHeight="1" x14ac:dyDescent="0.35">
      <c r="V429" s="137"/>
      <c r="W429" s="39"/>
      <c r="X429" s="202"/>
      <c r="Y429" s="42"/>
      <c r="Z429" s="27"/>
      <c r="AA429" s="28"/>
      <c r="AB429" s="29"/>
      <c r="AC429" s="29"/>
      <c r="AD429" s="29"/>
      <c r="AE429" s="30"/>
      <c r="AF429" s="31"/>
      <c r="AG429" s="136"/>
      <c r="AH429" s="137"/>
      <c r="AI429" s="39"/>
      <c r="AJ429" s="41"/>
      <c r="AK429" s="42"/>
      <c r="AL429" s="27"/>
      <c r="AM429" s="28" t="str">
        <f>IFERROR(INDEX(#REF!,MATCH(AH429,#REF!,0)),"")</f>
        <v/>
      </c>
      <c r="AN429" s="29" t="str">
        <f t="shared" si="232"/>
        <v/>
      </c>
      <c r="AO429" s="29">
        <f t="shared" si="264"/>
        <v>0</v>
      </c>
      <c r="AP429" s="29">
        <f t="shared" si="257"/>
        <v>0</v>
      </c>
      <c r="AQ429" s="30">
        <f t="shared" si="265"/>
        <v>0</v>
      </c>
      <c r="AR429" s="31">
        <f t="shared" si="266"/>
        <v>0</v>
      </c>
      <c r="AT429" s="44" t="s">
        <v>969</v>
      </c>
      <c r="AU429" s="52" t="s">
        <v>762</v>
      </c>
      <c r="AV429" s="138">
        <v>0</v>
      </c>
      <c r="AW429" s="58">
        <v>0</v>
      </c>
      <c r="AX429" s="55">
        <v>1305</v>
      </c>
      <c r="AY429" s="58">
        <v>506</v>
      </c>
      <c r="AZ429" s="55">
        <v>3302</v>
      </c>
      <c r="BA429" s="58">
        <v>7294</v>
      </c>
      <c r="BB429" s="55">
        <v>10331</v>
      </c>
      <c r="BC429" s="58">
        <v>12180</v>
      </c>
      <c r="BD429" s="51">
        <v>4608</v>
      </c>
      <c r="BE429" s="58">
        <v>2088</v>
      </c>
      <c r="BF429" s="55">
        <v>0</v>
      </c>
      <c r="BG429" s="59">
        <v>0</v>
      </c>
      <c r="BI429" s="140">
        <f t="shared" si="258"/>
        <v>3467.8333333333335</v>
      </c>
      <c r="BJ429" s="140">
        <f t="shared" si="259"/>
        <v>41614</v>
      </c>
      <c r="BL429" s="399">
        <f t="shared" si="233"/>
        <v>26</v>
      </c>
      <c r="BM429" s="399">
        <f t="shared" si="234"/>
        <v>26</v>
      </c>
      <c r="BN429" s="399">
        <f t="shared" si="235"/>
        <v>34.14</v>
      </c>
      <c r="BO429" s="399">
        <f t="shared" si="236"/>
        <v>29.04</v>
      </c>
      <c r="BP429" s="399">
        <f t="shared" si="237"/>
        <v>48.11</v>
      </c>
      <c r="BQ429" s="399">
        <f t="shared" si="238"/>
        <v>77.349999999999994</v>
      </c>
      <c r="BR429" s="399">
        <f t="shared" si="239"/>
        <v>101.65</v>
      </c>
      <c r="BS429" s="399">
        <f t="shared" si="240"/>
        <v>116.44</v>
      </c>
      <c r="BT429" s="399">
        <f t="shared" si="241"/>
        <v>57.26</v>
      </c>
      <c r="BU429" s="399">
        <f t="shared" si="242"/>
        <v>39.619999999999997</v>
      </c>
      <c r="BV429" s="399">
        <f t="shared" si="243"/>
        <v>26</v>
      </c>
      <c r="BW429" s="399">
        <f t="shared" si="244"/>
        <v>26</v>
      </c>
      <c r="BX429" s="385">
        <f t="shared" si="260"/>
        <v>607.61</v>
      </c>
      <c r="BY429" s="385">
        <f t="shared" si="261"/>
        <v>50.634166666666665</v>
      </c>
      <c r="BZ429" s="385"/>
      <c r="CF429" s="399">
        <f t="shared" si="245"/>
        <v>51</v>
      </c>
      <c r="CG429" s="399">
        <f t="shared" si="246"/>
        <v>51</v>
      </c>
      <c r="CH429" s="399">
        <f t="shared" si="247"/>
        <v>61.98</v>
      </c>
      <c r="CI429" s="399">
        <f t="shared" si="248"/>
        <v>54.44</v>
      </c>
      <c r="CJ429" s="399">
        <f t="shared" si="249"/>
        <v>85.94</v>
      </c>
      <c r="CK429" s="399">
        <f t="shared" si="250"/>
        <v>148.19999999999999</v>
      </c>
      <c r="CL429" s="399">
        <f t="shared" si="251"/>
        <v>208.94</v>
      </c>
      <c r="CM429" s="399">
        <f t="shared" si="252"/>
        <v>245.92</v>
      </c>
      <c r="CN429" s="399">
        <f t="shared" si="253"/>
        <v>101.62</v>
      </c>
      <c r="CO429" s="399">
        <f t="shared" si="254"/>
        <v>71.38</v>
      </c>
      <c r="CP429" s="399">
        <f t="shared" si="255"/>
        <v>51</v>
      </c>
      <c r="CQ429" s="399">
        <f t="shared" si="256"/>
        <v>51</v>
      </c>
      <c r="CR429" s="385">
        <f t="shared" si="262"/>
        <v>1182.42</v>
      </c>
      <c r="CS429" s="385">
        <f t="shared" si="263"/>
        <v>98.535000000000011</v>
      </c>
    </row>
    <row r="430" spans="22:97" ht="14" customHeight="1" x14ac:dyDescent="0.35">
      <c r="V430" s="137"/>
      <c r="W430" s="39"/>
      <c r="X430" s="202"/>
      <c r="Y430" s="42"/>
      <c r="Z430" s="27"/>
      <c r="AA430" s="28"/>
      <c r="AB430" s="29"/>
      <c r="AC430" s="29"/>
      <c r="AD430" s="29"/>
      <c r="AE430" s="30"/>
      <c r="AF430" s="31"/>
      <c r="AG430" s="136"/>
      <c r="AH430" s="137"/>
      <c r="AI430" s="39"/>
      <c r="AJ430" s="41"/>
      <c r="AK430" s="42"/>
      <c r="AL430" s="27"/>
      <c r="AM430" s="28" t="str">
        <f>IFERROR(INDEX(#REF!,MATCH(AH430,#REF!,0)),"")</f>
        <v/>
      </c>
      <c r="AN430" s="29" t="str">
        <f t="shared" si="232"/>
        <v/>
      </c>
      <c r="AO430" s="29">
        <f t="shared" si="264"/>
        <v>0</v>
      </c>
      <c r="AP430" s="29">
        <f t="shared" si="257"/>
        <v>0</v>
      </c>
      <c r="AQ430" s="30">
        <f t="shared" si="265"/>
        <v>0</v>
      </c>
      <c r="AR430" s="31">
        <f t="shared" si="266"/>
        <v>0</v>
      </c>
      <c r="AT430" s="44" t="s">
        <v>969</v>
      </c>
      <c r="AU430" s="52" t="s">
        <v>763</v>
      </c>
      <c r="AV430" s="138">
        <v>0</v>
      </c>
      <c r="AW430" s="58">
        <v>0</v>
      </c>
      <c r="AX430" s="55">
        <v>607</v>
      </c>
      <c r="AY430" s="58">
        <v>3134</v>
      </c>
      <c r="AZ430" s="55">
        <v>1400</v>
      </c>
      <c r="BA430" s="58">
        <v>6369</v>
      </c>
      <c r="BB430" s="55">
        <v>9507</v>
      </c>
      <c r="BC430" s="58">
        <v>8012</v>
      </c>
      <c r="BD430" s="51">
        <v>4093</v>
      </c>
      <c r="BE430" s="58">
        <v>4535</v>
      </c>
      <c r="BF430" s="55">
        <v>0</v>
      </c>
      <c r="BG430" s="59">
        <v>0</v>
      </c>
      <c r="BI430" s="140">
        <f t="shared" si="258"/>
        <v>3138.0833333333335</v>
      </c>
      <c r="BJ430" s="140">
        <f t="shared" si="259"/>
        <v>37657</v>
      </c>
      <c r="BL430" s="399">
        <f t="shared" si="233"/>
        <v>26</v>
      </c>
      <c r="BM430" s="399">
        <f t="shared" si="234"/>
        <v>26</v>
      </c>
      <c r="BN430" s="399">
        <f t="shared" si="235"/>
        <v>29.64</v>
      </c>
      <c r="BO430" s="399">
        <f t="shared" si="236"/>
        <v>46.94</v>
      </c>
      <c r="BP430" s="399">
        <f t="shared" si="237"/>
        <v>34.799999999999997</v>
      </c>
      <c r="BQ430" s="399">
        <f t="shared" si="238"/>
        <v>69.95</v>
      </c>
      <c r="BR430" s="399">
        <f t="shared" si="239"/>
        <v>95.06</v>
      </c>
      <c r="BS430" s="399">
        <f t="shared" si="240"/>
        <v>83.1</v>
      </c>
      <c r="BT430" s="399">
        <f t="shared" si="241"/>
        <v>53.65</v>
      </c>
      <c r="BU430" s="399">
        <f t="shared" si="242"/>
        <v>56.75</v>
      </c>
      <c r="BV430" s="399">
        <f t="shared" si="243"/>
        <v>26</v>
      </c>
      <c r="BW430" s="399">
        <f t="shared" si="244"/>
        <v>26</v>
      </c>
      <c r="BX430" s="385">
        <f t="shared" si="260"/>
        <v>573.89</v>
      </c>
      <c r="BY430" s="385">
        <f t="shared" si="261"/>
        <v>47.824166666666663</v>
      </c>
      <c r="BZ430" s="385"/>
      <c r="CF430" s="399">
        <f t="shared" si="245"/>
        <v>51</v>
      </c>
      <c r="CG430" s="399">
        <f t="shared" si="246"/>
        <v>51</v>
      </c>
      <c r="CH430" s="399">
        <f t="shared" si="247"/>
        <v>55.13</v>
      </c>
      <c r="CI430" s="399">
        <f t="shared" si="248"/>
        <v>83.93</v>
      </c>
      <c r="CJ430" s="399">
        <f t="shared" si="249"/>
        <v>63.12</v>
      </c>
      <c r="CK430" s="399">
        <f t="shared" si="250"/>
        <v>129.69999999999999</v>
      </c>
      <c r="CL430" s="399">
        <f t="shared" si="251"/>
        <v>192.46</v>
      </c>
      <c r="CM430" s="399">
        <f t="shared" si="252"/>
        <v>162.56</v>
      </c>
      <c r="CN430" s="399">
        <f t="shared" si="253"/>
        <v>95.44</v>
      </c>
      <c r="CO430" s="399">
        <f t="shared" si="254"/>
        <v>100.74</v>
      </c>
      <c r="CP430" s="399">
        <f t="shared" si="255"/>
        <v>51</v>
      </c>
      <c r="CQ430" s="399">
        <f t="shared" si="256"/>
        <v>51</v>
      </c>
      <c r="CR430" s="385">
        <f t="shared" si="262"/>
        <v>1087.0800000000002</v>
      </c>
      <c r="CS430" s="385">
        <f t="shared" si="263"/>
        <v>90.590000000000018</v>
      </c>
    </row>
    <row r="431" spans="22:97" ht="14" customHeight="1" x14ac:dyDescent="0.35">
      <c r="V431" s="137"/>
      <c r="W431" s="39"/>
      <c r="X431" s="202"/>
      <c r="Y431" s="42"/>
      <c r="Z431" s="27"/>
      <c r="AA431" s="28"/>
      <c r="AB431" s="29"/>
      <c r="AC431" s="29"/>
      <c r="AD431" s="29"/>
      <c r="AE431" s="30"/>
      <c r="AF431" s="31"/>
      <c r="AG431" s="136"/>
      <c r="AH431" s="137"/>
      <c r="AI431" s="39"/>
      <c r="AJ431" s="41"/>
      <c r="AK431" s="42"/>
      <c r="AL431" s="27"/>
      <c r="AM431" s="28" t="str">
        <f>IFERROR(INDEX(#REF!,MATCH(AH431,#REF!,0)),"")</f>
        <v/>
      </c>
      <c r="AN431" s="29" t="str">
        <f t="shared" si="232"/>
        <v/>
      </c>
      <c r="AO431" s="29">
        <f t="shared" si="264"/>
        <v>0</v>
      </c>
      <c r="AP431" s="29">
        <f t="shared" si="257"/>
        <v>0</v>
      </c>
      <c r="AQ431" s="30">
        <f t="shared" si="265"/>
        <v>0</v>
      </c>
      <c r="AR431" s="31">
        <f t="shared" si="266"/>
        <v>0</v>
      </c>
      <c r="AT431" s="44" t="s">
        <v>969</v>
      </c>
      <c r="AU431" s="52" t="s">
        <v>764</v>
      </c>
      <c r="AV431" s="138">
        <v>0</v>
      </c>
      <c r="AW431" s="58">
        <v>0</v>
      </c>
      <c r="AX431" s="55">
        <v>6300</v>
      </c>
      <c r="AY431" s="58">
        <v>1401</v>
      </c>
      <c r="AZ431" s="55">
        <v>4665</v>
      </c>
      <c r="BA431" s="58">
        <v>6029</v>
      </c>
      <c r="BB431" s="55">
        <v>11926</v>
      </c>
      <c r="BC431" s="58">
        <v>5655</v>
      </c>
      <c r="BD431" s="51">
        <v>8474</v>
      </c>
      <c r="BE431" s="58">
        <v>2963</v>
      </c>
      <c r="BF431" s="55">
        <v>0</v>
      </c>
      <c r="BG431" s="59">
        <v>0</v>
      </c>
      <c r="BI431" s="140">
        <f t="shared" si="258"/>
        <v>3951.0833333333335</v>
      </c>
      <c r="BJ431" s="140">
        <f t="shared" si="259"/>
        <v>47413</v>
      </c>
      <c r="BL431" s="399">
        <f t="shared" si="233"/>
        <v>26</v>
      </c>
      <c r="BM431" s="399">
        <f t="shared" si="234"/>
        <v>26</v>
      </c>
      <c r="BN431" s="399">
        <f t="shared" si="235"/>
        <v>69.400000000000006</v>
      </c>
      <c r="BO431" s="399">
        <f t="shared" si="236"/>
        <v>34.81</v>
      </c>
      <c r="BP431" s="399">
        <f t="shared" si="237"/>
        <v>57.66</v>
      </c>
      <c r="BQ431" s="399">
        <f t="shared" si="238"/>
        <v>67.23</v>
      </c>
      <c r="BR431" s="399">
        <f t="shared" si="239"/>
        <v>114.41</v>
      </c>
      <c r="BS431" s="399">
        <f t="shared" si="240"/>
        <v>64.59</v>
      </c>
      <c r="BT431" s="399">
        <f t="shared" si="241"/>
        <v>86.79</v>
      </c>
      <c r="BU431" s="399">
        <f t="shared" si="242"/>
        <v>45.74</v>
      </c>
      <c r="BV431" s="399">
        <f t="shared" si="243"/>
        <v>26</v>
      </c>
      <c r="BW431" s="399">
        <f t="shared" si="244"/>
        <v>26</v>
      </c>
      <c r="BX431" s="385">
        <f t="shared" si="260"/>
        <v>644.63</v>
      </c>
      <c r="BY431" s="385">
        <f t="shared" si="261"/>
        <v>53.719166666666666</v>
      </c>
      <c r="BZ431" s="385"/>
      <c r="CF431" s="399">
        <f t="shared" si="245"/>
        <v>51</v>
      </c>
      <c r="CG431" s="399">
        <f t="shared" si="246"/>
        <v>51</v>
      </c>
      <c r="CH431" s="399">
        <f t="shared" si="247"/>
        <v>128.32</v>
      </c>
      <c r="CI431" s="399">
        <f t="shared" si="248"/>
        <v>63.13</v>
      </c>
      <c r="CJ431" s="399">
        <f t="shared" si="249"/>
        <v>102.3</v>
      </c>
      <c r="CK431" s="399">
        <f t="shared" si="250"/>
        <v>122.9</v>
      </c>
      <c r="CL431" s="399">
        <f t="shared" si="251"/>
        <v>240.84</v>
      </c>
      <c r="CM431" s="399">
        <f t="shared" si="252"/>
        <v>115.42</v>
      </c>
      <c r="CN431" s="399">
        <f t="shared" si="253"/>
        <v>171.8</v>
      </c>
      <c r="CO431" s="399">
        <f t="shared" si="254"/>
        <v>81.88</v>
      </c>
      <c r="CP431" s="399">
        <f t="shared" si="255"/>
        <v>51</v>
      </c>
      <c r="CQ431" s="399">
        <f t="shared" si="256"/>
        <v>51</v>
      </c>
      <c r="CR431" s="385">
        <f t="shared" si="262"/>
        <v>1230.5900000000001</v>
      </c>
      <c r="CS431" s="385">
        <f t="shared" si="263"/>
        <v>102.54916666666668</v>
      </c>
    </row>
    <row r="432" spans="22:97" ht="14" customHeight="1" x14ac:dyDescent="0.35">
      <c r="V432" s="137"/>
      <c r="W432" s="39"/>
      <c r="X432" s="202"/>
      <c r="Y432" s="42"/>
      <c r="Z432" s="27"/>
      <c r="AA432" s="28"/>
      <c r="AB432" s="29"/>
      <c r="AC432" s="29"/>
      <c r="AD432" s="29"/>
      <c r="AE432" s="30"/>
      <c r="AF432" s="31"/>
      <c r="AG432" s="136"/>
      <c r="AH432" s="137"/>
      <c r="AI432" s="39"/>
      <c r="AJ432" s="41"/>
      <c r="AK432" s="42"/>
      <c r="AL432" s="27"/>
      <c r="AM432" s="28" t="str">
        <f>IFERROR(INDEX(#REF!,MATCH(AH432,#REF!,0)),"")</f>
        <v/>
      </c>
      <c r="AN432" s="29" t="str">
        <f t="shared" si="232"/>
        <v/>
      </c>
      <c r="AO432" s="29">
        <f t="shared" si="264"/>
        <v>0</v>
      </c>
      <c r="AP432" s="29">
        <f t="shared" si="257"/>
        <v>0</v>
      </c>
      <c r="AQ432" s="30">
        <f t="shared" si="265"/>
        <v>0</v>
      </c>
      <c r="AR432" s="31">
        <f t="shared" si="266"/>
        <v>0</v>
      </c>
      <c r="AT432" s="44" t="s">
        <v>969</v>
      </c>
      <c r="AU432" s="52" t="s">
        <v>765</v>
      </c>
      <c r="AV432" s="138">
        <v>0</v>
      </c>
      <c r="AW432" s="58">
        <v>0</v>
      </c>
      <c r="AX432" s="55">
        <v>4493</v>
      </c>
      <c r="AY432" s="58">
        <v>2224</v>
      </c>
      <c r="AZ432" s="55">
        <v>5082</v>
      </c>
      <c r="BA432" s="58">
        <v>6540</v>
      </c>
      <c r="BB432" s="55">
        <v>46810</v>
      </c>
      <c r="BC432" s="58">
        <v>-32495</v>
      </c>
      <c r="BD432" s="51">
        <v>11892</v>
      </c>
      <c r="BE432" s="58">
        <v>6851</v>
      </c>
      <c r="BF432" s="55">
        <v>0</v>
      </c>
      <c r="BG432" s="59">
        <v>0</v>
      </c>
      <c r="BI432" s="140">
        <f t="shared" si="258"/>
        <v>4283.083333333333</v>
      </c>
      <c r="BJ432" s="140">
        <f t="shared" si="259"/>
        <v>51397</v>
      </c>
      <c r="BL432" s="399">
        <f t="shared" si="233"/>
        <v>26</v>
      </c>
      <c r="BM432" s="399">
        <f t="shared" si="234"/>
        <v>26</v>
      </c>
      <c r="BN432" s="399">
        <f t="shared" si="235"/>
        <v>56.45</v>
      </c>
      <c r="BO432" s="399">
        <f t="shared" si="236"/>
        <v>40.57</v>
      </c>
      <c r="BP432" s="399">
        <f t="shared" si="237"/>
        <v>60.57</v>
      </c>
      <c r="BQ432" s="399">
        <f t="shared" si="238"/>
        <v>71.319999999999993</v>
      </c>
      <c r="BR432" s="399">
        <f t="shared" si="239"/>
        <v>393.48</v>
      </c>
      <c r="BS432" s="399">
        <f t="shared" si="240"/>
        <v>-168.97</v>
      </c>
      <c r="BT432" s="399">
        <f t="shared" si="241"/>
        <v>114.14</v>
      </c>
      <c r="BU432" s="399">
        <f t="shared" si="242"/>
        <v>73.81</v>
      </c>
      <c r="BV432" s="399">
        <f t="shared" si="243"/>
        <v>26</v>
      </c>
      <c r="BW432" s="399">
        <f t="shared" si="244"/>
        <v>26</v>
      </c>
      <c r="BX432" s="385">
        <f t="shared" si="260"/>
        <v>745.36999999999989</v>
      </c>
      <c r="BY432" s="385">
        <f t="shared" si="261"/>
        <v>62.114166666666655</v>
      </c>
      <c r="BZ432" s="385"/>
      <c r="CF432" s="399">
        <f t="shared" si="245"/>
        <v>51</v>
      </c>
      <c r="CG432" s="399">
        <f t="shared" si="246"/>
        <v>51</v>
      </c>
      <c r="CH432" s="399">
        <f t="shared" si="247"/>
        <v>100.24</v>
      </c>
      <c r="CI432" s="399">
        <f t="shared" si="248"/>
        <v>73.010000000000005</v>
      </c>
      <c r="CJ432" s="399">
        <f t="shared" si="249"/>
        <v>107.3</v>
      </c>
      <c r="CK432" s="399">
        <f t="shared" si="250"/>
        <v>133.12</v>
      </c>
      <c r="CL432" s="399">
        <f t="shared" si="251"/>
        <v>938.52</v>
      </c>
      <c r="CM432" s="399">
        <f t="shared" si="252"/>
        <v>-169.97</v>
      </c>
      <c r="CN432" s="399">
        <f t="shared" si="253"/>
        <v>240.16</v>
      </c>
      <c r="CO432" s="399">
        <f t="shared" si="254"/>
        <v>139.34</v>
      </c>
      <c r="CP432" s="399">
        <f t="shared" si="255"/>
        <v>51</v>
      </c>
      <c r="CQ432" s="399">
        <f t="shared" si="256"/>
        <v>51</v>
      </c>
      <c r="CR432" s="385">
        <f t="shared" si="262"/>
        <v>1765.72</v>
      </c>
      <c r="CS432" s="385">
        <f t="shared" si="263"/>
        <v>147.14333333333335</v>
      </c>
    </row>
    <row r="433" spans="22:97" ht="14" customHeight="1" x14ac:dyDescent="0.35">
      <c r="V433" s="137"/>
      <c r="W433" s="39"/>
      <c r="X433" s="202"/>
      <c r="Y433" s="42"/>
      <c r="Z433" s="27"/>
      <c r="AA433" s="28"/>
      <c r="AB433" s="29"/>
      <c r="AC433" s="29"/>
      <c r="AD433" s="29"/>
      <c r="AE433" s="30"/>
      <c r="AF433" s="31"/>
      <c r="AG433" s="136"/>
      <c r="AH433" s="137"/>
      <c r="AI433" s="39"/>
      <c r="AJ433" s="41"/>
      <c r="AK433" s="42"/>
      <c r="AL433" s="27"/>
      <c r="AM433" s="28" t="str">
        <f>IFERROR(INDEX(#REF!,MATCH(AH433,#REF!,0)),"")</f>
        <v/>
      </c>
      <c r="AN433" s="29" t="str">
        <f t="shared" si="232"/>
        <v/>
      </c>
      <c r="AO433" s="29">
        <f t="shared" si="264"/>
        <v>0</v>
      </c>
      <c r="AP433" s="29">
        <f t="shared" si="257"/>
        <v>0</v>
      </c>
      <c r="AQ433" s="30">
        <f t="shared" si="265"/>
        <v>0</v>
      </c>
      <c r="AR433" s="31">
        <f t="shared" si="266"/>
        <v>0</v>
      </c>
      <c r="AT433" s="44" t="s">
        <v>969</v>
      </c>
      <c r="AU433" s="52" t="s">
        <v>766</v>
      </c>
      <c r="AV433" s="138">
        <v>0</v>
      </c>
      <c r="AW433" s="58">
        <v>0</v>
      </c>
      <c r="AX433" s="55">
        <v>3089</v>
      </c>
      <c r="AY433" s="58">
        <v>4241</v>
      </c>
      <c r="AZ433" s="55">
        <v>6358</v>
      </c>
      <c r="BA433" s="58">
        <v>9070</v>
      </c>
      <c r="BB433" s="55">
        <v>9529</v>
      </c>
      <c r="BC433" s="58">
        <v>8743</v>
      </c>
      <c r="BD433" s="51">
        <v>9876</v>
      </c>
      <c r="BE433" s="58">
        <v>7549</v>
      </c>
      <c r="BF433" s="55">
        <v>0</v>
      </c>
      <c r="BG433" s="59">
        <v>0</v>
      </c>
      <c r="BI433" s="140">
        <f t="shared" si="258"/>
        <v>4871.25</v>
      </c>
      <c r="BJ433" s="140">
        <f t="shared" si="259"/>
        <v>58455</v>
      </c>
      <c r="BL433" s="399">
        <f t="shared" si="233"/>
        <v>26</v>
      </c>
      <c r="BM433" s="399">
        <f t="shared" si="234"/>
        <v>26</v>
      </c>
      <c r="BN433" s="399">
        <f t="shared" si="235"/>
        <v>46.62</v>
      </c>
      <c r="BO433" s="399">
        <f t="shared" si="236"/>
        <v>54.69</v>
      </c>
      <c r="BP433" s="399">
        <f t="shared" si="237"/>
        <v>69.86</v>
      </c>
      <c r="BQ433" s="399">
        <f t="shared" si="238"/>
        <v>91.56</v>
      </c>
      <c r="BR433" s="399">
        <f t="shared" si="239"/>
        <v>95.23</v>
      </c>
      <c r="BS433" s="399">
        <f t="shared" si="240"/>
        <v>88.94</v>
      </c>
      <c r="BT433" s="399">
        <f t="shared" si="241"/>
        <v>98.01</v>
      </c>
      <c r="BU433" s="399">
        <f t="shared" si="242"/>
        <v>79.39</v>
      </c>
      <c r="BV433" s="399">
        <f t="shared" si="243"/>
        <v>26</v>
      </c>
      <c r="BW433" s="399">
        <f t="shared" si="244"/>
        <v>26</v>
      </c>
      <c r="BX433" s="385">
        <f t="shared" si="260"/>
        <v>728.30000000000007</v>
      </c>
      <c r="BY433" s="385">
        <f t="shared" si="261"/>
        <v>60.69166666666667</v>
      </c>
      <c r="BZ433" s="385"/>
      <c r="CF433" s="399">
        <f t="shared" si="245"/>
        <v>51</v>
      </c>
      <c r="CG433" s="399">
        <f t="shared" si="246"/>
        <v>51</v>
      </c>
      <c r="CH433" s="399">
        <f t="shared" si="247"/>
        <v>83.39</v>
      </c>
      <c r="CI433" s="399">
        <f t="shared" si="248"/>
        <v>97.21</v>
      </c>
      <c r="CJ433" s="399">
        <f t="shared" si="249"/>
        <v>129.47999999999999</v>
      </c>
      <c r="CK433" s="399">
        <f t="shared" si="250"/>
        <v>183.72</v>
      </c>
      <c r="CL433" s="399">
        <f t="shared" si="251"/>
        <v>192.9</v>
      </c>
      <c r="CM433" s="399">
        <f t="shared" si="252"/>
        <v>177.18</v>
      </c>
      <c r="CN433" s="399">
        <f t="shared" si="253"/>
        <v>199.84</v>
      </c>
      <c r="CO433" s="399">
        <f t="shared" si="254"/>
        <v>153.30000000000001</v>
      </c>
      <c r="CP433" s="399">
        <f t="shared" si="255"/>
        <v>51</v>
      </c>
      <c r="CQ433" s="399">
        <f t="shared" si="256"/>
        <v>51</v>
      </c>
      <c r="CR433" s="385">
        <f t="shared" si="262"/>
        <v>1421.0199999999998</v>
      </c>
      <c r="CS433" s="385">
        <f t="shared" si="263"/>
        <v>118.41833333333331</v>
      </c>
    </row>
    <row r="434" spans="22:97" ht="14" customHeight="1" x14ac:dyDescent="0.35">
      <c r="V434" s="137"/>
      <c r="W434" s="39"/>
      <c r="X434" s="202"/>
      <c r="Y434" s="42"/>
      <c r="Z434" s="27"/>
      <c r="AA434" s="28"/>
      <c r="AB434" s="29"/>
      <c r="AC434" s="29"/>
      <c r="AD434" s="29"/>
      <c r="AE434" s="30"/>
      <c r="AF434" s="31"/>
      <c r="AG434" s="136"/>
      <c r="AH434" s="137"/>
      <c r="AI434" s="39"/>
      <c r="AJ434" s="41"/>
      <c r="AK434" s="42"/>
      <c r="AL434" s="27"/>
      <c r="AM434" s="28" t="str">
        <f>IFERROR(INDEX(#REF!,MATCH(AH434,#REF!,0)),"")</f>
        <v/>
      </c>
      <c r="AN434" s="29" t="str">
        <f t="shared" si="232"/>
        <v/>
      </c>
      <c r="AO434" s="29">
        <f t="shared" si="264"/>
        <v>0</v>
      </c>
      <c r="AP434" s="29">
        <f t="shared" si="257"/>
        <v>0</v>
      </c>
      <c r="AQ434" s="30">
        <f t="shared" si="265"/>
        <v>0</v>
      </c>
      <c r="AR434" s="31">
        <f t="shared" si="266"/>
        <v>0</v>
      </c>
      <c r="AT434" s="44" t="s">
        <v>969</v>
      </c>
      <c r="AU434" s="52" t="s">
        <v>767</v>
      </c>
      <c r="AV434" s="138">
        <v>0</v>
      </c>
      <c r="AW434" s="58">
        <v>0</v>
      </c>
      <c r="AX434" s="55">
        <v>1501</v>
      </c>
      <c r="AY434" s="58">
        <v>513</v>
      </c>
      <c r="AZ434" s="55">
        <v>1971</v>
      </c>
      <c r="BA434" s="58">
        <v>4620</v>
      </c>
      <c r="BB434" s="55">
        <v>11038</v>
      </c>
      <c r="BC434" s="58">
        <v>3848</v>
      </c>
      <c r="BD434" s="51">
        <v>7094</v>
      </c>
      <c r="BE434" s="58">
        <v>6636</v>
      </c>
      <c r="BF434" s="55">
        <v>0</v>
      </c>
      <c r="BG434" s="59">
        <v>0</v>
      </c>
      <c r="BI434" s="140">
        <f t="shared" si="258"/>
        <v>3101.75</v>
      </c>
      <c r="BJ434" s="140">
        <f t="shared" si="259"/>
        <v>37221</v>
      </c>
      <c r="BL434" s="399">
        <f t="shared" si="233"/>
        <v>26</v>
      </c>
      <c r="BM434" s="399">
        <f t="shared" si="234"/>
        <v>26</v>
      </c>
      <c r="BN434" s="399">
        <f t="shared" si="235"/>
        <v>35.51</v>
      </c>
      <c r="BO434" s="399">
        <f t="shared" si="236"/>
        <v>29.08</v>
      </c>
      <c r="BP434" s="399">
        <f t="shared" si="237"/>
        <v>38.799999999999997</v>
      </c>
      <c r="BQ434" s="399">
        <f t="shared" si="238"/>
        <v>57.34</v>
      </c>
      <c r="BR434" s="399">
        <f t="shared" si="239"/>
        <v>107.3</v>
      </c>
      <c r="BS434" s="399">
        <f t="shared" si="240"/>
        <v>51.94</v>
      </c>
      <c r="BT434" s="399">
        <f t="shared" si="241"/>
        <v>75.75</v>
      </c>
      <c r="BU434" s="399">
        <f t="shared" si="242"/>
        <v>72.09</v>
      </c>
      <c r="BV434" s="399">
        <f t="shared" si="243"/>
        <v>26</v>
      </c>
      <c r="BW434" s="399">
        <f t="shared" si="244"/>
        <v>26</v>
      </c>
      <c r="BX434" s="385">
        <f t="shared" si="260"/>
        <v>571.80999999999995</v>
      </c>
      <c r="BY434" s="385">
        <f t="shared" si="261"/>
        <v>47.650833333333331</v>
      </c>
      <c r="BZ434" s="385"/>
      <c r="CF434" s="399">
        <f t="shared" si="245"/>
        <v>51</v>
      </c>
      <c r="CG434" s="399">
        <f t="shared" si="246"/>
        <v>51</v>
      </c>
      <c r="CH434" s="399">
        <f t="shared" si="247"/>
        <v>64.33</v>
      </c>
      <c r="CI434" s="399">
        <f t="shared" si="248"/>
        <v>54.49</v>
      </c>
      <c r="CJ434" s="399">
        <f t="shared" si="249"/>
        <v>69.97</v>
      </c>
      <c r="CK434" s="399">
        <f t="shared" si="250"/>
        <v>101.76</v>
      </c>
      <c r="CL434" s="399">
        <f t="shared" si="251"/>
        <v>223.08</v>
      </c>
      <c r="CM434" s="399">
        <f t="shared" si="252"/>
        <v>92.5</v>
      </c>
      <c r="CN434" s="399">
        <f t="shared" si="253"/>
        <v>144.19999999999999</v>
      </c>
      <c r="CO434" s="399">
        <f t="shared" si="254"/>
        <v>135.04</v>
      </c>
      <c r="CP434" s="399">
        <f t="shared" si="255"/>
        <v>51</v>
      </c>
      <c r="CQ434" s="399">
        <f t="shared" si="256"/>
        <v>51</v>
      </c>
      <c r="CR434" s="385">
        <f t="shared" si="262"/>
        <v>1089.3699999999999</v>
      </c>
      <c r="CS434" s="385">
        <f t="shared" si="263"/>
        <v>90.78083333333332</v>
      </c>
    </row>
    <row r="435" spans="22:97" ht="14" customHeight="1" x14ac:dyDescent="0.35">
      <c r="V435" s="137"/>
      <c r="W435" s="39"/>
      <c r="X435" s="202"/>
      <c r="Y435" s="42"/>
      <c r="Z435" s="27"/>
      <c r="AA435" s="28"/>
      <c r="AB435" s="29"/>
      <c r="AC435" s="29"/>
      <c r="AD435" s="29"/>
      <c r="AE435" s="30"/>
      <c r="AF435" s="31"/>
      <c r="AG435" s="136"/>
      <c r="AH435" s="137"/>
      <c r="AI435" s="39"/>
      <c r="AJ435" s="41"/>
      <c r="AK435" s="42"/>
      <c r="AL435" s="27"/>
      <c r="AM435" s="28" t="str">
        <f>IFERROR(INDEX(#REF!,MATCH(AH435,#REF!,0)),"")</f>
        <v/>
      </c>
      <c r="AN435" s="29" t="str">
        <f t="shared" si="232"/>
        <v/>
      </c>
      <c r="AO435" s="29">
        <f t="shared" si="264"/>
        <v>0</v>
      </c>
      <c r="AP435" s="29">
        <f t="shared" si="257"/>
        <v>0</v>
      </c>
      <c r="AQ435" s="30">
        <f t="shared" si="265"/>
        <v>0</v>
      </c>
      <c r="AR435" s="31">
        <f t="shared" si="266"/>
        <v>0</v>
      </c>
      <c r="AT435" s="44" t="s">
        <v>969</v>
      </c>
      <c r="AU435" s="52" t="s">
        <v>768</v>
      </c>
      <c r="AV435" s="138">
        <v>0</v>
      </c>
      <c r="AW435" s="58">
        <v>0</v>
      </c>
      <c r="AX435" s="53">
        <v>445</v>
      </c>
      <c r="AY435" s="58">
        <v>106</v>
      </c>
      <c r="AZ435" s="55">
        <v>2210</v>
      </c>
      <c r="BA435" s="58">
        <v>4338</v>
      </c>
      <c r="BB435" s="55">
        <v>6251</v>
      </c>
      <c r="BC435" s="58">
        <v>2638</v>
      </c>
      <c r="BD435" s="51">
        <v>5853</v>
      </c>
      <c r="BE435" s="58">
        <v>4470</v>
      </c>
      <c r="BF435" s="55">
        <v>0</v>
      </c>
      <c r="BG435" s="59">
        <v>0</v>
      </c>
      <c r="BI435" s="140">
        <f t="shared" si="258"/>
        <v>2192.5833333333335</v>
      </c>
      <c r="BJ435" s="140">
        <f t="shared" si="259"/>
        <v>26311</v>
      </c>
      <c r="BL435" s="399">
        <f t="shared" si="233"/>
        <v>26</v>
      </c>
      <c r="BM435" s="399">
        <f t="shared" si="234"/>
        <v>26</v>
      </c>
      <c r="BN435" s="399">
        <f t="shared" si="235"/>
        <v>28.67</v>
      </c>
      <c r="BO435" s="399">
        <f t="shared" si="236"/>
        <v>26.64</v>
      </c>
      <c r="BP435" s="399">
        <f t="shared" si="237"/>
        <v>40.47</v>
      </c>
      <c r="BQ435" s="399">
        <f t="shared" si="238"/>
        <v>55.37</v>
      </c>
      <c r="BR435" s="399">
        <f t="shared" si="239"/>
        <v>69.010000000000005</v>
      </c>
      <c r="BS435" s="399">
        <f t="shared" si="240"/>
        <v>43.47</v>
      </c>
      <c r="BT435" s="399">
        <f t="shared" si="241"/>
        <v>65.97</v>
      </c>
      <c r="BU435" s="399">
        <f t="shared" si="242"/>
        <v>56.29</v>
      </c>
      <c r="BV435" s="399">
        <f t="shared" si="243"/>
        <v>26</v>
      </c>
      <c r="BW435" s="399">
        <f t="shared" si="244"/>
        <v>26</v>
      </c>
      <c r="BX435" s="385">
        <f t="shared" si="260"/>
        <v>489.89000000000004</v>
      </c>
      <c r="BY435" s="385">
        <f t="shared" si="261"/>
        <v>40.82416666666667</v>
      </c>
      <c r="BZ435" s="385"/>
      <c r="CF435" s="399">
        <f t="shared" si="245"/>
        <v>51</v>
      </c>
      <c r="CG435" s="399">
        <f t="shared" si="246"/>
        <v>51</v>
      </c>
      <c r="CH435" s="399">
        <f t="shared" si="247"/>
        <v>54.03</v>
      </c>
      <c r="CI435" s="399">
        <f t="shared" si="248"/>
        <v>51.72</v>
      </c>
      <c r="CJ435" s="399">
        <f t="shared" si="249"/>
        <v>72.84</v>
      </c>
      <c r="CK435" s="399">
        <f t="shared" si="250"/>
        <v>98.38</v>
      </c>
      <c r="CL435" s="399">
        <f t="shared" si="251"/>
        <v>127.34</v>
      </c>
      <c r="CM435" s="399">
        <f t="shared" si="252"/>
        <v>77.98</v>
      </c>
      <c r="CN435" s="399">
        <f t="shared" si="253"/>
        <v>119.38</v>
      </c>
      <c r="CO435" s="399">
        <f t="shared" si="254"/>
        <v>99.96</v>
      </c>
      <c r="CP435" s="399">
        <f t="shared" si="255"/>
        <v>51</v>
      </c>
      <c r="CQ435" s="399">
        <f t="shared" si="256"/>
        <v>51</v>
      </c>
      <c r="CR435" s="385">
        <f t="shared" si="262"/>
        <v>905.63000000000011</v>
      </c>
      <c r="CS435" s="385">
        <f t="shared" si="263"/>
        <v>75.46916666666668</v>
      </c>
    </row>
    <row r="436" spans="22:97" ht="14" customHeight="1" x14ac:dyDescent="0.35">
      <c r="V436" s="137"/>
      <c r="W436" s="39"/>
      <c r="X436" s="202"/>
      <c r="Y436" s="42"/>
      <c r="Z436" s="27"/>
      <c r="AA436" s="28"/>
      <c r="AB436" s="29"/>
      <c r="AC436" s="29"/>
      <c r="AD436" s="29"/>
      <c r="AE436" s="30"/>
      <c r="AF436" s="31"/>
      <c r="AG436" s="136"/>
      <c r="AH436" s="137"/>
      <c r="AI436" s="39"/>
      <c r="AJ436" s="41"/>
      <c r="AK436" s="42"/>
      <c r="AL436" s="27"/>
      <c r="AM436" s="28" t="str">
        <f>IFERROR(INDEX(#REF!,MATCH(AH436,#REF!,0)),"")</f>
        <v/>
      </c>
      <c r="AN436" s="29" t="str">
        <f t="shared" si="232"/>
        <v/>
      </c>
      <c r="AO436" s="29">
        <f t="shared" si="264"/>
        <v>0</v>
      </c>
      <c r="AP436" s="29">
        <f t="shared" si="257"/>
        <v>0</v>
      </c>
      <c r="AQ436" s="30">
        <f t="shared" si="265"/>
        <v>0</v>
      </c>
      <c r="AR436" s="31">
        <f t="shared" si="266"/>
        <v>0</v>
      </c>
      <c r="AT436" s="44" t="s">
        <v>969</v>
      </c>
      <c r="AU436" s="52" t="s">
        <v>985</v>
      </c>
      <c r="AV436" s="138"/>
      <c r="AW436" s="58"/>
      <c r="AX436" s="55"/>
      <c r="AY436" s="58"/>
      <c r="AZ436" s="55"/>
      <c r="BA436" s="58"/>
      <c r="BB436" s="55"/>
      <c r="BC436" s="58"/>
      <c r="BD436" s="51">
        <v>3096</v>
      </c>
      <c r="BE436" s="58"/>
      <c r="BF436" s="55"/>
      <c r="BG436" s="59"/>
      <c r="BI436" s="140">
        <f t="shared" si="258"/>
        <v>3096</v>
      </c>
      <c r="BJ436" s="140">
        <f t="shared" si="259"/>
        <v>3096</v>
      </c>
      <c r="BL436" s="399">
        <f t="shared" si="233"/>
        <v>26</v>
      </c>
      <c r="BM436" s="399">
        <f t="shared" si="234"/>
        <v>26</v>
      </c>
      <c r="BN436" s="399">
        <f t="shared" si="235"/>
        <v>26</v>
      </c>
      <c r="BO436" s="399">
        <f t="shared" si="236"/>
        <v>26</v>
      </c>
      <c r="BP436" s="399">
        <f t="shared" si="237"/>
        <v>26</v>
      </c>
      <c r="BQ436" s="399">
        <f t="shared" si="238"/>
        <v>26</v>
      </c>
      <c r="BR436" s="399">
        <f t="shared" si="239"/>
        <v>26</v>
      </c>
      <c r="BS436" s="399">
        <f t="shared" si="240"/>
        <v>26</v>
      </c>
      <c r="BT436" s="399">
        <f t="shared" si="241"/>
        <v>46.67</v>
      </c>
      <c r="BU436" s="399">
        <f t="shared" si="242"/>
        <v>26</v>
      </c>
      <c r="BV436" s="399">
        <f t="shared" si="243"/>
        <v>26</v>
      </c>
      <c r="BW436" s="399">
        <f t="shared" si="244"/>
        <v>26</v>
      </c>
      <c r="BX436" s="385">
        <f t="shared" si="260"/>
        <v>332.67</v>
      </c>
      <c r="BY436" s="385">
        <f t="shared" si="261"/>
        <v>27.7225</v>
      </c>
      <c r="BZ436" s="385"/>
      <c r="CF436" s="399">
        <f t="shared" si="245"/>
        <v>51</v>
      </c>
      <c r="CG436" s="399">
        <f t="shared" si="246"/>
        <v>51</v>
      </c>
      <c r="CH436" s="399">
        <f t="shared" si="247"/>
        <v>51</v>
      </c>
      <c r="CI436" s="399">
        <f t="shared" si="248"/>
        <v>51</v>
      </c>
      <c r="CJ436" s="399">
        <f t="shared" si="249"/>
        <v>51</v>
      </c>
      <c r="CK436" s="399">
        <f t="shared" si="250"/>
        <v>51</v>
      </c>
      <c r="CL436" s="399">
        <f t="shared" si="251"/>
        <v>51</v>
      </c>
      <c r="CM436" s="399">
        <f t="shared" si="252"/>
        <v>51</v>
      </c>
      <c r="CN436" s="399">
        <f t="shared" si="253"/>
        <v>83.47</v>
      </c>
      <c r="CO436" s="399">
        <f t="shared" si="254"/>
        <v>51</v>
      </c>
      <c r="CP436" s="399">
        <f t="shared" si="255"/>
        <v>51</v>
      </c>
      <c r="CQ436" s="399">
        <f t="shared" si="256"/>
        <v>51</v>
      </c>
      <c r="CR436" s="385">
        <f t="shared" si="262"/>
        <v>644.47</v>
      </c>
      <c r="CS436" s="385">
        <f t="shared" si="263"/>
        <v>53.705833333333338</v>
      </c>
    </row>
    <row r="437" spans="22:97" ht="14" customHeight="1" x14ac:dyDescent="0.35">
      <c r="V437" s="137"/>
      <c r="W437" s="39"/>
      <c r="X437" s="202"/>
      <c r="Y437" s="42"/>
      <c r="Z437" s="27"/>
      <c r="AA437" s="28"/>
      <c r="AB437" s="29"/>
      <c r="AC437" s="29"/>
      <c r="AD437" s="29"/>
      <c r="AE437" s="30"/>
      <c r="AF437" s="31"/>
      <c r="AG437" s="136"/>
      <c r="AH437" s="137"/>
      <c r="AI437" s="39"/>
      <c r="AJ437" s="41"/>
      <c r="AK437" s="42"/>
      <c r="AL437" s="27"/>
      <c r="AM437" s="28" t="str">
        <f>IFERROR(INDEX(#REF!,MATCH(AH437,#REF!,0)),"")</f>
        <v/>
      </c>
      <c r="AN437" s="29" t="str">
        <f t="shared" si="232"/>
        <v/>
      </c>
      <c r="AO437" s="29">
        <f t="shared" si="264"/>
        <v>0</v>
      </c>
      <c r="AP437" s="29">
        <f t="shared" si="257"/>
        <v>0</v>
      </c>
      <c r="AQ437" s="30">
        <f t="shared" si="265"/>
        <v>0</v>
      </c>
      <c r="AR437" s="31">
        <f t="shared" si="266"/>
        <v>0</v>
      </c>
      <c r="AT437" s="44" t="s">
        <v>969</v>
      </c>
      <c r="AU437" s="52" t="s">
        <v>769</v>
      </c>
      <c r="AV437" s="138">
        <v>0</v>
      </c>
      <c r="AW437" s="58">
        <v>0</v>
      </c>
      <c r="AX437" s="55">
        <v>392</v>
      </c>
      <c r="AY437" s="58">
        <v>7559</v>
      </c>
      <c r="AZ437" s="55">
        <v>3736</v>
      </c>
      <c r="BA437" s="58">
        <v>6372</v>
      </c>
      <c r="BB437" s="55">
        <v>7190</v>
      </c>
      <c r="BC437" s="58">
        <v>6551</v>
      </c>
      <c r="BD437" s="51">
        <v>6258</v>
      </c>
      <c r="BE437" s="58">
        <v>3930</v>
      </c>
      <c r="BF437" s="55">
        <v>0</v>
      </c>
      <c r="BG437" s="59">
        <v>0</v>
      </c>
      <c r="BI437" s="140">
        <f t="shared" si="258"/>
        <v>3499</v>
      </c>
      <c r="BJ437" s="140">
        <f t="shared" si="259"/>
        <v>41988</v>
      </c>
      <c r="BL437" s="399">
        <f t="shared" si="233"/>
        <v>26</v>
      </c>
      <c r="BM437" s="399">
        <f t="shared" si="234"/>
        <v>26</v>
      </c>
      <c r="BN437" s="399">
        <f t="shared" si="235"/>
        <v>28.35</v>
      </c>
      <c r="BO437" s="399">
        <f t="shared" si="236"/>
        <v>79.47</v>
      </c>
      <c r="BP437" s="399">
        <f t="shared" si="237"/>
        <v>51.15</v>
      </c>
      <c r="BQ437" s="399">
        <f t="shared" si="238"/>
        <v>69.98</v>
      </c>
      <c r="BR437" s="399">
        <f t="shared" si="239"/>
        <v>76.52</v>
      </c>
      <c r="BS437" s="399">
        <f t="shared" si="240"/>
        <v>71.41</v>
      </c>
      <c r="BT437" s="399">
        <f t="shared" si="241"/>
        <v>69.06</v>
      </c>
      <c r="BU437" s="399">
        <f t="shared" si="242"/>
        <v>52.51</v>
      </c>
      <c r="BV437" s="399">
        <f t="shared" si="243"/>
        <v>26</v>
      </c>
      <c r="BW437" s="399">
        <f t="shared" si="244"/>
        <v>26</v>
      </c>
      <c r="BX437" s="385">
        <f t="shared" si="260"/>
        <v>602.45000000000005</v>
      </c>
      <c r="BY437" s="385">
        <f t="shared" si="261"/>
        <v>50.204166666666673</v>
      </c>
      <c r="BZ437" s="385"/>
      <c r="CF437" s="399">
        <f t="shared" si="245"/>
        <v>51</v>
      </c>
      <c r="CG437" s="399">
        <f t="shared" si="246"/>
        <v>51</v>
      </c>
      <c r="CH437" s="399">
        <f t="shared" si="247"/>
        <v>53.67</v>
      </c>
      <c r="CI437" s="399">
        <f t="shared" si="248"/>
        <v>153.5</v>
      </c>
      <c r="CJ437" s="399">
        <f t="shared" si="249"/>
        <v>91.15</v>
      </c>
      <c r="CK437" s="399">
        <f t="shared" si="250"/>
        <v>129.76</v>
      </c>
      <c r="CL437" s="399">
        <f t="shared" si="251"/>
        <v>146.12</v>
      </c>
      <c r="CM437" s="399">
        <f t="shared" si="252"/>
        <v>133.34</v>
      </c>
      <c r="CN437" s="399">
        <f t="shared" si="253"/>
        <v>127.48</v>
      </c>
      <c r="CO437" s="399">
        <f t="shared" si="254"/>
        <v>93.48</v>
      </c>
      <c r="CP437" s="399">
        <f t="shared" si="255"/>
        <v>51</v>
      </c>
      <c r="CQ437" s="399">
        <f t="shared" si="256"/>
        <v>51</v>
      </c>
      <c r="CR437" s="385">
        <f t="shared" si="262"/>
        <v>1132.5</v>
      </c>
      <c r="CS437" s="385">
        <f t="shared" si="263"/>
        <v>94.375</v>
      </c>
    </row>
    <row r="438" spans="22:97" ht="14" customHeight="1" x14ac:dyDescent="0.35">
      <c r="V438" s="137"/>
      <c r="W438" s="39"/>
      <c r="X438" s="202"/>
      <c r="Y438" s="42"/>
      <c r="Z438" s="27"/>
      <c r="AA438" s="28"/>
      <c r="AB438" s="29"/>
      <c r="AC438" s="29"/>
      <c r="AD438" s="29"/>
      <c r="AE438" s="30"/>
      <c r="AF438" s="31"/>
      <c r="AG438" s="136"/>
      <c r="AH438" s="137"/>
      <c r="AI438" s="39"/>
      <c r="AJ438" s="41"/>
      <c r="AK438" s="42"/>
      <c r="AL438" s="27"/>
      <c r="AM438" s="28" t="str">
        <f>IFERROR(INDEX(#REF!,MATCH(AH438,#REF!,0)),"")</f>
        <v/>
      </c>
      <c r="AN438" s="29" t="str">
        <f t="shared" si="232"/>
        <v/>
      </c>
      <c r="AO438" s="29">
        <f t="shared" si="264"/>
        <v>0</v>
      </c>
      <c r="AP438" s="29">
        <f t="shared" si="257"/>
        <v>0</v>
      </c>
      <c r="AQ438" s="30">
        <f t="shared" si="265"/>
        <v>0</v>
      </c>
      <c r="AR438" s="31">
        <f t="shared" si="266"/>
        <v>0</v>
      </c>
      <c r="AT438" s="44" t="s">
        <v>969</v>
      </c>
      <c r="AU438" s="52" t="s">
        <v>770</v>
      </c>
      <c r="AV438" s="138">
        <v>0</v>
      </c>
      <c r="AW438" s="58">
        <v>0</v>
      </c>
      <c r="AX438" s="55">
        <v>3136</v>
      </c>
      <c r="AY438" s="58">
        <v>1935</v>
      </c>
      <c r="AZ438" s="55">
        <v>2182</v>
      </c>
      <c r="BA438" s="58">
        <v>4252</v>
      </c>
      <c r="BB438" s="55">
        <v>7724</v>
      </c>
      <c r="BC438" s="58">
        <v>5506</v>
      </c>
      <c r="BD438" s="51">
        <v>3525</v>
      </c>
      <c r="BE438" s="58">
        <v>2294</v>
      </c>
      <c r="BF438" s="55">
        <v>0</v>
      </c>
      <c r="BG438" s="59">
        <v>0</v>
      </c>
      <c r="BI438" s="140">
        <f t="shared" si="258"/>
        <v>2546.1666666666665</v>
      </c>
      <c r="BJ438" s="140">
        <f t="shared" si="259"/>
        <v>30554</v>
      </c>
      <c r="BL438" s="399">
        <f t="shared" si="233"/>
        <v>26</v>
      </c>
      <c r="BM438" s="399">
        <f t="shared" si="234"/>
        <v>26</v>
      </c>
      <c r="BN438" s="399">
        <f t="shared" si="235"/>
        <v>46.95</v>
      </c>
      <c r="BO438" s="399">
        <f t="shared" si="236"/>
        <v>38.549999999999997</v>
      </c>
      <c r="BP438" s="399">
        <f t="shared" si="237"/>
        <v>40.270000000000003</v>
      </c>
      <c r="BQ438" s="399">
        <f t="shared" si="238"/>
        <v>54.76</v>
      </c>
      <c r="BR438" s="399">
        <f t="shared" si="239"/>
        <v>80.790000000000006</v>
      </c>
      <c r="BS438" s="399">
        <f t="shared" si="240"/>
        <v>63.54</v>
      </c>
      <c r="BT438" s="399">
        <f t="shared" si="241"/>
        <v>49.68</v>
      </c>
      <c r="BU438" s="399">
        <f t="shared" si="242"/>
        <v>41.06</v>
      </c>
      <c r="BV438" s="399">
        <f t="shared" si="243"/>
        <v>26</v>
      </c>
      <c r="BW438" s="399">
        <f t="shared" si="244"/>
        <v>26</v>
      </c>
      <c r="BX438" s="385">
        <f t="shared" si="260"/>
        <v>519.6</v>
      </c>
      <c r="BY438" s="385">
        <f t="shared" si="261"/>
        <v>43.300000000000004</v>
      </c>
      <c r="BZ438" s="385"/>
      <c r="CF438" s="399">
        <f t="shared" si="245"/>
        <v>51</v>
      </c>
      <c r="CG438" s="399">
        <f t="shared" si="246"/>
        <v>51</v>
      </c>
      <c r="CH438" s="399">
        <f t="shared" si="247"/>
        <v>83.95</v>
      </c>
      <c r="CI438" s="399">
        <f t="shared" si="248"/>
        <v>69.540000000000006</v>
      </c>
      <c r="CJ438" s="399">
        <f t="shared" si="249"/>
        <v>72.5</v>
      </c>
      <c r="CK438" s="399">
        <f t="shared" si="250"/>
        <v>97.34</v>
      </c>
      <c r="CL438" s="399">
        <f t="shared" si="251"/>
        <v>156.80000000000001</v>
      </c>
      <c r="CM438" s="399">
        <f t="shared" si="252"/>
        <v>112.44</v>
      </c>
      <c r="CN438" s="399">
        <f t="shared" si="253"/>
        <v>88.62</v>
      </c>
      <c r="CO438" s="399">
        <f t="shared" si="254"/>
        <v>73.849999999999994</v>
      </c>
      <c r="CP438" s="399">
        <f t="shared" si="255"/>
        <v>51</v>
      </c>
      <c r="CQ438" s="399">
        <f t="shared" si="256"/>
        <v>51</v>
      </c>
      <c r="CR438" s="385">
        <f t="shared" si="262"/>
        <v>959.04000000000019</v>
      </c>
      <c r="CS438" s="385">
        <f t="shared" si="263"/>
        <v>79.920000000000016</v>
      </c>
    </row>
    <row r="439" spans="22:97" ht="14" customHeight="1" x14ac:dyDescent="0.35">
      <c r="V439" s="137"/>
      <c r="W439" s="39"/>
      <c r="X439" s="202"/>
      <c r="Y439" s="42"/>
      <c r="Z439" s="27"/>
      <c r="AA439" s="28"/>
      <c r="AB439" s="29"/>
      <c r="AC439" s="29"/>
      <c r="AD439" s="29"/>
      <c r="AE439" s="30"/>
      <c r="AF439" s="31"/>
      <c r="AG439" s="136"/>
      <c r="AH439" s="137"/>
      <c r="AI439" s="39"/>
      <c r="AJ439" s="41"/>
      <c r="AK439" s="42"/>
      <c r="AL439" s="27"/>
      <c r="AM439" s="28" t="str">
        <f>IFERROR(INDEX(#REF!,MATCH(AH439,#REF!,0)),"")</f>
        <v/>
      </c>
      <c r="AN439" s="29" t="str">
        <f t="shared" si="232"/>
        <v/>
      </c>
      <c r="AO439" s="29">
        <f t="shared" si="264"/>
        <v>0</v>
      </c>
      <c r="AP439" s="29">
        <f t="shared" si="257"/>
        <v>0</v>
      </c>
      <c r="AQ439" s="30">
        <f t="shared" si="265"/>
        <v>0</v>
      </c>
      <c r="AR439" s="31">
        <f t="shared" si="266"/>
        <v>0</v>
      </c>
      <c r="AT439" s="44" t="s">
        <v>969</v>
      </c>
      <c r="AU439" s="48" t="s">
        <v>771</v>
      </c>
      <c r="AV439" s="138">
        <v>0</v>
      </c>
      <c r="AW439" s="58">
        <v>0</v>
      </c>
      <c r="AX439" s="55">
        <v>4483</v>
      </c>
      <c r="AY439" s="58">
        <v>1858</v>
      </c>
      <c r="AZ439" s="55">
        <v>1544</v>
      </c>
      <c r="BA439" s="58">
        <v>6168</v>
      </c>
      <c r="BB439" s="55">
        <v>8935</v>
      </c>
      <c r="BC439" s="58">
        <v>8405</v>
      </c>
      <c r="BD439" s="51">
        <v>4582</v>
      </c>
      <c r="BE439" s="58">
        <v>4416</v>
      </c>
      <c r="BF439" s="55">
        <v>0</v>
      </c>
      <c r="BG439" s="59">
        <v>0</v>
      </c>
      <c r="BI439" s="140">
        <f t="shared" si="258"/>
        <v>3365.9166666666665</v>
      </c>
      <c r="BJ439" s="140">
        <f t="shared" si="259"/>
        <v>40391</v>
      </c>
      <c r="BL439" s="399">
        <f t="shared" si="233"/>
        <v>26</v>
      </c>
      <c r="BM439" s="399">
        <f t="shared" si="234"/>
        <v>26</v>
      </c>
      <c r="BN439" s="399">
        <f t="shared" si="235"/>
        <v>56.38</v>
      </c>
      <c r="BO439" s="399">
        <f t="shared" si="236"/>
        <v>38.01</v>
      </c>
      <c r="BP439" s="399">
        <f t="shared" si="237"/>
        <v>35.81</v>
      </c>
      <c r="BQ439" s="399">
        <f t="shared" si="238"/>
        <v>68.34</v>
      </c>
      <c r="BR439" s="399">
        <f t="shared" si="239"/>
        <v>90.48</v>
      </c>
      <c r="BS439" s="399">
        <f t="shared" si="240"/>
        <v>86.24</v>
      </c>
      <c r="BT439" s="399">
        <f t="shared" si="241"/>
        <v>57.07</v>
      </c>
      <c r="BU439" s="399">
        <f t="shared" si="242"/>
        <v>55.91</v>
      </c>
      <c r="BV439" s="399">
        <f t="shared" si="243"/>
        <v>26</v>
      </c>
      <c r="BW439" s="399">
        <f t="shared" si="244"/>
        <v>26</v>
      </c>
      <c r="BX439" s="385">
        <f t="shared" si="260"/>
        <v>592.24</v>
      </c>
      <c r="BY439" s="385">
        <f t="shared" si="261"/>
        <v>49.353333333333332</v>
      </c>
      <c r="BZ439" s="385"/>
      <c r="CF439" s="399">
        <f t="shared" si="245"/>
        <v>51</v>
      </c>
      <c r="CG439" s="399">
        <f t="shared" si="246"/>
        <v>51</v>
      </c>
      <c r="CH439" s="399">
        <f t="shared" si="247"/>
        <v>100.12</v>
      </c>
      <c r="CI439" s="399">
        <f t="shared" si="248"/>
        <v>68.62</v>
      </c>
      <c r="CJ439" s="399">
        <f t="shared" si="249"/>
        <v>64.849999999999994</v>
      </c>
      <c r="CK439" s="399">
        <f t="shared" si="250"/>
        <v>125.68</v>
      </c>
      <c r="CL439" s="399">
        <f t="shared" si="251"/>
        <v>181.02</v>
      </c>
      <c r="CM439" s="399">
        <f t="shared" si="252"/>
        <v>170.42</v>
      </c>
      <c r="CN439" s="399">
        <f t="shared" si="253"/>
        <v>101.3</v>
      </c>
      <c r="CO439" s="399">
        <f t="shared" si="254"/>
        <v>99.31</v>
      </c>
      <c r="CP439" s="399">
        <f t="shared" si="255"/>
        <v>51</v>
      </c>
      <c r="CQ439" s="399">
        <f t="shared" si="256"/>
        <v>51</v>
      </c>
      <c r="CR439" s="385">
        <f t="shared" si="262"/>
        <v>1115.32</v>
      </c>
      <c r="CS439" s="385">
        <f t="shared" si="263"/>
        <v>92.943333333333328</v>
      </c>
    </row>
    <row r="440" spans="22:97" ht="14" customHeight="1" x14ac:dyDescent="0.35">
      <c r="V440" s="137"/>
      <c r="W440" s="39"/>
      <c r="X440" s="202"/>
      <c r="Y440" s="42"/>
      <c r="Z440" s="27"/>
      <c r="AA440" s="28"/>
      <c r="AB440" s="29"/>
      <c r="AC440" s="29"/>
      <c r="AD440" s="29"/>
      <c r="AE440" s="30"/>
      <c r="AF440" s="31"/>
      <c r="AG440" s="136"/>
      <c r="AH440" s="137"/>
      <c r="AI440" s="39"/>
      <c r="AJ440" s="41"/>
      <c r="AK440" s="42"/>
      <c r="AL440" s="27"/>
      <c r="AM440" s="28" t="str">
        <f>IFERROR(INDEX(#REF!,MATCH(AH440,#REF!,0)),"")</f>
        <v/>
      </c>
      <c r="AN440" s="29" t="str">
        <f t="shared" si="232"/>
        <v/>
      </c>
      <c r="AO440" s="29">
        <f t="shared" si="264"/>
        <v>0</v>
      </c>
      <c r="AP440" s="29">
        <f t="shared" si="257"/>
        <v>0</v>
      </c>
      <c r="AQ440" s="30">
        <f t="shared" si="265"/>
        <v>0</v>
      </c>
      <c r="AR440" s="31">
        <f t="shared" si="266"/>
        <v>0</v>
      </c>
      <c r="AT440" s="44" t="s">
        <v>969</v>
      </c>
      <c r="AU440" s="48" t="s">
        <v>772</v>
      </c>
      <c r="AV440" s="138">
        <v>0</v>
      </c>
      <c r="AW440" s="58">
        <v>0</v>
      </c>
      <c r="AX440" s="55">
        <v>2930</v>
      </c>
      <c r="AY440" s="58">
        <v>1021</v>
      </c>
      <c r="AZ440" s="55">
        <v>953</v>
      </c>
      <c r="BA440" s="58">
        <v>1514</v>
      </c>
      <c r="BB440" s="55"/>
      <c r="BC440" s="58"/>
      <c r="BD440" s="51">
        <v>4537</v>
      </c>
      <c r="BE440" s="58">
        <v>2729</v>
      </c>
      <c r="BF440" s="55">
        <v>0</v>
      </c>
      <c r="BG440" s="59">
        <v>0</v>
      </c>
      <c r="BI440" s="140">
        <f t="shared" si="258"/>
        <v>1368.4</v>
      </c>
      <c r="BJ440" s="140">
        <f t="shared" si="259"/>
        <v>13684</v>
      </c>
      <c r="BL440" s="399">
        <f t="shared" si="233"/>
        <v>26</v>
      </c>
      <c r="BM440" s="399">
        <f t="shared" si="234"/>
        <v>26</v>
      </c>
      <c r="BN440" s="399">
        <f t="shared" si="235"/>
        <v>45.51</v>
      </c>
      <c r="BO440" s="399">
        <f t="shared" si="236"/>
        <v>32.15</v>
      </c>
      <c r="BP440" s="399">
        <f t="shared" si="237"/>
        <v>31.72</v>
      </c>
      <c r="BQ440" s="399">
        <f t="shared" si="238"/>
        <v>35.6</v>
      </c>
      <c r="BR440" s="399">
        <f t="shared" si="239"/>
        <v>26</v>
      </c>
      <c r="BS440" s="399">
        <f t="shared" si="240"/>
        <v>26</v>
      </c>
      <c r="BT440" s="399">
        <f t="shared" si="241"/>
        <v>56.76</v>
      </c>
      <c r="BU440" s="399">
        <f t="shared" si="242"/>
        <v>44.1</v>
      </c>
      <c r="BV440" s="399">
        <f t="shared" si="243"/>
        <v>26</v>
      </c>
      <c r="BW440" s="399">
        <f t="shared" si="244"/>
        <v>26</v>
      </c>
      <c r="BX440" s="385">
        <f t="shared" si="260"/>
        <v>401.84000000000003</v>
      </c>
      <c r="BY440" s="385">
        <f t="shared" si="261"/>
        <v>33.486666666666672</v>
      </c>
      <c r="BZ440" s="385"/>
      <c r="CF440" s="399">
        <f t="shared" si="245"/>
        <v>51</v>
      </c>
      <c r="CG440" s="399">
        <f t="shared" si="246"/>
        <v>51</v>
      </c>
      <c r="CH440" s="399">
        <f t="shared" si="247"/>
        <v>81.48</v>
      </c>
      <c r="CI440" s="399">
        <f t="shared" si="248"/>
        <v>58.57</v>
      </c>
      <c r="CJ440" s="399">
        <f t="shared" si="249"/>
        <v>57.76</v>
      </c>
      <c r="CK440" s="399">
        <f t="shared" si="250"/>
        <v>64.489999999999995</v>
      </c>
      <c r="CL440" s="399">
        <f t="shared" si="251"/>
        <v>51</v>
      </c>
      <c r="CM440" s="399">
        <f t="shared" si="252"/>
        <v>51</v>
      </c>
      <c r="CN440" s="399">
        <f t="shared" si="253"/>
        <v>100.76</v>
      </c>
      <c r="CO440" s="399">
        <f t="shared" si="254"/>
        <v>79.069999999999993</v>
      </c>
      <c r="CP440" s="399">
        <f t="shared" si="255"/>
        <v>51</v>
      </c>
      <c r="CQ440" s="399">
        <f t="shared" si="256"/>
        <v>51</v>
      </c>
      <c r="CR440" s="385">
        <f t="shared" si="262"/>
        <v>748.13000000000011</v>
      </c>
      <c r="CS440" s="385">
        <f t="shared" si="263"/>
        <v>62.344166666666673</v>
      </c>
    </row>
    <row r="441" spans="22:97" ht="14" customHeight="1" x14ac:dyDescent="0.35">
      <c r="V441" s="137"/>
      <c r="W441" s="39"/>
      <c r="X441" s="202"/>
      <c r="Y441" s="42"/>
      <c r="Z441" s="27"/>
      <c r="AA441" s="28"/>
      <c r="AB441" s="29"/>
      <c r="AC441" s="29"/>
      <c r="AD441" s="29"/>
      <c r="AE441" s="30"/>
      <c r="AF441" s="31"/>
      <c r="AG441" s="136"/>
      <c r="AH441" s="137"/>
      <c r="AI441" s="39"/>
      <c r="AJ441" s="41"/>
      <c r="AK441" s="42"/>
      <c r="AL441" s="27"/>
      <c r="AM441" s="28" t="str">
        <f>IFERROR(INDEX(#REF!,MATCH(AH441,#REF!,0)),"")</f>
        <v/>
      </c>
      <c r="AN441" s="29" t="str">
        <f t="shared" si="232"/>
        <v/>
      </c>
      <c r="AO441" s="29">
        <f t="shared" si="264"/>
        <v>0</v>
      </c>
      <c r="AP441" s="29">
        <f t="shared" si="257"/>
        <v>0</v>
      </c>
      <c r="AQ441" s="30">
        <f t="shared" si="265"/>
        <v>0</v>
      </c>
      <c r="AR441" s="31">
        <f t="shared" si="266"/>
        <v>0</v>
      </c>
      <c r="AT441" s="44" t="s">
        <v>969</v>
      </c>
      <c r="AU441" s="48" t="s">
        <v>773</v>
      </c>
      <c r="AV441" s="138">
        <v>0</v>
      </c>
      <c r="AW441" s="58">
        <v>0</v>
      </c>
      <c r="AX441" s="55">
        <v>2165</v>
      </c>
      <c r="AY441" s="58">
        <v>1400</v>
      </c>
      <c r="AZ441" s="55">
        <v>2545</v>
      </c>
      <c r="BA441" s="58">
        <v>4037</v>
      </c>
      <c r="BB441" s="55">
        <v>1624</v>
      </c>
      <c r="BC441" s="58">
        <v>5842</v>
      </c>
      <c r="BD441" s="51">
        <v>4128</v>
      </c>
      <c r="BE441" s="58">
        <v>2394</v>
      </c>
      <c r="BF441" s="55">
        <v>0</v>
      </c>
      <c r="BG441" s="59">
        <v>0</v>
      </c>
      <c r="BI441" s="140">
        <f t="shared" si="258"/>
        <v>2011.25</v>
      </c>
      <c r="BJ441" s="140">
        <f t="shared" si="259"/>
        <v>24135</v>
      </c>
      <c r="BL441" s="399">
        <f t="shared" si="233"/>
        <v>26</v>
      </c>
      <c r="BM441" s="399">
        <f t="shared" si="234"/>
        <v>26</v>
      </c>
      <c r="BN441" s="399">
        <f t="shared" si="235"/>
        <v>40.159999999999997</v>
      </c>
      <c r="BO441" s="399">
        <f t="shared" si="236"/>
        <v>34.799999999999997</v>
      </c>
      <c r="BP441" s="399">
        <f t="shared" si="237"/>
        <v>42.82</v>
      </c>
      <c r="BQ441" s="399">
        <f t="shared" si="238"/>
        <v>53.26</v>
      </c>
      <c r="BR441" s="399">
        <f t="shared" si="239"/>
        <v>36.369999999999997</v>
      </c>
      <c r="BS441" s="399">
        <f t="shared" si="240"/>
        <v>65.89</v>
      </c>
      <c r="BT441" s="399">
        <f t="shared" si="241"/>
        <v>53.9</v>
      </c>
      <c r="BU441" s="399">
        <f t="shared" si="242"/>
        <v>41.76</v>
      </c>
      <c r="BV441" s="399">
        <f t="shared" si="243"/>
        <v>26</v>
      </c>
      <c r="BW441" s="399">
        <f t="shared" si="244"/>
        <v>26</v>
      </c>
      <c r="BX441" s="385">
        <f t="shared" si="260"/>
        <v>472.95999999999992</v>
      </c>
      <c r="BY441" s="385">
        <f t="shared" si="261"/>
        <v>39.413333333333327</v>
      </c>
      <c r="BZ441" s="385"/>
      <c r="CF441" s="399">
        <f t="shared" si="245"/>
        <v>51</v>
      </c>
      <c r="CG441" s="399">
        <f t="shared" si="246"/>
        <v>51</v>
      </c>
      <c r="CH441" s="399">
        <f t="shared" si="247"/>
        <v>72.3</v>
      </c>
      <c r="CI441" s="399">
        <f t="shared" si="248"/>
        <v>63.12</v>
      </c>
      <c r="CJ441" s="399">
        <f t="shared" si="249"/>
        <v>76.86</v>
      </c>
      <c r="CK441" s="399">
        <f t="shared" si="250"/>
        <v>94.76</v>
      </c>
      <c r="CL441" s="399">
        <f t="shared" si="251"/>
        <v>65.81</v>
      </c>
      <c r="CM441" s="399">
        <f t="shared" si="252"/>
        <v>119.16</v>
      </c>
      <c r="CN441" s="399">
        <f t="shared" si="253"/>
        <v>95.86</v>
      </c>
      <c r="CO441" s="399">
        <f t="shared" si="254"/>
        <v>75.05</v>
      </c>
      <c r="CP441" s="399">
        <f t="shared" si="255"/>
        <v>51</v>
      </c>
      <c r="CQ441" s="399">
        <f t="shared" si="256"/>
        <v>51</v>
      </c>
      <c r="CR441" s="385">
        <f t="shared" si="262"/>
        <v>866.92</v>
      </c>
      <c r="CS441" s="385">
        <f t="shared" si="263"/>
        <v>72.243333333333325</v>
      </c>
    </row>
    <row r="442" spans="22:97" ht="14" customHeight="1" x14ac:dyDescent="0.35">
      <c r="V442" s="137"/>
      <c r="W442" s="39"/>
      <c r="X442" s="202"/>
      <c r="Y442" s="42"/>
      <c r="Z442" s="27"/>
      <c r="AA442" s="28"/>
      <c r="AB442" s="29"/>
      <c r="AC442" s="29"/>
      <c r="AD442" s="29"/>
      <c r="AE442" s="30"/>
      <c r="AF442" s="31"/>
      <c r="AG442" s="136"/>
      <c r="AH442" s="137"/>
      <c r="AI442" s="39"/>
      <c r="AJ442" s="41"/>
      <c r="AK442" s="42"/>
      <c r="AL442" s="27"/>
      <c r="AM442" s="28" t="str">
        <f>IFERROR(INDEX(#REF!,MATCH(AH442,#REF!,0)),"")</f>
        <v/>
      </c>
      <c r="AN442" s="29" t="str">
        <f t="shared" si="232"/>
        <v/>
      </c>
      <c r="AO442" s="29">
        <f t="shared" si="264"/>
        <v>0</v>
      </c>
      <c r="AP442" s="29">
        <f t="shared" si="257"/>
        <v>0</v>
      </c>
      <c r="AQ442" s="30">
        <f t="shared" si="265"/>
        <v>0</v>
      </c>
      <c r="AR442" s="31">
        <f t="shared" si="266"/>
        <v>0</v>
      </c>
      <c r="AT442" s="44" t="s">
        <v>969</v>
      </c>
      <c r="AU442" s="48" t="s">
        <v>774</v>
      </c>
      <c r="AV442" s="138">
        <v>0</v>
      </c>
      <c r="AW442" s="58">
        <v>0</v>
      </c>
      <c r="AX442" s="55">
        <v>5094</v>
      </c>
      <c r="AY442" s="58">
        <v>3812</v>
      </c>
      <c r="AZ442" s="55">
        <v>7170</v>
      </c>
      <c r="BA442" s="58">
        <v>7005</v>
      </c>
      <c r="BB442" s="55">
        <v>5432</v>
      </c>
      <c r="BC442" s="58">
        <v>5520</v>
      </c>
      <c r="BD442" s="51">
        <v>11446</v>
      </c>
      <c r="BE442" s="58">
        <v>5971</v>
      </c>
      <c r="BF442" s="55">
        <v>0</v>
      </c>
      <c r="BG442" s="59">
        <v>0</v>
      </c>
      <c r="BI442" s="140">
        <f t="shared" si="258"/>
        <v>4287.5</v>
      </c>
      <c r="BJ442" s="140">
        <f t="shared" si="259"/>
        <v>51450</v>
      </c>
      <c r="BL442" s="399">
        <f t="shared" si="233"/>
        <v>26</v>
      </c>
      <c r="BM442" s="399">
        <f t="shared" si="234"/>
        <v>26</v>
      </c>
      <c r="BN442" s="399">
        <f t="shared" si="235"/>
        <v>60.66</v>
      </c>
      <c r="BO442" s="399">
        <f t="shared" si="236"/>
        <v>51.68</v>
      </c>
      <c r="BP442" s="399">
        <f t="shared" si="237"/>
        <v>76.36</v>
      </c>
      <c r="BQ442" s="399">
        <f t="shared" si="238"/>
        <v>75.040000000000006</v>
      </c>
      <c r="BR442" s="399">
        <f t="shared" si="239"/>
        <v>63.02</v>
      </c>
      <c r="BS442" s="399">
        <f t="shared" si="240"/>
        <v>63.64</v>
      </c>
      <c r="BT442" s="399">
        <f t="shared" si="241"/>
        <v>110.57</v>
      </c>
      <c r="BU442" s="399">
        <f t="shared" si="242"/>
        <v>66.8</v>
      </c>
      <c r="BV442" s="399">
        <f t="shared" si="243"/>
        <v>26</v>
      </c>
      <c r="BW442" s="399">
        <f t="shared" si="244"/>
        <v>26</v>
      </c>
      <c r="BX442" s="385">
        <f t="shared" si="260"/>
        <v>671.77</v>
      </c>
      <c r="BY442" s="385">
        <f t="shared" si="261"/>
        <v>55.980833333333329</v>
      </c>
      <c r="BZ442" s="385"/>
      <c r="CF442" s="399">
        <f t="shared" si="245"/>
        <v>51</v>
      </c>
      <c r="CG442" s="399">
        <f t="shared" si="246"/>
        <v>51</v>
      </c>
      <c r="CH442" s="399">
        <f t="shared" si="247"/>
        <v>107.45</v>
      </c>
      <c r="CI442" s="399">
        <f t="shared" si="248"/>
        <v>92.06</v>
      </c>
      <c r="CJ442" s="399">
        <f t="shared" si="249"/>
        <v>145.72</v>
      </c>
      <c r="CK442" s="399">
        <f t="shared" si="250"/>
        <v>142.41999999999999</v>
      </c>
      <c r="CL442" s="399">
        <f t="shared" si="251"/>
        <v>111.5</v>
      </c>
      <c r="CM442" s="399">
        <f t="shared" si="252"/>
        <v>112.72</v>
      </c>
      <c r="CN442" s="399">
        <f t="shared" si="253"/>
        <v>231.24</v>
      </c>
      <c r="CO442" s="399">
        <f t="shared" si="254"/>
        <v>121.74</v>
      </c>
      <c r="CP442" s="399">
        <f t="shared" si="255"/>
        <v>51</v>
      </c>
      <c r="CQ442" s="399">
        <f t="shared" si="256"/>
        <v>51</v>
      </c>
      <c r="CR442" s="385">
        <f t="shared" si="262"/>
        <v>1268.8500000000001</v>
      </c>
      <c r="CS442" s="385">
        <f t="shared" si="263"/>
        <v>105.73750000000001</v>
      </c>
    </row>
    <row r="443" spans="22:97" ht="14" customHeight="1" x14ac:dyDescent="0.35">
      <c r="V443" s="137"/>
      <c r="W443" s="39"/>
      <c r="X443" s="202"/>
      <c r="Y443" s="42"/>
      <c r="Z443" s="27"/>
      <c r="AA443" s="28"/>
      <c r="AB443" s="29"/>
      <c r="AC443" s="29"/>
      <c r="AD443" s="29"/>
      <c r="AE443" s="30"/>
      <c r="AF443" s="31"/>
      <c r="AG443" s="136"/>
      <c r="AH443" s="137"/>
      <c r="AI443" s="39"/>
      <c r="AJ443" s="41"/>
      <c r="AK443" s="42"/>
      <c r="AL443" s="27"/>
      <c r="AM443" s="28" t="str">
        <f>IFERROR(INDEX(#REF!,MATCH(AH443,#REF!,0)),"")</f>
        <v/>
      </c>
      <c r="AN443" s="29" t="str">
        <f t="shared" si="232"/>
        <v/>
      </c>
      <c r="AO443" s="29">
        <f t="shared" si="264"/>
        <v>0</v>
      </c>
      <c r="AP443" s="29">
        <f t="shared" si="257"/>
        <v>0</v>
      </c>
      <c r="AQ443" s="30">
        <f t="shared" si="265"/>
        <v>0</v>
      </c>
      <c r="AR443" s="31">
        <f t="shared" si="266"/>
        <v>0</v>
      </c>
      <c r="AT443" s="44" t="s">
        <v>969</v>
      </c>
      <c r="AU443" s="48" t="s">
        <v>775</v>
      </c>
      <c r="AV443" s="138">
        <v>0</v>
      </c>
      <c r="AW443" s="58">
        <v>0</v>
      </c>
      <c r="AX443" s="55">
        <v>0</v>
      </c>
      <c r="AY443" s="58">
        <v>5477</v>
      </c>
      <c r="AZ443" s="55">
        <v>4601</v>
      </c>
      <c r="BA443" s="58">
        <v>11573</v>
      </c>
      <c r="BB443" s="55">
        <v>12580</v>
      </c>
      <c r="BC443" s="58">
        <v>-47355</v>
      </c>
      <c r="BD443" s="51">
        <v>16399</v>
      </c>
      <c r="BE443" s="58">
        <v>3156</v>
      </c>
      <c r="BF443" s="55">
        <v>0</v>
      </c>
      <c r="BG443" s="59">
        <v>0</v>
      </c>
      <c r="BI443" s="140">
        <f t="shared" si="258"/>
        <v>535.91666666666663</v>
      </c>
      <c r="BJ443" s="140">
        <f t="shared" si="259"/>
        <v>6431</v>
      </c>
      <c r="BL443" s="399">
        <f t="shared" si="233"/>
        <v>26</v>
      </c>
      <c r="BM443" s="399">
        <f t="shared" si="234"/>
        <v>26</v>
      </c>
      <c r="BN443" s="399">
        <f t="shared" si="235"/>
        <v>26</v>
      </c>
      <c r="BO443" s="399">
        <f t="shared" si="236"/>
        <v>63.34</v>
      </c>
      <c r="BP443" s="399">
        <f t="shared" si="237"/>
        <v>57.21</v>
      </c>
      <c r="BQ443" s="399">
        <f t="shared" si="238"/>
        <v>111.58</v>
      </c>
      <c r="BR443" s="399">
        <f t="shared" si="239"/>
        <v>119.64</v>
      </c>
      <c r="BS443" s="399">
        <f t="shared" si="240"/>
        <v>-258.13</v>
      </c>
      <c r="BT443" s="399">
        <f t="shared" si="241"/>
        <v>150.19</v>
      </c>
      <c r="BU443" s="399">
        <f t="shared" si="242"/>
        <v>47.09</v>
      </c>
      <c r="BV443" s="399">
        <f t="shared" si="243"/>
        <v>26</v>
      </c>
      <c r="BW443" s="399">
        <f t="shared" si="244"/>
        <v>26</v>
      </c>
      <c r="BX443" s="385">
        <f t="shared" si="260"/>
        <v>420.91999999999996</v>
      </c>
      <c r="BY443" s="385">
        <f t="shared" si="261"/>
        <v>35.076666666666661</v>
      </c>
      <c r="BZ443" s="385"/>
      <c r="CF443" s="399">
        <f t="shared" si="245"/>
        <v>51</v>
      </c>
      <c r="CG443" s="399">
        <f t="shared" si="246"/>
        <v>51</v>
      </c>
      <c r="CH443" s="399">
        <f t="shared" si="247"/>
        <v>51</v>
      </c>
      <c r="CI443" s="399">
        <f t="shared" si="248"/>
        <v>112.04</v>
      </c>
      <c r="CJ443" s="399">
        <f t="shared" si="249"/>
        <v>101.53</v>
      </c>
      <c r="CK443" s="399">
        <f t="shared" si="250"/>
        <v>233.78</v>
      </c>
      <c r="CL443" s="399">
        <f t="shared" si="251"/>
        <v>253.92</v>
      </c>
      <c r="CM443" s="399">
        <f t="shared" si="252"/>
        <v>-271.01</v>
      </c>
      <c r="CN443" s="399">
        <f t="shared" si="253"/>
        <v>330.3</v>
      </c>
      <c r="CO443" s="399">
        <f t="shared" si="254"/>
        <v>84.19</v>
      </c>
      <c r="CP443" s="399">
        <f t="shared" si="255"/>
        <v>51</v>
      </c>
      <c r="CQ443" s="399">
        <f t="shared" si="256"/>
        <v>51</v>
      </c>
      <c r="CR443" s="385">
        <f t="shared" si="262"/>
        <v>1099.75</v>
      </c>
      <c r="CS443" s="385">
        <f t="shared" si="263"/>
        <v>91.645833333333329</v>
      </c>
    </row>
    <row r="444" spans="22:97" ht="14" customHeight="1" x14ac:dyDescent="0.35">
      <c r="V444" s="137"/>
      <c r="W444" s="39"/>
      <c r="X444" s="202"/>
      <c r="Y444" s="42"/>
      <c r="Z444" s="27"/>
      <c r="AA444" s="28"/>
      <c r="AB444" s="29"/>
      <c r="AC444" s="29"/>
      <c r="AD444" s="29"/>
      <c r="AE444" s="30"/>
      <c r="AF444" s="31"/>
      <c r="AG444" s="136"/>
      <c r="AH444" s="137"/>
      <c r="AI444" s="39"/>
      <c r="AJ444" s="41"/>
      <c r="AK444" s="42"/>
      <c r="AL444" s="27"/>
      <c r="AM444" s="28" t="str">
        <f>IFERROR(INDEX(#REF!,MATCH(AH444,#REF!,0)),"")</f>
        <v/>
      </c>
      <c r="AN444" s="29" t="str">
        <f t="shared" si="232"/>
        <v/>
      </c>
      <c r="AO444" s="29">
        <f t="shared" si="264"/>
        <v>0</v>
      </c>
      <c r="AP444" s="29">
        <f t="shared" si="257"/>
        <v>0</v>
      </c>
      <c r="AQ444" s="30">
        <f t="shared" si="265"/>
        <v>0</v>
      </c>
      <c r="AR444" s="31">
        <f t="shared" si="266"/>
        <v>0</v>
      </c>
      <c r="AT444" s="44" t="s">
        <v>969</v>
      </c>
      <c r="AU444" s="48" t="s">
        <v>776</v>
      </c>
      <c r="AV444" s="138">
        <v>0</v>
      </c>
      <c r="AW444" s="58">
        <v>0</v>
      </c>
      <c r="AX444" s="55">
        <v>4720</v>
      </c>
      <c r="AY444" s="58">
        <v>4048</v>
      </c>
      <c r="AZ444" s="55">
        <v>9249</v>
      </c>
      <c r="BA444" s="58">
        <v>10670</v>
      </c>
      <c r="BB444" s="55">
        <v>15434</v>
      </c>
      <c r="BC444" s="58">
        <v>5413</v>
      </c>
      <c r="BD444" s="51">
        <v>13834</v>
      </c>
      <c r="BE444" s="58">
        <v>5586</v>
      </c>
      <c r="BF444" s="55">
        <v>0</v>
      </c>
      <c r="BG444" s="59">
        <v>0</v>
      </c>
      <c r="BI444" s="140">
        <f t="shared" si="258"/>
        <v>5746.166666666667</v>
      </c>
      <c r="BJ444" s="140">
        <f t="shared" si="259"/>
        <v>68954</v>
      </c>
      <c r="BL444" s="399">
        <f t="shared" si="233"/>
        <v>26</v>
      </c>
      <c r="BM444" s="399">
        <f t="shared" si="234"/>
        <v>26</v>
      </c>
      <c r="BN444" s="399">
        <f t="shared" si="235"/>
        <v>58.04</v>
      </c>
      <c r="BO444" s="399">
        <f t="shared" si="236"/>
        <v>53.34</v>
      </c>
      <c r="BP444" s="399">
        <f t="shared" si="237"/>
        <v>92.99</v>
      </c>
      <c r="BQ444" s="399">
        <f t="shared" si="238"/>
        <v>104.36</v>
      </c>
      <c r="BR444" s="399">
        <f t="shared" si="239"/>
        <v>142.47</v>
      </c>
      <c r="BS444" s="399">
        <f t="shared" si="240"/>
        <v>62.89</v>
      </c>
      <c r="BT444" s="399">
        <f t="shared" si="241"/>
        <v>129.66999999999999</v>
      </c>
      <c r="BU444" s="399">
        <f t="shared" si="242"/>
        <v>64.099999999999994</v>
      </c>
      <c r="BV444" s="399">
        <f t="shared" si="243"/>
        <v>26</v>
      </c>
      <c r="BW444" s="399">
        <f t="shared" si="244"/>
        <v>26</v>
      </c>
      <c r="BX444" s="385">
        <f t="shared" si="260"/>
        <v>811.86</v>
      </c>
      <c r="BY444" s="385">
        <f t="shared" si="261"/>
        <v>67.655000000000001</v>
      </c>
      <c r="BZ444" s="385"/>
      <c r="CF444" s="399">
        <f t="shared" si="245"/>
        <v>51</v>
      </c>
      <c r="CG444" s="399">
        <f t="shared" si="246"/>
        <v>51</v>
      </c>
      <c r="CH444" s="399">
        <f t="shared" si="247"/>
        <v>102.96</v>
      </c>
      <c r="CI444" s="399">
        <f t="shared" si="248"/>
        <v>94.9</v>
      </c>
      <c r="CJ444" s="399">
        <f t="shared" si="249"/>
        <v>187.3</v>
      </c>
      <c r="CK444" s="399">
        <f t="shared" si="250"/>
        <v>215.72</v>
      </c>
      <c r="CL444" s="399">
        <f t="shared" si="251"/>
        <v>311</v>
      </c>
      <c r="CM444" s="399">
        <f t="shared" si="252"/>
        <v>111.28</v>
      </c>
      <c r="CN444" s="399">
        <f t="shared" si="253"/>
        <v>279</v>
      </c>
      <c r="CO444" s="399">
        <f t="shared" si="254"/>
        <v>114.04</v>
      </c>
      <c r="CP444" s="399">
        <f t="shared" si="255"/>
        <v>51</v>
      </c>
      <c r="CQ444" s="399">
        <f t="shared" si="256"/>
        <v>51</v>
      </c>
      <c r="CR444" s="385">
        <f t="shared" si="262"/>
        <v>1620.2</v>
      </c>
      <c r="CS444" s="385">
        <f t="shared" si="263"/>
        <v>135.01666666666668</v>
      </c>
    </row>
    <row r="445" spans="22:97" ht="14" customHeight="1" x14ac:dyDescent="0.35">
      <c r="V445" s="137"/>
      <c r="W445" s="39"/>
      <c r="X445" s="202"/>
      <c r="Y445" s="42"/>
      <c r="Z445" s="27"/>
      <c r="AA445" s="28"/>
      <c r="AB445" s="29"/>
      <c r="AC445" s="29"/>
      <c r="AD445" s="29"/>
      <c r="AE445" s="30"/>
      <c r="AF445" s="31"/>
      <c r="AG445" s="136"/>
      <c r="AH445" s="137"/>
      <c r="AI445" s="39"/>
      <c r="AJ445" s="41"/>
      <c r="AK445" s="42"/>
      <c r="AL445" s="27"/>
      <c r="AM445" s="28" t="str">
        <f>IFERROR(INDEX(#REF!,MATCH(AH445,#REF!,0)),"")</f>
        <v/>
      </c>
      <c r="AN445" s="29" t="str">
        <f t="shared" si="232"/>
        <v/>
      </c>
      <c r="AO445" s="29">
        <f t="shared" si="264"/>
        <v>0</v>
      </c>
      <c r="AP445" s="29">
        <f t="shared" si="257"/>
        <v>0</v>
      </c>
      <c r="AQ445" s="30">
        <f t="shared" si="265"/>
        <v>0</v>
      </c>
      <c r="AR445" s="31">
        <f t="shared" si="266"/>
        <v>0</v>
      </c>
      <c r="AT445" s="44" t="s">
        <v>969</v>
      </c>
      <c r="AU445" s="48" t="s">
        <v>777</v>
      </c>
      <c r="AV445" s="138">
        <v>0</v>
      </c>
      <c r="AW445" s="58">
        <v>0</v>
      </c>
      <c r="AX445" s="55">
        <v>2784</v>
      </c>
      <c r="AY445" s="58">
        <v>1019</v>
      </c>
      <c r="AZ445" s="55">
        <v>5487</v>
      </c>
      <c r="BA445" s="58">
        <v>7244</v>
      </c>
      <c r="BB445" s="55">
        <v>9521</v>
      </c>
      <c r="BC445" s="58">
        <v>4493</v>
      </c>
      <c r="BD445" s="51">
        <v>8530</v>
      </c>
      <c r="BE445" s="58">
        <v>3534</v>
      </c>
      <c r="BF445" s="55">
        <v>0</v>
      </c>
      <c r="BG445" s="59">
        <v>0</v>
      </c>
      <c r="BI445" s="140">
        <f t="shared" si="258"/>
        <v>3551</v>
      </c>
      <c r="BJ445" s="140">
        <f t="shared" si="259"/>
        <v>42612</v>
      </c>
      <c r="BL445" s="399">
        <f t="shared" si="233"/>
        <v>26</v>
      </c>
      <c r="BM445" s="399">
        <f t="shared" si="234"/>
        <v>26</v>
      </c>
      <c r="BN445" s="399">
        <f t="shared" si="235"/>
        <v>44.49</v>
      </c>
      <c r="BO445" s="399">
        <f t="shared" si="236"/>
        <v>32.130000000000003</v>
      </c>
      <c r="BP445" s="399">
        <f t="shared" si="237"/>
        <v>63.41</v>
      </c>
      <c r="BQ445" s="399">
        <f t="shared" si="238"/>
        <v>76.95</v>
      </c>
      <c r="BR445" s="399">
        <f t="shared" si="239"/>
        <v>95.17</v>
      </c>
      <c r="BS445" s="399">
        <f t="shared" si="240"/>
        <v>56.45</v>
      </c>
      <c r="BT445" s="399">
        <f t="shared" si="241"/>
        <v>87.24</v>
      </c>
      <c r="BU445" s="399">
        <f t="shared" si="242"/>
        <v>49.74</v>
      </c>
      <c r="BV445" s="399">
        <f t="shared" si="243"/>
        <v>26</v>
      </c>
      <c r="BW445" s="399">
        <f t="shared" si="244"/>
        <v>26</v>
      </c>
      <c r="BX445" s="385">
        <f t="shared" si="260"/>
        <v>609.58000000000004</v>
      </c>
      <c r="BY445" s="385">
        <f t="shared" si="261"/>
        <v>50.798333333333339</v>
      </c>
      <c r="BZ445" s="385"/>
      <c r="CF445" s="399">
        <f t="shared" si="245"/>
        <v>51</v>
      </c>
      <c r="CG445" s="399">
        <f t="shared" si="246"/>
        <v>51</v>
      </c>
      <c r="CH445" s="399">
        <f t="shared" si="247"/>
        <v>79.73</v>
      </c>
      <c r="CI445" s="399">
        <f t="shared" si="248"/>
        <v>58.55</v>
      </c>
      <c r="CJ445" s="399">
        <f t="shared" si="249"/>
        <v>112.16</v>
      </c>
      <c r="CK445" s="399">
        <f t="shared" si="250"/>
        <v>147.19999999999999</v>
      </c>
      <c r="CL445" s="399">
        <f t="shared" si="251"/>
        <v>192.74</v>
      </c>
      <c r="CM445" s="399">
        <f t="shared" si="252"/>
        <v>100.24</v>
      </c>
      <c r="CN445" s="399">
        <f t="shared" si="253"/>
        <v>172.92</v>
      </c>
      <c r="CO445" s="399">
        <f t="shared" si="254"/>
        <v>88.73</v>
      </c>
      <c r="CP445" s="399">
        <f t="shared" si="255"/>
        <v>51</v>
      </c>
      <c r="CQ445" s="399">
        <f t="shared" si="256"/>
        <v>51</v>
      </c>
      <c r="CR445" s="385">
        <f t="shared" si="262"/>
        <v>1156.27</v>
      </c>
      <c r="CS445" s="385">
        <f t="shared" si="263"/>
        <v>96.355833333333337</v>
      </c>
    </row>
    <row r="446" spans="22:97" ht="14" customHeight="1" x14ac:dyDescent="0.35">
      <c r="V446" s="137"/>
      <c r="W446" s="39"/>
      <c r="X446" s="202"/>
      <c r="Y446" s="42"/>
      <c r="Z446" s="27"/>
      <c r="AA446" s="28"/>
      <c r="AB446" s="29"/>
      <c r="AC446" s="29"/>
      <c r="AD446" s="29"/>
      <c r="AE446" s="30"/>
      <c r="AF446" s="31"/>
      <c r="AG446" s="136"/>
      <c r="AH446" s="137"/>
      <c r="AI446" s="39"/>
      <c r="AJ446" s="41"/>
      <c r="AK446" s="42"/>
      <c r="AL446" s="27"/>
      <c r="AM446" s="28" t="str">
        <f>IFERROR(INDEX(#REF!,MATCH(AH446,#REF!,0)),"")</f>
        <v/>
      </c>
      <c r="AN446" s="29" t="str">
        <f t="shared" si="232"/>
        <v/>
      </c>
      <c r="AO446" s="29">
        <f t="shared" si="264"/>
        <v>0</v>
      </c>
      <c r="AP446" s="29">
        <f t="shared" si="257"/>
        <v>0</v>
      </c>
      <c r="AQ446" s="30">
        <f t="shared" si="265"/>
        <v>0</v>
      </c>
      <c r="AR446" s="31">
        <f t="shared" si="266"/>
        <v>0</v>
      </c>
      <c r="AT446" s="44" t="s">
        <v>969</v>
      </c>
      <c r="AU446" s="48" t="s">
        <v>778</v>
      </c>
      <c r="AV446" s="138">
        <v>0</v>
      </c>
      <c r="AW446" s="58">
        <v>0</v>
      </c>
      <c r="AX446" s="55">
        <v>2067</v>
      </c>
      <c r="AY446" s="58">
        <v>1059</v>
      </c>
      <c r="AZ446" s="55">
        <v>2858</v>
      </c>
      <c r="BA446" s="58">
        <v>6790</v>
      </c>
      <c r="BB446" s="55">
        <v>9071</v>
      </c>
      <c r="BC446" s="58">
        <v>6411</v>
      </c>
      <c r="BD446" s="51">
        <v>4889</v>
      </c>
      <c r="BE446" s="58">
        <v>3028</v>
      </c>
      <c r="BF446" s="55">
        <v>0</v>
      </c>
      <c r="BG446" s="59">
        <v>0</v>
      </c>
      <c r="BI446" s="140">
        <f t="shared" si="258"/>
        <v>3014.4166666666665</v>
      </c>
      <c r="BJ446" s="140">
        <f t="shared" si="259"/>
        <v>36173</v>
      </c>
      <c r="BL446" s="399">
        <f t="shared" si="233"/>
        <v>26</v>
      </c>
      <c r="BM446" s="399">
        <f t="shared" si="234"/>
        <v>26</v>
      </c>
      <c r="BN446" s="399">
        <f t="shared" si="235"/>
        <v>39.47</v>
      </c>
      <c r="BO446" s="399">
        <f t="shared" si="236"/>
        <v>32.409999999999997</v>
      </c>
      <c r="BP446" s="399">
        <f t="shared" si="237"/>
        <v>45.01</v>
      </c>
      <c r="BQ446" s="399">
        <f t="shared" si="238"/>
        <v>73.319999999999993</v>
      </c>
      <c r="BR446" s="399">
        <f t="shared" si="239"/>
        <v>91.57</v>
      </c>
      <c r="BS446" s="399">
        <f t="shared" si="240"/>
        <v>70.290000000000006</v>
      </c>
      <c r="BT446" s="399">
        <f t="shared" si="241"/>
        <v>59.22</v>
      </c>
      <c r="BU446" s="399">
        <f t="shared" si="242"/>
        <v>46.2</v>
      </c>
      <c r="BV446" s="399">
        <f t="shared" si="243"/>
        <v>26</v>
      </c>
      <c r="BW446" s="399">
        <f t="shared" si="244"/>
        <v>26</v>
      </c>
      <c r="BX446" s="385">
        <f t="shared" si="260"/>
        <v>561.49</v>
      </c>
      <c r="BY446" s="385">
        <f t="shared" si="261"/>
        <v>46.790833333333332</v>
      </c>
      <c r="BZ446" s="385"/>
      <c r="CF446" s="399">
        <f t="shared" si="245"/>
        <v>51</v>
      </c>
      <c r="CG446" s="399">
        <f t="shared" si="246"/>
        <v>51</v>
      </c>
      <c r="CH446" s="399">
        <f t="shared" si="247"/>
        <v>71.12</v>
      </c>
      <c r="CI446" s="399">
        <f t="shared" si="248"/>
        <v>59.03</v>
      </c>
      <c r="CJ446" s="399">
        <f t="shared" si="249"/>
        <v>80.62</v>
      </c>
      <c r="CK446" s="399">
        <f t="shared" si="250"/>
        <v>138.12</v>
      </c>
      <c r="CL446" s="399">
        <f t="shared" si="251"/>
        <v>183.74</v>
      </c>
      <c r="CM446" s="399">
        <f t="shared" si="252"/>
        <v>130.54</v>
      </c>
      <c r="CN446" s="399">
        <f t="shared" si="253"/>
        <v>104.99</v>
      </c>
      <c r="CO446" s="399">
        <f t="shared" si="254"/>
        <v>82.66</v>
      </c>
      <c r="CP446" s="399">
        <f t="shared" si="255"/>
        <v>51</v>
      </c>
      <c r="CQ446" s="399">
        <f t="shared" si="256"/>
        <v>51</v>
      </c>
      <c r="CR446" s="385">
        <f t="shared" si="262"/>
        <v>1054.82</v>
      </c>
      <c r="CS446" s="385">
        <f t="shared" si="263"/>
        <v>87.901666666666657</v>
      </c>
    </row>
    <row r="447" spans="22:97" ht="14" customHeight="1" x14ac:dyDescent="0.35">
      <c r="V447" s="137"/>
      <c r="W447" s="39"/>
      <c r="X447" s="202"/>
      <c r="Y447" s="42"/>
      <c r="Z447" s="27"/>
      <c r="AA447" s="28"/>
      <c r="AB447" s="29"/>
      <c r="AC447" s="29"/>
      <c r="AD447" s="29"/>
      <c r="AE447" s="30"/>
      <c r="AF447" s="31"/>
      <c r="AG447" s="136"/>
      <c r="AH447" s="137"/>
      <c r="AI447" s="39"/>
      <c r="AJ447" s="41"/>
      <c r="AK447" s="42"/>
      <c r="AL447" s="27"/>
      <c r="AM447" s="28" t="str">
        <f>IFERROR(INDEX(#REF!,MATCH(AH447,#REF!,0)),"")</f>
        <v/>
      </c>
      <c r="AN447" s="29" t="str">
        <f t="shared" si="232"/>
        <v/>
      </c>
      <c r="AO447" s="29">
        <f t="shared" si="264"/>
        <v>0</v>
      </c>
      <c r="AP447" s="29">
        <f t="shared" si="257"/>
        <v>0</v>
      </c>
      <c r="AQ447" s="30">
        <f t="shared" si="265"/>
        <v>0</v>
      </c>
      <c r="AR447" s="31">
        <f t="shared" si="266"/>
        <v>0</v>
      </c>
      <c r="AT447" s="44" t="s">
        <v>969</v>
      </c>
      <c r="AU447" s="48" t="s">
        <v>779</v>
      </c>
      <c r="AV447" s="138">
        <v>0</v>
      </c>
      <c r="AW447" s="58">
        <v>0</v>
      </c>
      <c r="AX447" s="55">
        <v>1735</v>
      </c>
      <c r="AY447" s="58">
        <v>886</v>
      </c>
      <c r="AZ447" s="55">
        <v>3044</v>
      </c>
      <c r="BA447" s="58">
        <v>3913</v>
      </c>
      <c r="BB447" s="55">
        <v>5983</v>
      </c>
      <c r="BC447" s="58">
        <v>4862</v>
      </c>
      <c r="BD447" s="51">
        <v>3670</v>
      </c>
      <c r="BE447" s="58">
        <v>2255</v>
      </c>
      <c r="BF447" s="55">
        <v>0</v>
      </c>
      <c r="BG447" s="59">
        <v>0</v>
      </c>
      <c r="BI447" s="140">
        <f t="shared" si="258"/>
        <v>2195.6666666666665</v>
      </c>
      <c r="BJ447" s="140">
        <f t="shared" si="259"/>
        <v>26348</v>
      </c>
      <c r="BL447" s="399">
        <f t="shared" si="233"/>
        <v>26</v>
      </c>
      <c r="BM447" s="399">
        <f t="shared" si="234"/>
        <v>26</v>
      </c>
      <c r="BN447" s="399">
        <f t="shared" si="235"/>
        <v>37.15</v>
      </c>
      <c r="BO447" s="399">
        <f t="shared" si="236"/>
        <v>31.32</v>
      </c>
      <c r="BP447" s="399">
        <f t="shared" si="237"/>
        <v>46.31</v>
      </c>
      <c r="BQ447" s="399">
        <f t="shared" si="238"/>
        <v>52.39</v>
      </c>
      <c r="BR447" s="399">
        <f t="shared" si="239"/>
        <v>66.88</v>
      </c>
      <c r="BS447" s="399">
        <f t="shared" si="240"/>
        <v>59.03</v>
      </c>
      <c r="BT447" s="399">
        <f t="shared" si="241"/>
        <v>50.69</v>
      </c>
      <c r="BU447" s="399">
        <f t="shared" si="242"/>
        <v>40.79</v>
      </c>
      <c r="BV447" s="399">
        <f t="shared" si="243"/>
        <v>26</v>
      </c>
      <c r="BW447" s="399">
        <f t="shared" si="244"/>
        <v>26</v>
      </c>
      <c r="BX447" s="385">
        <f t="shared" si="260"/>
        <v>488.56000000000006</v>
      </c>
      <c r="BY447" s="385">
        <f t="shared" si="261"/>
        <v>40.713333333333338</v>
      </c>
      <c r="BZ447" s="385"/>
      <c r="CF447" s="399">
        <f t="shared" si="245"/>
        <v>51</v>
      </c>
      <c r="CG447" s="399">
        <f t="shared" si="246"/>
        <v>51</v>
      </c>
      <c r="CH447" s="399">
        <f t="shared" si="247"/>
        <v>67.14</v>
      </c>
      <c r="CI447" s="399">
        <f t="shared" si="248"/>
        <v>57.02</v>
      </c>
      <c r="CJ447" s="399">
        <f t="shared" si="249"/>
        <v>82.85</v>
      </c>
      <c r="CK447" s="399">
        <f t="shared" si="250"/>
        <v>93.28</v>
      </c>
      <c r="CL447" s="399">
        <f t="shared" si="251"/>
        <v>121.98</v>
      </c>
      <c r="CM447" s="399">
        <f t="shared" si="252"/>
        <v>104.66</v>
      </c>
      <c r="CN447" s="399">
        <f t="shared" si="253"/>
        <v>90.36</v>
      </c>
      <c r="CO447" s="399">
        <f t="shared" si="254"/>
        <v>73.38</v>
      </c>
      <c r="CP447" s="399">
        <f t="shared" si="255"/>
        <v>51</v>
      </c>
      <c r="CQ447" s="399">
        <f t="shared" si="256"/>
        <v>51</v>
      </c>
      <c r="CR447" s="385">
        <f t="shared" si="262"/>
        <v>894.67</v>
      </c>
      <c r="CS447" s="385">
        <f t="shared" si="263"/>
        <v>74.555833333333325</v>
      </c>
    </row>
    <row r="448" spans="22:97" ht="14" customHeight="1" x14ac:dyDescent="0.35">
      <c r="V448" s="137"/>
      <c r="W448" s="39"/>
      <c r="X448" s="202"/>
      <c r="Y448" s="42"/>
      <c r="Z448" s="27"/>
      <c r="AA448" s="28"/>
      <c r="AB448" s="29"/>
      <c r="AC448" s="29"/>
      <c r="AD448" s="29"/>
      <c r="AE448" s="30"/>
      <c r="AF448" s="31"/>
      <c r="AG448" s="136"/>
      <c r="AH448" s="137"/>
      <c r="AI448" s="39"/>
      <c r="AJ448" s="41"/>
      <c r="AK448" s="42"/>
      <c r="AL448" s="27"/>
      <c r="AM448" s="28" t="str">
        <f>IFERROR(INDEX(#REF!,MATCH(AH448,#REF!,0)),"")</f>
        <v/>
      </c>
      <c r="AN448" s="29" t="str">
        <f t="shared" si="232"/>
        <v/>
      </c>
      <c r="AO448" s="29">
        <f t="shared" si="264"/>
        <v>0</v>
      </c>
      <c r="AP448" s="29">
        <f t="shared" si="257"/>
        <v>0</v>
      </c>
      <c r="AQ448" s="30">
        <f t="shared" si="265"/>
        <v>0</v>
      </c>
      <c r="AR448" s="31">
        <f t="shared" si="266"/>
        <v>0</v>
      </c>
      <c r="AT448" s="44" t="s">
        <v>969</v>
      </c>
      <c r="AU448" s="48" t="s">
        <v>780</v>
      </c>
      <c r="AV448" s="138">
        <v>0</v>
      </c>
      <c r="AW448" s="58">
        <v>0</v>
      </c>
      <c r="AX448" s="55">
        <v>2182</v>
      </c>
      <c r="AY448" s="58">
        <v>3568</v>
      </c>
      <c r="AZ448" s="55">
        <v>4889</v>
      </c>
      <c r="BA448" s="58">
        <v>7422</v>
      </c>
      <c r="BB448" s="55">
        <v>13666</v>
      </c>
      <c r="BC448" s="58">
        <v>8903</v>
      </c>
      <c r="BD448" s="51">
        <v>10764</v>
      </c>
      <c r="BE448" s="58">
        <v>6737</v>
      </c>
      <c r="BF448" s="55">
        <v>0</v>
      </c>
      <c r="BG448" s="59">
        <v>0</v>
      </c>
      <c r="BI448" s="140">
        <f t="shared" si="258"/>
        <v>4844.25</v>
      </c>
      <c r="BJ448" s="140">
        <f t="shared" si="259"/>
        <v>58131</v>
      </c>
      <c r="BL448" s="399">
        <f t="shared" si="233"/>
        <v>26</v>
      </c>
      <c r="BM448" s="399">
        <f t="shared" si="234"/>
        <v>26</v>
      </c>
      <c r="BN448" s="399">
        <f t="shared" si="235"/>
        <v>40.270000000000003</v>
      </c>
      <c r="BO448" s="399">
        <f t="shared" si="236"/>
        <v>49.98</v>
      </c>
      <c r="BP448" s="399">
        <f t="shared" si="237"/>
        <v>59.22</v>
      </c>
      <c r="BQ448" s="399">
        <f t="shared" si="238"/>
        <v>78.38</v>
      </c>
      <c r="BR448" s="399">
        <f t="shared" si="239"/>
        <v>128.33000000000001</v>
      </c>
      <c r="BS448" s="399">
        <f t="shared" si="240"/>
        <v>90.22</v>
      </c>
      <c r="BT448" s="399">
        <f t="shared" si="241"/>
        <v>105.11</v>
      </c>
      <c r="BU448" s="399">
        <f t="shared" si="242"/>
        <v>72.900000000000006</v>
      </c>
      <c r="BV448" s="399">
        <f t="shared" si="243"/>
        <v>26</v>
      </c>
      <c r="BW448" s="399">
        <f t="shared" si="244"/>
        <v>26</v>
      </c>
      <c r="BX448" s="385">
        <f t="shared" si="260"/>
        <v>728.41000000000008</v>
      </c>
      <c r="BY448" s="385">
        <f t="shared" si="261"/>
        <v>60.700833333333343</v>
      </c>
      <c r="BZ448" s="385"/>
      <c r="CF448" s="399">
        <f t="shared" si="245"/>
        <v>51</v>
      </c>
      <c r="CG448" s="399">
        <f t="shared" si="246"/>
        <v>51</v>
      </c>
      <c r="CH448" s="399">
        <f t="shared" si="247"/>
        <v>72.5</v>
      </c>
      <c r="CI448" s="399">
        <f t="shared" si="248"/>
        <v>89.14</v>
      </c>
      <c r="CJ448" s="399">
        <f t="shared" si="249"/>
        <v>104.99</v>
      </c>
      <c r="CK448" s="399">
        <f t="shared" si="250"/>
        <v>150.76</v>
      </c>
      <c r="CL448" s="399">
        <f t="shared" si="251"/>
        <v>275.64</v>
      </c>
      <c r="CM448" s="399">
        <f t="shared" si="252"/>
        <v>180.38</v>
      </c>
      <c r="CN448" s="399">
        <f t="shared" si="253"/>
        <v>217.6</v>
      </c>
      <c r="CO448" s="399">
        <f t="shared" si="254"/>
        <v>137.06</v>
      </c>
      <c r="CP448" s="399">
        <f t="shared" si="255"/>
        <v>51</v>
      </c>
      <c r="CQ448" s="399">
        <f t="shared" si="256"/>
        <v>51</v>
      </c>
      <c r="CR448" s="385">
        <f t="shared" si="262"/>
        <v>1432.07</v>
      </c>
      <c r="CS448" s="385">
        <f t="shared" si="263"/>
        <v>119.33916666666666</v>
      </c>
    </row>
    <row r="449" spans="22:97" ht="14" customHeight="1" x14ac:dyDescent="0.35">
      <c r="V449" s="137"/>
      <c r="W449" s="39"/>
      <c r="X449" s="202"/>
      <c r="Y449" s="42"/>
      <c r="Z449" s="27"/>
      <c r="AA449" s="28"/>
      <c r="AB449" s="29"/>
      <c r="AC449" s="29"/>
      <c r="AD449" s="29"/>
      <c r="AE449" s="30"/>
      <c r="AF449" s="31"/>
      <c r="AG449" s="136"/>
      <c r="AH449" s="137"/>
      <c r="AI449" s="39"/>
      <c r="AJ449" s="41"/>
      <c r="AK449" s="42"/>
      <c r="AL449" s="27"/>
      <c r="AM449" s="28" t="str">
        <f>IFERROR(INDEX(#REF!,MATCH(AH449,#REF!,0)),"")</f>
        <v/>
      </c>
      <c r="AN449" s="29" t="str">
        <f t="shared" si="232"/>
        <v/>
      </c>
      <c r="AO449" s="29">
        <f t="shared" si="264"/>
        <v>0</v>
      </c>
      <c r="AP449" s="29">
        <f t="shared" si="257"/>
        <v>0</v>
      </c>
      <c r="AQ449" s="30">
        <f t="shared" si="265"/>
        <v>0</v>
      </c>
      <c r="AR449" s="31">
        <f t="shared" si="266"/>
        <v>0</v>
      </c>
      <c r="AT449" s="44" t="s">
        <v>969</v>
      </c>
      <c r="AU449" s="48" t="s">
        <v>781</v>
      </c>
      <c r="AV449" s="138">
        <v>0</v>
      </c>
      <c r="AW449" s="58">
        <v>0</v>
      </c>
      <c r="AX449" s="55">
        <v>32503</v>
      </c>
      <c r="AY449" s="58">
        <v>9104</v>
      </c>
      <c r="AZ449" s="55">
        <v>8249</v>
      </c>
      <c r="BA449" s="58">
        <v>13544</v>
      </c>
      <c r="BB449" s="55">
        <v>14973</v>
      </c>
      <c r="BC449" s="58">
        <v>12583</v>
      </c>
      <c r="BD449" s="51">
        <v>9448</v>
      </c>
      <c r="BE449" s="58">
        <v>4897</v>
      </c>
      <c r="BF449" s="55">
        <v>0</v>
      </c>
      <c r="BG449" s="59">
        <v>0</v>
      </c>
      <c r="BI449" s="140">
        <f t="shared" si="258"/>
        <v>8775.0833333333339</v>
      </c>
      <c r="BJ449" s="140">
        <f t="shared" si="259"/>
        <v>105301</v>
      </c>
      <c r="BL449" s="399">
        <f t="shared" si="233"/>
        <v>26</v>
      </c>
      <c r="BM449" s="399">
        <f t="shared" si="234"/>
        <v>26</v>
      </c>
      <c r="BN449" s="399">
        <f t="shared" si="235"/>
        <v>279.02</v>
      </c>
      <c r="BO449" s="399">
        <f t="shared" si="236"/>
        <v>91.83</v>
      </c>
      <c r="BP449" s="399">
        <f t="shared" si="237"/>
        <v>84.99</v>
      </c>
      <c r="BQ449" s="399">
        <f t="shared" si="238"/>
        <v>127.35</v>
      </c>
      <c r="BR449" s="399">
        <f t="shared" si="239"/>
        <v>138.78</v>
      </c>
      <c r="BS449" s="399">
        <f t="shared" si="240"/>
        <v>119.66</v>
      </c>
      <c r="BT449" s="399">
        <f t="shared" si="241"/>
        <v>94.58</v>
      </c>
      <c r="BU449" s="399">
        <f t="shared" si="242"/>
        <v>59.28</v>
      </c>
      <c r="BV449" s="399">
        <f t="shared" si="243"/>
        <v>26</v>
      </c>
      <c r="BW449" s="399">
        <f t="shared" si="244"/>
        <v>26</v>
      </c>
      <c r="BX449" s="385">
        <f t="shared" si="260"/>
        <v>1099.49</v>
      </c>
      <c r="BY449" s="385">
        <f t="shared" si="261"/>
        <v>91.624166666666667</v>
      </c>
      <c r="BZ449" s="385"/>
      <c r="CF449" s="399">
        <f t="shared" si="245"/>
        <v>51</v>
      </c>
      <c r="CG449" s="399">
        <f t="shared" si="246"/>
        <v>51</v>
      </c>
      <c r="CH449" s="399">
        <f t="shared" si="247"/>
        <v>652.38</v>
      </c>
      <c r="CI449" s="399">
        <f t="shared" si="248"/>
        <v>184.4</v>
      </c>
      <c r="CJ449" s="399">
        <f t="shared" si="249"/>
        <v>167.3</v>
      </c>
      <c r="CK449" s="399">
        <f t="shared" si="250"/>
        <v>273.2</v>
      </c>
      <c r="CL449" s="399">
        <f t="shared" si="251"/>
        <v>301.77999999999997</v>
      </c>
      <c r="CM449" s="399">
        <f t="shared" si="252"/>
        <v>253.98</v>
      </c>
      <c r="CN449" s="399">
        <f t="shared" si="253"/>
        <v>191.28</v>
      </c>
      <c r="CO449" s="399">
        <f t="shared" si="254"/>
        <v>105.08</v>
      </c>
      <c r="CP449" s="399">
        <f t="shared" si="255"/>
        <v>51</v>
      </c>
      <c r="CQ449" s="399">
        <f t="shared" si="256"/>
        <v>51</v>
      </c>
      <c r="CR449" s="385">
        <f t="shared" si="262"/>
        <v>2333.4</v>
      </c>
      <c r="CS449" s="385">
        <f t="shared" si="263"/>
        <v>194.45000000000002</v>
      </c>
    </row>
    <row r="450" spans="22:97" ht="14" customHeight="1" x14ac:dyDescent="0.35">
      <c r="V450" s="137"/>
      <c r="W450" s="39"/>
      <c r="X450" s="202"/>
      <c r="Y450" s="42"/>
      <c r="Z450" s="27"/>
      <c r="AA450" s="28"/>
      <c r="AB450" s="29"/>
      <c r="AC450" s="29"/>
      <c r="AD450" s="29"/>
      <c r="AE450" s="30"/>
      <c r="AF450" s="31"/>
      <c r="AG450" s="136"/>
      <c r="AH450" s="137"/>
      <c r="AI450" s="39"/>
      <c r="AJ450" s="41"/>
      <c r="AK450" s="42"/>
      <c r="AL450" s="27"/>
      <c r="AM450" s="28" t="str">
        <f>IFERROR(INDEX(#REF!,MATCH(AH450,#REF!,0)),"")</f>
        <v/>
      </c>
      <c r="AN450" s="29" t="str">
        <f t="shared" si="232"/>
        <v/>
      </c>
      <c r="AO450" s="29">
        <f t="shared" si="264"/>
        <v>0</v>
      </c>
      <c r="AP450" s="29">
        <f t="shared" si="257"/>
        <v>0</v>
      </c>
      <c r="AQ450" s="30">
        <f t="shared" si="265"/>
        <v>0</v>
      </c>
      <c r="AR450" s="31">
        <f t="shared" si="266"/>
        <v>0</v>
      </c>
      <c r="AT450" s="44" t="s">
        <v>969</v>
      </c>
      <c r="AU450" s="48" t="s">
        <v>782</v>
      </c>
      <c r="AV450" s="138">
        <v>0</v>
      </c>
      <c r="AW450" s="58">
        <v>0</v>
      </c>
      <c r="AX450" s="55">
        <v>2186</v>
      </c>
      <c r="AY450" s="58">
        <v>713</v>
      </c>
      <c r="AZ450" s="55">
        <v>6964</v>
      </c>
      <c r="BA450" s="58">
        <v>6535</v>
      </c>
      <c r="BB450" s="55">
        <v>5135</v>
      </c>
      <c r="BC450" s="58">
        <v>4512</v>
      </c>
      <c r="BD450" s="51">
        <v>7164</v>
      </c>
      <c r="BE450" s="58">
        <v>5126</v>
      </c>
      <c r="BF450" s="55">
        <v>0</v>
      </c>
      <c r="BG450" s="59">
        <v>0</v>
      </c>
      <c r="BI450" s="140">
        <f t="shared" si="258"/>
        <v>3194.5833333333335</v>
      </c>
      <c r="BJ450" s="140">
        <f t="shared" si="259"/>
        <v>38335</v>
      </c>
      <c r="BL450" s="399">
        <f t="shared" si="233"/>
        <v>26</v>
      </c>
      <c r="BM450" s="399">
        <f t="shared" si="234"/>
        <v>26</v>
      </c>
      <c r="BN450" s="399">
        <f t="shared" si="235"/>
        <v>40.299999999999997</v>
      </c>
      <c r="BO450" s="399">
        <f t="shared" si="236"/>
        <v>30.28</v>
      </c>
      <c r="BP450" s="399">
        <f t="shared" si="237"/>
        <v>74.709999999999994</v>
      </c>
      <c r="BQ450" s="399">
        <f t="shared" si="238"/>
        <v>71.28</v>
      </c>
      <c r="BR450" s="399">
        <f t="shared" si="239"/>
        <v>60.95</v>
      </c>
      <c r="BS450" s="399">
        <f t="shared" si="240"/>
        <v>56.58</v>
      </c>
      <c r="BT450" s="399">
        <f t="shared" si="241"/>
        <v>76.31</v>
      </c>
      <c r="BU450" s="399">
        <f t="shared" si="242"/>
        <v>60.88</v>
      </c>
      <c r="BV450" s="399">
        <f t="shared" si="243"/>
        <v>26</v>
      </c>
      <c r="BW450" s="399">
        <f t="shared" si="244"/>
        <v>26</v>
      </c>
      <c r="BX450" s="385">
        <f t="shared" si="260"/>
        <v>575.29</v>
      </c>
      <c r="BY450" s="385">
        <f t="shared" si="261"/>
        <v>47.94083333333333</v>
      </c>
      <c r="BZ450" s="385"/>
      <c r="CF450" s="399">
        <f t="shared" si="245"/>
        <v>51</v>
      </c>
      <c r="CG450" s="399">
        <f t="shared" si="246"/>
        <v>51</v>
      </c>
      <c r="CH450" s="399">
        <f t="shared" si="247"/>
        <v>72.55</v>
      </c>
      <c r="CI450" s="399">
        <f t="shared" si="248"/>
        <v>55.85</v>
      </c>
      <c r="CJ450" s="399">
        <f t="shared" si="249"/>
        <v>141.6</v>
      </c>
      <c r="CK450" s="399">
        <f t="shared" si="250"/>
        <v>133.02000000000001</v>
      </c>
      <c r="CL450" s="399">
        <f t="shared" si="251"/>
        <v>107.94</v>
      </c>
      <c r="CM450" s="399">
        <f t="shared" si="252"/>
        <v>100.46</v>
      </c>
      <c r="CN450" s="399">
        <f t="shared" si="253"/>
        <v>145.6</v>
      </c>
      <c r="CO450" s="399">
        <f t="shared" si="254"/>
        <v>107.83</v>
      </c>
      <c r="CP450" s="399">
        <f t="shared" si="255"/>
        <v>51</v>
      </c>
      <c r="CQ450" s="399">
        <f t="shared" si="256"/>
        <v>51</v>
      </c>
      <c r="CR450" s="385">
        <f t="shared" si="262"/>
        <v>1068.8500000000001</v>
      </c>
      <c r="CS450" s="385">
        <f t="shared" si="263"/>
        <v>89.07083333333334</v>
      </c>
    </row>
    <row r="451" spans="22:97" ht="14" customHeight="1" x14ac:dyDescent="0.35">
      <c r="V451" s="137"/>
      <c r="W451" s="39"/>
      <c r="X451" s="202"/>
      <c r="Y451" s="42"/>
      <c r="Z451" s="27"/>
      <c r="AA451" s="28"/>
      <c r="AB451" s="29"/>
      <c r="AC451" s="29"/>
      <c r="AD451" s="29"/>
      <c r="AE451" s="30"/>
      <c r="AF451" s="31"/>
      <c r="AG451" s="136"/>
      <c r="AH451" s="137"/>
      <c r="AI451" s="39"/>
      <c r="AJ451" s="41"/>
      <c r="AK451" s="42"/>
      <c r="AL451" s="27"/>
      <c r="AM451" s="28" t="str">
        <f>IFERROR(INDEX(#REF!,MATCH(AH451,#REF!,0)),"")</f>
        <v/>
      </c>
      <c r="AN451" s="29" t="str">
        <f t="shared" si="232"/>
        <v/>
      </c>
      <c r="AO451" s="29">
        <f t="shared" si="264"/>
        <v>0</v>
      </c>
      <c r="AP451" s="29">
        <f t="shared" si="257"/>
        <v>0</v>
      </c>
      <c r="AQ451" s="30">
        <f t="shared" si="265"/>
        <v>0</v>
      </c>
      <c r="AR451" s="31">
        <f t="shared" si="266"/>
        <v>0</v>
      </c>
      <c r="AT451" s="44" t="s">
        <v>969</v>
      </c>
      <c r="AU451" s="48" t="s">
        <v>783</v>
      </c>
      <c r="AV451" s="138">
        <v>0</v>
      </c>
      <c r="AW451" s="58">
        <v>0</v>
      </c>
      <c r="AX451" s="55">
        <v>1847</v>
      </c>
      <c r="AY451" s="58">
        <v>674</v>
      </c>
      <c r="AZ451" s="55">
        <v>2565</v>
      </c>
      <c r="BA451" s="58">
        <v>5202</v>
      </c>
      <c r="BB451" s="55">
        <v>6316</v>
      </c>
      <c r="BC451" s="58">
        <v>4672</v>
      </c>
      <c r="BD451" s="51">
        <v>4137</v>
      </c>
      <c r="BE451" s="58">
        <v>2500</v>
      </c>
      <c r="BF451" s="55">
        <v>0</v>
      </c>
      <c r="BG451" s="59">
        <v>0</v>
      </c>
      <c r="BI451" s="140">
        <f t="shared" si="258"/>
        <v>2326.0833333333335</v>
      </c>
      <c r="BJ451" s="140">
        <f t="shared" si="259"/>
        <v>27913</v>
      </c>
      <c r="BL451" s="399">
        <f t="shared" si="233"/>
        <v>26</v>
      </c>
      <c r="BM451" s="399">
        <f t="shared" si="234"/>
        <v>26</v>
      </c>
      <c r="BN451" s="399">
        <f t="shared" si="235"/>
        <v>37.93</v>
      </c>
      <c r="BO451" s="399">
        <f t="shared" si="236"/>
        <v>30.04</v>
      </c>
      <c r="BP451" s="399">
        <f t="shared" si="237"/>
        <v>42.96</v>
      </c>
      <c r="BQ451" s="399">
        <f t="shared" si="238"/>
        <v>61.41</v>
      </c>
      <c r="BR451" s="399">
        <f t="shared" si="239"/>
        <v>69.53</v>
      </c>
      <c r="BS451" s="399">
        <f t="shared" si="240"/>
        <v>57.7</v>
      </c>
      <c r="BT451" s="399">
        <f t="shared" si="241"/>
        <v>53.96</v>
      </c>
      <c r="BU451" s="399">
        <f t="shared" si="242"/>
        <v>42.5</v>
      </c>
      <c r="BV451" s="399">
        <f t="shared" si="243"/>
        <v>26</v>
      </c>
      <c r="BW451" s="399">
        <f t="shared" si="244"/>
        <v>26</v>
      </c>
      <c r="BX451" s="385">
        <f t="shared" si="260"/>
        <v>500.03</v>
      </c>
      <c r="BY451" s="385">
        <f t="shared" si="261"/>
        <v>41.669166666666662</v>
      </c>
      <c r="BZ451" s="385"/>
      <c r="CF451" s="399">
        <f t="shared" si="245"/>
        <v>51</v>
      </c>
      <c r="CG451" s="399">
        <f t="shared" si="246"/>
        <v>51</v>
      </c>
      <c r="CH451" s="399">
        <f t="shared" si="247"/>
        <v>68.48</v>
      </c>
      <c r="CI451" s="399">
        <f t="shared" si="248"/>
        <v>55.58</v>
      </c>
      <c r="CJ451" s="399">
        <f t="shared" si="249"/>
        <v>77.099999999999994</v>
      </c>
      <c r="CK451" s="399">
        <f t="shared" si="250"/>
        <v>108.74</v>
      </c>
      <c r="CL451" s="399">
        <f t="shared" si="251"/>
        <v>128.63999999999999</v>
      </c>
      <c r="CM451" s="399">
        <f t="shared" si="252"/>
        <v>102.38</v>
      </c>
      <c r="CN451" s="399">
        <f t="shared" si="253"/>
        <v>95.96</v>
      </c>
      <c r="CO451" s="399">
        <f t="shared" si="254"/>
        <v>76.319999999999993</v>
      </c>
      <c r="CP451" s="399">
        <f t="shared" si="255"/>
        <v>51</v>
      </c>
      <c r="CQ451" s="399">
        <f t="shared" si="256"/>
        <v>51</v>
      </c>
      <c r="CR451" s="385">
        <f t="shared" si="262"/>
        <v>917.2</v>
      </c>
      <c r="CS451" s="385">
        <f t="shared" si="263"/>
        <v>76.433333333333337</v>
      </c>
    </row>
    <row r="452" spans="22:97" ht="14" customHeight="1" x14ac:dyDescent="0.35">
      <c r="V452" s="137"/>
      <c r="W452" s="39"/>
      <c r="X452" s="202"/>
      <c r="Y452" s="42"/>
      <c r="Z452" s="27"/>
      <c r="AA452" s="28"/>
      <c r="AB452" s="29"/>
      <c r="AC452" s="29"/>
      <c r="AD452" s="29"/>
      <c r="AE452" s="30"/>
      <c r="AF452" s="31"/>
      <c r="AG452" s="136"/>
      <c r="AH452" s="137"/>
      <c r="AI452" s="39"/>
      <c r="AJ452" s="41"/>
      <c r="AK452" s="42"/>
      <c r="AL452" s="27"/>
      <c r="AM452" s="28" t="str">
        <f>IFERROR(INDEX(#REF!,MATCH(AH452,#REF!,0)),"")</f>
        <v/>
      </c>
      <c r="AN452" s="29" t="str">
        <f t="shared" si="232"/>
        <v/>
      </c>
      <c r="AO452" s="29">
        <f t="shared" si="264"/>
        <v>0</v>
      </c>
      <c r="AP452" s="29">
        <f t="shared" si="257"/>
        <v>0</v>
      </c>
      <c r="AQ452" s="30">
        <f t="shared" si="265"/>
        <v>0</v>
      </c>
      <c r="AR452" s="31">
        <f t="shared" si="266"/>
        <v>0</v>
      </c>
      <c r="AT452" s="44" t="s">
        <v>969</v>
      </c>
      <c r="AU452" s="48" t="s">
        <v>784</v>
      </c>
      <c r="AV452" s="138">
        <v>0</v>
      </c>
      <c r="AW452" s="58">
        <v>0</v>
      </c>
      <c r="AX452" s="55">
        <v>1484</v>
      </c>
      <c r="AY452" s="58">
        <v>1170</v>
      </c>
      <c r="AZ452" s="55">
        <v>3696</v>
      </c>
      <c r="BA452" s="58">
        <v>3619</v>
      </c>
      <c r="BB452" s="55">
        <v>7639</v>
      </c>
      <c r="BC452" s="58">
        <v>7098</v>
      </c>
      <c r="BD452" s="51">
        <v>5599</v>
      </c>
      <c r="BE452" s="58">
        <v>5315</v>
      </c>
      <c r="BF452" s="55">
        <v>0</v>
      </c>
      <c r="BG452" s="59">
        <v>0</v>
      </c>
      <c r="BI452" s="140">
        <f t="shared" si="258"/>
        <v>2968.3333333333335</v>
      </c>
      <c r="BJ452" s="140">
        <f t="shared" si="259"/>
        <v>35620</v>
      </c>
      <c r="BL452" s="399">
        <f t="shared" si="233"/>
        <v>26</v>
      </c>
      <c r="BM452" s="399">
        <f t="shared" si="234"/>
        <v>26</v>
      </c>
      <c r="BN452" s="399">
        <f t="shared" si="235"/>
        <v>35.39</v>
      </c>
      <c r="BO452" s="399">
        <f t="shared" si="236"/>
        <v>33.19</v>
      </c>
      <c r="BP452" s="399">
        <f t="shared" si="237"/>
        <v>50.87</v>
      </c>
      <c r="BQ452" s="399">
        <f t="shared" si="238"/>
        <v>50.33</v>
      </c>
      <c r="BR452" s="399">
        <f t="shared" si="239"/>
        <v>80.11</v>
      </c>
      <c r="BS452" s="399">
        <f t="shared" si="240"/>
        <v>75.78</v>
      </c>
      <c r="BT452" s="399">
        <f t="shared" si="241"/>
        <v>64.19</v>
      </c>
      <c r="BU452" s="399">
        <f t="shared" si="242"/>
        <v>62.21</v>
      </c>
      <c r="BV452" s="399">
        <f t="shared" si="243"/>
        <v>26</v>
      </c>
      <c r="BW452" s="399">
        <f t="shared" si="244"/>
        <v>26</v>
      </c>
      <c r="BX452" s="385">
        <f t="shared" si="260"/>
        <v>556.06999999999994</v>
      </c>
      <c r="BY452" s="385">
        <f t="shared" si="261"/>
        <v>46.339166666666664</v>
      </c>
      <c r="BZ452" s="385"/>
      <c r="CF452" s="399">
        <f t="shared" si="245"/>
        <v>51</v>
      </c>
      <c r="CG452" s="399">
        <f t="shared" si="246"/>
        <v>51</v>
      </c>
      <c r="CH452" s="399">
        <f t="shared" si="247"/>
        <v>64.13</v>
      </c>
      <c r="CI452" s="399">
        <f t="shared" si="248"/>
        <v>60.36</v>
      </c>
      <c r="CJ452" s="399">
        <f t="shared" si="249"/>
        <v>90.67</v>
      </c>
      <c r="CK452" s="399">
        <f t="shared" si="250"/>
        <v>89.75</v>
      </c>
      <c r="CL452" s="399">
        <f t="shared" si="251"/>
        <v>155.1</v>
      </c>
      <c r="CM452" s="399">
        <f t="shared" si="252"/>
        <v>144.28</v>
      </c>
      <c r="CN452" s="399">
        <f t="shared" si="253"/>
        <v>114.3</v>
      </c>
      <c r="CO452" s="399">
        <f t="shared" si="254"/>
        <v>110.1</v>
      </c>
      <c r="CP452" s="399">
        <f t="shared" si="255"/>
        <v>51</v>
      </c>
      <c r="CQ452" s="399">
        <f t="shared" si="256"/>
        <v>51</v>
      </c>
      <c r="CR452" s="385">
        <f t="shared" si="262"/>
        <v>1032.69</v>
      </c>
      <c r="CS452" s="385">
        <f t="shared" si="263"/>
        <v>86.057500000000005</v>
      </c>
    </row>
    <row r="453" spans="22:97" ht="14" customHeight="1" x14ac:dyDescent="0.35">
      <c r="V453" s="137"/>
      <c r="W453" s="39"/>
      <c r="X453" s="202"/>
      <c r="Y453" s="42"/>
      <c r="Z453" s="27"/>
      <c r="AA453" s="28"/>
      <c r="AB453" s="29"/>
      <c r="AC453" s="29"/>
      <c r="AD453" s="29"/>
      <c r="AE453" s="30"/>
      <c r="AF453" s="31"/>
      <c r="AG453" s="136"/>
      <c r="AH453" s="137"/>
      <c r="AI453" s="39"/>
      <c r="AJ453" s="41"/>
      <c r="AK453" s="42"/>
      <c r="AL453" s="27"/>
      <c r="AM453" s="28" t="str">
        <f>IFERROR(INDEX(#REF!,MATCH(AH453,#REF!,0)),"")</f>
        <v/>
      </c>
      <c r="AN453" s="29" t="str">
        <f t="shared" si="232"/>
        <v/>
      </c>
      <c r="AO453" s="29">
        <f t="shared" si="264"/>
        <v>0</v>
      </c>
      <c r="AP453" s="29">
        <f t="shared" si="257"/>
        <v>0</v>
      </c>
      <c r="AQ453" s="30">
        <f t="shared" si="265"/>
        <v>0</v>
      </c>
      <c r="AR453" s="31">
        <f t="shared" si="266"/>
        <v>0</v>
      </c>
      <c r="AT453" s="44" t="s">
        <v>969</v>
      </c>
      <c r="AU453" s="48" t="s">
        <v>785</v>
      </c>
      <c r="AV453" s="138">
        <v>0</v>
      </c>
      <c r="AW453" s="58">
        <v>0</v>
      </c>
      <c r="AX453" s="55">
        <v>3224</v>
      </c>
      <c r="AY453" s="58">
        <v>675</v>
      </c>
      <c r="AZ453" s="55">
        <v>1155</v>
      </c>
      <c r="BA453" s="58">
        <v>3350</v>
      </c>
      <c r="BB453" s="55">
        <v>4094</v>
      </c>
      <c r="BC453" s="58">
        <v>5084</v>
      </c>
      <c r="BD453" s="51">
        <v>4353</v>
      </c>
      <c r="BE453" s="58">
        <v>1903</v>
      </c>
      <c r="BF453" s="55">
        <v>0</v>
      </c>
      <c r="BG453" s="59">
        <v>0</v>
      </c>
      <c r="BI453" s="140">
        <f t="shared" si="258"/>
        <v>1986.5</v>
      </c>
      <c r="BJ453" s="140">
        <f t="shared" si="259"/>
        <v>23838</v>
      </c>
      <c r="BL453" s="399">
        <f t="shared" si="233"/>
        <v>26</v>
      </c>
      <c r="BM453" s="399">
        <f t="shared" si="234"/>
        <v>26</v>
      </c>
      <c r="BN453" s="399">
        <f t="shared" si="235"/>
        <v>47.57</v>
      </c>
      <c r="BO453" s="399">
        <f t="shared" si="236"/>
        <v>30.05</v>
      </c>
      <c r="BP453" s="399">
        <f t="shared" si="237"/>
        <v>33.090000000000003</v>
      </c>
      <c r="BQ453" s="399">
        <f t="shared" si="238"/>
        <v>48.45</v>
      </c>
      <c r="BR453" s="399">
        <f t="shared" si="239"/>
        <v>53.66</v>
      </c>
      <c r="BS453" s="399">
        <f t="shared" si="240"/>
        <v>60.59</v>
      </c>
      <c r="BT453" s="399">
        <f t="shared" si="241"/>
        <v>55.47</v>
      </c>
      <c r="BU453" s="399">
        <f t="shared" si="242"/>
        <v>38.32</v>
      </c>
      <c r="BV453" s="399">
        <f t="shared" si="243"/>
        <v>26</v>
      </c>
      <c r="BW453" s="399">
        <f t="shared" si="244"/>
        <v>26</v>
      </c>
      <c r="BX453" s="385">
        <f t="shared" si="260"/>
        <v>471.2000000000001</v>
      </c>
      <c r="BY453" s="385">
        <f t="shared" si="261"/>
        <v>39.266666666666673</v>
      </c>
      <c r="BZ453" s="385"/>
      <c r="CF453" s="399">
        <f t="shared" si="245"/>
        <v>51</v>
      </c>
      <c r="CG453" s="399">
        <f t="shared" si="246"/>
        <v>51</v>
      </c>
      <c r="CH453" s="399">
        <f t="shared" si="247"/>
        <v>85.01</v>
      </c>
      <c r="CI453" s="399">
        <f t="shared" si="248"/>
        <v>55.59</v>
      </c>
      <c r="CJ453" s="399">
        <f t="shared" si="249"/>
        <v>60.18</v>
      </c>
      <c r="CK453" s="399">
        <f t="shared" si="250"/>
        <v>86.52</v>
      </c>
      <c r="CL453" s="399">
        <f t="shared" si="251"/>
        <v>95.45</v>
      </c>
      <c r="CM453" s="399">
        <f t="shared" si="252"/>
        <v>107.33</v>
      </c>
      <c r="CN453" s="399">
        <f t="shared" si="253"/>
        <v>98.56</v>
      </c>
      <c r="CO453" s="399">
        <f t="shared" si="254"/>
        <v>69.16</v>
      </c>
      <c r="CP453" s="399">
        <f t="shared" si="255"/>
        <v>51</v>
      </c>
      <c r="CQ453" s="399">
        <f t="shared" si="256"/>
        <v>51</v>
      </c>
      <c r="CR453" s="385">
        <f t="shared" si="262"/>
        <v>861.79999999999984</v>
      </c>
      <c r="CS453" s="385">
        <f t="shared" si="263"/>
        <v>71.816666666666649</v>
      </c>
    </row>
    <row r="454" spans="22:97" ht="14" customHeight="1" x14ac:dyDescent="0.35">
      <c r="V454" s="137"/>
      <c r="W454" s="39"/>
      <c r="X454" s="202"/>
      <c r="Y454" s="42"/>
      <c r="Z454" s="27"/>
      <c r="AA454" s="28"/>
      <c r="AB454" s="29"/>
      <c r="AC454" s="29"/>
      <c r="AD454" s="29"/>
      <c r="AE454" s="30"/>
      <c r="AF454" s="31"/>
      <c r="AG454" s="136"/>
      <c r="AH454" s="137"/>
      <c r="AI454" s="39"/>
      <c r="AJ454" s="41"/>
      <c r="AK454" s="42"/>
      <c r="AL454" s="27"/>
      <c r="AM454" s="28" t="str">
        <f>IFERROR(INDEX(#REF!,MATCH(AH454,#REF!,0)),"")</f>
        <v/>
      </c>
      <c r="AN454" s="29" t="str">
        <f t="shared" si="232"/>
        <v/>
      </c>
      <c r="AO454" s="29">
        <f t="shared" si="264"/>
        <v>0</v>
      </c>
      <c r="AP454" s="29">
        <f t="shared" si="257"/>
        <v>0</v>
      </c>
      <c r="AQ454" s="30">
        <f t="shared" si="265"/>
        <v>0</v>
      </c>
      <c r="AR454" s="31">
        <f t="shared" si="266"/>
        <v>0</v>
      </c>
      <c r="AT454" s="44" t="s">
        <v>969</v>
      </c>
      <c r="AU454" s="48" t="s">
        <v>786</v>
      </c>
      <c r="AV454" s="138">
        <v>0</v>
      </c>
      <c r="AW454" s="58">
        <v>0</v>
      </c>
      <c r="AX454" s="55">
        <v>2155</v>
      </c>
      <c r="AY454" s="58">
        <v>1817</v>
      </c>
      <c r="AZ454" s="55">
        <v>3605</v>
      </c>
      <c r="BA454" s="58">
        <v>6738</v>
      </c>
      <c r="BB454" s="55">
        <v>7260</v>
      </c>
      <c r="BC454" s="58">
        <v>3261</v>
      </c>
      <c r="BD454" s="51">
        <v>5227</v>
      </c>
      <c r="BE454" s="58">
        <v>2017</v>
      </c>
      <c r="BF454" s="55">
        <v>0</v>
      </c>
      <c r="BG454" s="59">
        <v>0</v>
      </c>
      <c r="BI454" s="140">
        <f t="shared" si="258"/>
        <v>2673.3333333333335</v>
      </c>
      <c r="BJ454" s="140">
        <f t="shared" si="259"/>
        <v>32080</v>
      </c>
      <c r="BL454" s="399">
        <f t="shared" si="233"/>
        <v>26</v>
      </c>
      <c r="BM454" s="399">
        <f t="shared" si="234"/>
        <v>26</v>
      </c>
      <c r="BN454" s="399">
        <f t="shared" si="235"/>
        <v>40.090000000000003</v>
      </c>
      <c r="BO454" s="399">
        <f t="shared" si="236"/>
        <v>37.72</v>
      </c>
      <c r="BP454" s="399">
        <f t="shared" si="237"/>
        <v>50.24</v>
      </c>
      <c r="BQ454" s="399">
        <f t="shared" si="238"/>
        <v>72.900000000000006</v>
      </c>
      <c r="BR454" s="399">
        <f t="shared" si="239"/>
        <v>77.08</v>
      </c>
      <c r="BS454" s="399">
        <f t="shared" si="240"/>
        <v>47.83</v>
      </c>
      <c r="BT454" s="399">
        <f t="shared" si="241"/>
        <v>61.59</v>
      </c>
      <c r="BU454" s="399">
        <f t="shared" si="242"/>
        <v>39.119999999999997</v>
      </c>
      <c r="BV454" s="399">
        <f t="shared" si="243"/>
        <v>26</v>
      </c>
      <c r="BW454" s="399">
        <f t="shared" si="244"/>
        <v>26</v>
      </c>
      <c r="BX454" s="385">
        <f t="shared" si="260"/>
        <v>530.57000000000005</v>
      </c>
      <c r="BY454" s="385">
        <f t="shared" si="261"/>
        <v>44.214166666666671</v>
      </c>
      <c r="BZ454" s="385"/>
      <c r="CF454" s="399">
        <f t="shared" si="245"/>
        <v>51</v>
      </c>
      <c r="CG454" s="399">
        <f t="shared" si="246"/>
        <v>51</v>
      </c>
      <c r="CH454" s="399">
        <f t="shared" si="247"/>
        <v>72.180000000000007</v>
      </c>
      <c r="CI454" s="399">
        <f t="shared" si="248"/>
        <v>68.12</v>
      </c>
      <c r="CJ454" s="399">
        <f t="shared" si="249"/>
        <v>89.58</v>
      </c>
      <c r="CK454" s="399">
        <f t="shared" si="250"/>
        <v>137.08000000000001</v>
      </c>
      <c r="CL454" s="399">
        <f t="shared" si="251"/>
        <v>147.52000000000001</v>
      </c>
      <c r="CM454" s="399">
        <f t="shared" si="252"/>
        <v>85.45</v>
      </c>
      <c r="CN454" s="399">
        <f t="shared" si="253"/>
        <v>109.04</v>
      </c>
      <c r="CO454" s="399">
        <f t="shared" si="254"/>
        <v>70.52</v>
      </c>
      <c r="CP454" s="399">
        <f t="shared" si="255"/>
        <v>51</v>
      </c>
      <c r="CQ454" s="399">
        <f t="shared" si="256"/>
        <v>51</v>
      </c>
      <c r="CR454" s="385">
        <f t="shared" si="262"/>
        <v>983.49</v>
      </c>
      <c r="CS454" s="385">
        <f t="shared" si="263"/>
        <v>81.957499999999996</v>
      </c>
    </row>
    <row r="455" spans="22:97" ht="14" customHeight="1" x14ac:dyDescent="0.35">
      <c r="V455" s="137"/>
      <c r="W455" s="39"/>
      <c r="X455" s="202"/>
      <c r="Y455" s="42"/>
      <c r="Z455" s="27"/>
      <c r="AA455" s="28"/>
      <c r="AB455" s="29"/>
      <c r="AC455" s="29"/>
      <c r="AD455" s="29"/>
      <c r="AE455" s="30"/>
      <c r="AF455" s="31"/>
      <c r="AG455" s="136"/>
      <c r="AH455" s="137"/>
      <c r="AI455" s="39"/>
      <c r="AJ455" s="41"/>
      <c r="AK455" s="42"/>
      <c r="AL455" s="27"/>
      <c r="AM455" s="28" t="str">
        <f>IFERROR(INDEX(#REF!,MATCH(AH455,#REF!,0)),"")</f>
        <v/>
      </c>
      <c r="AN455" s="29" t="str">
        <f t="shared" si="232"/>
        <v/>
      </c>
      <c r="AO455" s="29">
        <f t="shared" si="264"/>
        <v>0</v>
      </c>
      <c r="AP455" s="29">
        <f t="shared" si="257"/>
        <v>0</v>
      </c>
      <c r="AQ455" s="30">
        <f t="shared" si="265"/>
        <v>0</v>
      </c>
      <c r="AR455" s="31">
        <f t="shared" si="266"/>
        <v>0</v>
      </c>
      <c r="AT455" s="44" t="s">
        <v>969</v>
      </c>
      <c r="AU455" s="48" t="s">
        <v>787</v>
      </c>
      <c r="AV455" s="138">
        <v>0</v>
      </c>
      <c r="AW455" s="58">
        <v>0</v>
      </c>
      <c r="AX455" s="55">
        <v>2515</v>
      </c>
      <c r="AY455" s="58">
        <v>1032</v>
      </c>
      <c r="AZ455" s="55">
        <v>5586</v>
      </c>
      <c r="BA455" s="58">
        <v>13986</v>
      </c>
      <c r="BB455" s="55">
        <v>9871</v>
      </c>
      <c r="BC455" s="58">
        <v>10941</v>
      </c>
      <c r="BD455" s="51">
        <v>6980</v>
      </c>
      <c r="BE455" s="58">
        <v>5593</v>
      </c>
      <c r="BF455" s="55">
        <v>0</v>
      </c>
      <c r="BG455" s="59">
        <v>0</v>
      </c>
      <c r="BI455" s="140">
        <f t="shared" si="258"/>
        <v>4708.666666666667</v>
      </c>
      <c r="BJ455" s="140">
        <f t="shared" si="259"/>
        <v>56504</v>
      </c>
      <c r="BL455" s="399">
        <f t="shared" si="233"/>
        <v>26</v>
      </c>
      <c r="BM455" s="399">
        <f t="shared" si="234"/>
        <v>26</v>
      </c>
      <c r="BN455" s="399">
        <f t="shared" si="235"/>
        <v>42.61</v>
      </c>
      <c r="BO455" s="399">
        <f t="shared" si="236"/>
        <v>32.22</v>
      </c>
      <c r="BP455" s="399">
        <f t="shared" si="237"/>
        <v>64.099999999999994</v>
      </c>
      <c r="BQ455" s="399">
        <f t="shared" si="238"/>
        <v>130.88999999999999</v>
      </c>
      <c r="BR455" s="399">
        <f t="shared" si="239"/>
        <v>97.97</v>
      </c>
      <c r="BS455" s="399">
        <f t="shared" si="240"/>
        <v>106.53</v>
      </c>
      <c r="BT455" s="399">
        <f t="shared" si="241"/>
        <v>74.84</v>
      </c>
      <c r="BU455" s="399">
        <f t="shared" si="242"/>
        <v>64.150000000000006</v>
      </c>
      <c r="BV455" s="399">
        <f t="shared" si="243"/>
        <v>26</v>
      </c>
      <c r="BW455" s="399">
        <f t="shared" si="244"/>
        <v>26</v>
      </c>
      <c r="BX455" s="385">
        <f t="shared" si="260"/>
        <v>717.31</v>
      </c>
      <c r="BY455" s="385">
        <f t="shared" si="261"/>
        <v>59.775833333333331</v>
      </c>
      <c r="BZ455" s="385"/>
      <c r="CF455" s="399">
        <f t="shared" si="245"/>
        <v>51</v>
      </c>
      <c r="CG455" s="399">
        <f t="shared" si="246"/>
        <v>51</v>
      </c>
      <c r="CH455" s="399">
        <f t="shared" si="247"/>
        <v>76.5</v>
      </c>
      <c r="CI455" s="399">
        <f t="shared" si="248"/>
        <v>58.7</v>
      </c>
      <c r="CJ455" s="399">
        <f t="shared" si="249"/>
        <v>114.04</v>
      </c>
      <c r="CK455" s="399">
        <f t="shared" si="250"/>
        <v>282.04000000000002</v>
      </c>
      <c r="CL455" s="399">
        <f t="shared" si="251"/>
        <v>199.74</v>
      </c>
      <c r="CM455" s="399">
        <f t="shared" si="252"/>
        <v>221.14</v>
      </c>
      <c r="CN455" s="399">
        <f t="shared" si="253"/>
        <v>141.91999999999999</v>
      </c>
      <c r="CO455" s="399">
        <f t="shared" si="254"/>
        <v>114.18</v>
      </c>
      <c r="CP455" s="399">
        <f t="shared" si="255"/>
        <v>51</v>
      </c>
      <c r="CQ455" s="399">
        <f t="shared" si="256"/>
        <v>51</v>
      </c>
      <c r="CR455" s="385">
        <f t="shared" si="262"/>
        <v>1412.26</v>
      </c>
      <c r="CS455" s="385">
        <f t="shared" si="263"/>
        <v>117.68833333333333</v>
      </c>
    </row>
    <row r="456" spans="22:97" ht="14" customHeight="1" x14ac:dyDescent="0.35">
      <c r="V456" s="137"/>
      <c r="W456" s="39"/>
      <c r="X456" s="202"/>
      <c r="Y456" s="42"/>
      <c r="Z456" s="27"/>
      <c r="AA456" s="28"/>
      <c r="AB456" s="29"/>
      <c r="AC456" s="29"/>
      <c r="AD456" s="29"/>
      <c r="AE456" s="30"/>
      <c r="AF456" s="31"/>
      <c r="AG456" s="136"/>
      <c r="AH456" s="137"/>
      <c r="AI456" s="39"/>
      <c r="AJ456" s="41"/>
      <c r="AK456" s="42"/>
      <c r="AL456" s="27"/>
      <c r="AM456" s="28" t="str">
        <f>IFERROR(INDEX(#REF!,MATCH(AH456,#REF!,0)),"")</f>
        <v/>
      </c>
      <c r="AN456" s="29" t="str">
        <f t="shared" ref="AN456:AN519" si="267">IF(AK456&lt;&gt;"",IF((TestEOY-AJ456)/365&gt;AM456,AM456,ROUNDUP(((TestEOY-AJ456)/365),0)),"")</f>
        <v/>
      </c>
      <c r="AO456" s="29">
        <f t="shared" si="264"/>
        <v>0</v>
      </c>
      <c r="AP456" s="29">
        <f t="shared" si="257"/>
        <v>0</v>
      </c>
      <c r="AQ456" s="30">
        <f t="shared" si="265"/>
        <v>0</v>
      </c>
      <c r="AR456" s="31">
        <f t="shared" si="266"/>
        <v>0</v>
      </c>
      <c r="AT456" s="44" t="s">
        <v>969</v>
      </c>
      <c r="AU456" s="48" t="s">
        <v>788</v>
      </c>
      <c r="AV456" s="138">
        <v>0</v>
      </c>
      <c r="AW456" s="58">
        <v>0</v>
      </c>
      <c r="AX456" s="55">
        <v>2035</v>
      </c>
      <c r="AY456" s="58">
        <v>2117</v>
      </c>
      <c r="AZ456" s="55">
        <v>3739</v>
      </c>
      <c r="BA456" s="58">
        <v>6615</v>
      </c>
      <c r="BB456" s="55">
        <v>7781</v>
      </c>
      <c r="BC456" s="58">
        <v>6283</v>
      </c>
      <c r="BD456" s="51">
        <v>6271</v>
      </c>
      <c r="BE456" s="58">
        <v>3312</v>
      </c>
      <c r="BF456" s="55">
        <v>0</v>
      </c>
      <c r="BG456" s="59">
        <v>0</v>
      </c>
      <c r="BI456" s="140">
        <f t="shared" si="258"/>
        <v>3179.4166666666665</v>
      </c>
      <c r="BJ456" s="140">
        <f t="shared" si="259"/>
        <v>38153</v>
      </c>
      <c r="BL456" s="399">
        <f t="shared" ref="BL456:BL519" si="268">ROUND(IF(AV456&gt;$CB$12,$CC$10+$CD$11+$CD$12+(AV456-$CB$12)*$CC$13,IF(AV456&gt;$CB$11,$CC$10+$CD$11+(AV456-$CB$11)*$CC$12,$CC$10+AV456*$CC$11)),2)</f>
        <v>26</v>
      </c>
      <c r="BM456" s="399">
        <f t="shared" ref="BM456:BM519" si="269">ROUND(IF(AW456&gt;$CB$12,$CC$10+$CD$11+$CD$12+(AW456-$CB$12)*$CC$13,IF(AW456&gt;$CB$11,$CC$10+$CD$11+(AW456-$CB$11)*$CC$12,$CC$10+AW456*$CC$11)),2)</f>
        <v>26</v>
      </c>
      <c r="BN456" s="399">
        <f t="shared" ref="BN456:BN519" si="270">ROUND(IF(AX456&gt;$CB$12,$CC$10+$CD$11+$CD$12+(AX456-$CB$12)*$CC$13,IF(AX456&gt;$CB$11,$CC$10+$CD$11+(AX456-$CB$11)*$CC$12,$CC$10+AX456*$CC$11)),2)</f>
        <v>39.25</v>
      </c>
      <c r="BO456" s="399">
        <f t="shared" ref="BO456:BO519" si="271">ROUND(IF(AY456&gt;$CB$12,$CC$10+$CD$11+$CD$12+(AY456-$CB$12)*$CC$13,IF(AY456&gt;$CB$11,$CC$10+$CD$11+(AY456-$CB$11)*$CC$12,$CC$10+AY456*$CC$11)),2)</f>
        <v>39.82</v>
      </c>
      <c r="BP456" s="399">
        <f t="shared" ref="BP456:BP519" si="272">ROUND(IF(AZ456&gt;$CB$12,$CC$10+$CD$11+$CD$12+(AZ456-$CB$12)*$CC$13,IF(AZ456&gt;$CB$11,$CC$10+$CD$11+(AZ456-$CB$11)*$CC$12,$CC$10+AZ456*$CC$11)),2)</f>
        <v>51.17</v>
      </c>
      <c r="BQ456" s="399">
        <f t="shared" ref="BQ456:BQ519" si="273">ROUND(IF(BA456&gt;$CB$12,$CC$10+$CD$11+$CD$12+(BA456-$CB$12)*$CC$13,IF(BA456&gt;$CB$11,$CC$10+$CD$11+(BA456-$CB$11)*$CC$12,$CC$10+BA456*$CC$11)),2)</f>
        <v>71.92</v>
      </c>
      <c r="BR456" s="399">
        <f t="shared" ref="BR456:BR519" si="274">ROUND(IF(BB456&gt;$CB$12,$CC$10+$CD$11+$CD$12+(BB456-$CB$12)*$CC$13,IF(BB456&gt;$CB$11,$CC$10+$CD$11+(BB456-$CB$11)*$CC$12,$CC$10+BB456*$CC$11)),2)</f>
        <v>81.25</v>
      </c>
      <c r="BS456" s="399">
        <f t="shared" ref="BS456:BS519" si="275">ROUND(IF(BC456&gt;$CB$12,$CC$10+$CD$11+$CD$12+(BC456-$CB$12)*$CC$13,IF(BC456&gt;$CB$11,$CC$10+$CD$11+(BC456-$CB$11)*$CC$12,$CC$10+BC456*$CC$11)),2)</f>
        <v>69.260000000000005</v>
      </c>
      <c r="BT456" s="399">
        <f t="shared" ref="BT456:BT519" si="276">ROUND(IF(BD456&gt;$CB$12,$CC$10+$CD$11+$CD$12+(BD456-$CB$12)*$CC$13,IF(BD456&gt;$CB$11,$CC$10+$CD$11+(BD456-$CB$11)*$CC$12,$CC$10+BD456*$CC$11)),2)</f>
        <v>69.17</v>
      </c>
      <c r="BU456" s="399">
        <f t="shared" ref="BU456:BU519" si="277">ROUND(IF(BE456&gt;$CB$12,$CC$10+$CD$11+$CD$12+(BE456-$CB$12)*$CC$13,IF(BE456&gt;$CB$11,$CC$10+$CD$11+(BE456-$CB$11)*$CC$12,$CC$10+BE456*$CC$11)),2)</f>
        <v>48.18</v>
      </c>
      <c r="BV456" s="399">
        <f t="shared" ref="BV456:BV519" si="278">ROUND(IF(BF456&gt;$CB$12,$CC$10+$CD$11+$CD$12+(BF456-$CB$12)*$CC$13,IF(BF456&gt;$CB$11,$CC$10+$CD$11+(BF456-$CB$11)*$CC$12,$CC$10+BF456*$CC$11)),2)</f>
        <v>26</v>
      </c>
      <c r="BW456" s="399">
        <f t="shared" ref="BW456:BW519" si="279">ROUND(IF(BG456&gt;$CB$12,$CC$10+$CD$11+$CD$12+(BG456-$CB$12)*$CC$13,IF(BG456&gt;$CB$11,$CC$10+$CD$11+(BG456-$CB$11)*$CC$12,$CC$10+BG456*$CC$11)),2)</f>
        <v>26</v>
      </c>
      <c r="BX456" s="385">
        <f t="shared" si="260"/>
        <v>574.02</v>
      </c>
      <c r="BY456" s="385">
        <f t="shared" si="261"/>
        <v>47.835000000000001</v>
      </c>
      <c r="BZ456" s="385"/>
      <c r="CF456" s="399">
        <f t="shared" ref="CF456:CF519" si="280">ROUND(IF(AV456&gt;$CB$26,$CC$24+$CD$25+$CD$26+(AV456-$CB$26)*$CC$27,IF(AV456&gt;$CB$25,$CC$24+$CD$25+(AV456-$CB$25)*$CC$26,$CC$24+AV456*$CC$25)),2)</f>
        <v>51</v>
      </c>
      <c r="CG456" s="399">
        <f t="shared" ref="CG456:CG519" si="281">ROUND(IF(AW456&gt;$CB$26,$CC$24+$CD$25+$CD$26+(AW456-$CB$26)*$CC$27,IF(AW456&gt;$CB$25,$CC$24+$CD$25+(AW456-$CB$25)*$CC$26,$CC$24+AW456*$CC$25)),2)</f>
        <v>51</v>
      </c>
      <c r="CH456" s="399">
        <f t="shared" ref="CH456:CH519" si="282">ROUND(IF(AX456&gt;$CB$26,$CC$24+$CD$25+$CD$26+(AX456-$CB$26)*$CC$27,IF(AX456&gt;$CB$25,$CC$24+$CD$25+(AX456-$CB$25)*$CC$26,$CC$24+AX456*$CC$25)),2)</f>
        <v>70.739999999999995</v>
      </c>
      <c r="CI456" s="399">
        <f t="shared" ref="CI456:CI519" si="283">ROUND(IF(AY456&gt;$CB$26,$CC$24+$CD$25+$CD$26+(AY456-$CB$26)*$CC$27,IF(AY456&gt;$CB$25,$CC$24+$CD$25+(AY456-$CB$25)*$CC$26,$CC$24+AY456*$CC$25)),2)</f>
        <v>71.72</v>
      </c>
      <c r="CJ456" s="399">
        <f t="shared" ref="CJ456:CJ519" si="284">ROUND(IF(AZ456&gt;$CB$26,$CC$24+$CD$25+$CD$26+(AZ456-$CB$26)*$CC$27,IF(AZ456&gt;$CB$25,$CC$24+$CD$25+(AZ456-$CB$25)*$CC$26,$CC$24+AZ456*$CC$25)),2)</f>
        <v>91.19</v>
      </c>
      <c r="CK456" s="399">
        <f t="shared" ref="CK456:CK519" si="285">ROUND(IF(BA456&gt;$CB$26,$CC$24+$CD$25+$CD$26+(BA456-$CB$26)*$CC$27,IF(BA456&gt;$CB$25,$CC$24+$CD$25+(BA456-$CB$25)*$CC$26,$CC$24+BA456*$CC$25)),2)</f>
        <v>134.62</v>
      </c>
      <c r="CL456" s="399">
        <f t="shared" ref="CL456:CL519" si="286">ROUND(IF(BB456&gt;$CB$26,$CC$24+$CD$25+$CD$26+(BB456-$CB$26)*$CC$27,IF(BB456&gt;$CB$25,$CC$24+$CD$25+(BB456-$CB$25)*$CC$26,$CC$24+BB456*$CC$25)),2)</f>
        <v>157.94</v>
      </c>
      <c r="CM456" s="399">
        <f t="shared" ref="CM456:CM519" si="287">ROUND(IF(BC456&gt;$CB$26,$CC$24+$CD$25+$CD$26+(BC456-$CB$26)*$CC$27,IF(BC456&gt;$CB$25,$CC$24+$CD$25+(BC456-$CB$25)*$CC$26,$CC$24+BC456*$CC$25)),2)</f>
        <v>127.98</v>
      </c>
      <c r="CN456" s="399">
        <f t="shared" ref="CN456:CN519" si="288">ROUND(IF(BD456&gt;$CB$26,$CC$24+$CD$25+$CD$26+(BD456-$CB$26)*$CC$27,IF(BD456&gt;$CB$25,$CC$24+$CD$25+(BD456-$CB$25)*$CC$26,$CC$24+BD456*$CC$25)),2)</f>
        <v>127.74</v>
      </c>
      <c r="CO456" s="399">
        <f t="shared" ref="CO456:CO519" si="289">ROUND(IF(BE456&gt;$CB$26,$CC$24+$CD$25+$CD$26+(BE456-$CB$26)*$CC$27,IF(BE456&gt;$CB$25,$CC$24+$CD$25+(BE456-$CB$25)*$CC$26,$CC$24+BE456*$CC$25)),2)</f>
        <v>86.06</v>
      </c>
      <c r="CP456" s="399">
        <f t="shared" ref="CP456:CP519" si="290">ROUND(IF(BF456&gt;$CB$26,$CC$24+$CD$25+$CD$26+(BF456-$CB$26)*$CC$27,IF(BF456&gt;$CB$25,$CC$24+$CD$25+(BF456-$CB$25)*$CC$26,$CC$24+BF456*$CC$25)),2)</f>
        <v>51</v>
      </c>
      <c r="CQ456" s="399">
        <f t="shared" ref="CQ456:CQ519" si="291">ROUND(IF(BG456&gt;$CB$26,$CC$24+$CD$25+$CD$26+(BG456-$CB$26)*$CC$27,IF(BG456&gt;$CB$25,$CC$24+$CD$25+(BG456-$CB$25)*$CC$26,$CC$24+BG456*$CC$25)),2)</f>
        <v>51</v>
      </c>
      <c r="CR456" s="385">
        <f t="shared" si="262"/>
        <v>1071.99</v>
      </c>
      <c r="CS456" s="385">
        <f t="shared" si="263"/>
        <v>89.332499999999996</v>
      </c>
    </row>
    <row r="457" spans="22:97" ht="14" customHeight="1" x14ac:dyDescent="0.35">
      <c r="V457" s="137"/>
      <c r="W457" s="39"/>
      <c r="X457" s="202"/>
      <c r="Y457" s="42"/>
      <c r="Z457" s="27"/>
      <c r="AA457" s="28"/>
      <c r="AB457" s="29"/>
      <c r="AC457" s="29"/>
      <c r="AD457" s="29"/>
      <c r="AE457" s="30"/>
      <c r="AF457" s="31"/>
      <c r="AG457" s="136"/>
      <c r="AH457" s="137"/>
      <c r="AI457" s="39"/>
      <c r="AJ457" s="41"/>
      <c r="AK457" s="42"/>
      <c r="AL457" s="27"/>
      <c r="AM457" s="28" t="str">
        <f>IFERROR(INDEX(#REF!,MATCH(AH457,#REF!,0)),"")</f>
        <v/>
      </c>
      <c r="AN457" s="29" t="str">
        <f t="shared" si="267"/>
        <v/>
      </c>
      <c r="AO457" s="29">
        <f t="shared" si="264"/>
        <v>0</v>
      </c>
      <c r="AP457" s="29">
        <f t="shared" ref="AP457:AP520" si="292">AQ457-AO457</f>
        <v>0</v>
      </c>
      <c r="AQ457" s="30">
        <f t="shared" si="265"/>
        <v>0</v>
      </c>
      <c r="AR457" s="31">
        <f t="shared" si="266"/>
        <v>0</v>
      </c>
      <c r="AT457" s="44" t="s">
        <v>969</v>
      </c>
      <c r="AU457" s="48" t="s">
        <v>789</v>
      </c>
      <c r="AV457" s="138">
        <v>0</v>
      </c>
      <c r="AW457" s="58">
        <v>0</v>
      </c>
      <c r="AX457" s="55">
        <v>2964</v>
      </c>
      <c r="AY457" s="58">
        <v>1354</v>
      </c>
      <c r="AZ457" s="55">
        <v>3375</v>
      </c>
      <c r="BA457" s="58">
        <v>7387</v>
      </c>
      <c r="BB457" s="55">
        <v>9009</v>
      </c>
      <c r="BC457" s="58">
        <v>4995</v>
      </c>
      <c r="BD457" s="51">
        <v>5395</v>
      </c>
      <c r="BE457" s="58">
        <v>3526</v>
      </c>
      <c r="BF457" s="55">
        <v>0</v>
      </c>
      <c r="BG457" s="59">
        <v>0</v>
      </c>
      <c r="BI457" s="140">
        <f t="shared" ref="BI457:BI520" si="293">AVERAGE(AV457:BG457)</f>
        <v>3167.0833333333335</v>
      </c>
      <c r="BJ457" s="140">
        <f t="shared" ref="BJ457:BJ520" si="294">SUM(AV457:BG457)</f>
        <v>38005</v>
      </c>
      <c r="BL457" s="399">
        <f t="shared" si="268"/>
        <v>26</v>
      </c>
      <c r="BM457" s="399">
        <f t="shared" si="269"/>
        <v>26</v>
      </c>
      <c r="BN457" s="399">
        <f t="shared" si="270"/>
        <v>45.75</v>
      </c>
      <c r="BO457" s="399">
        <f t="shared" si="271"/>
        <v>34.479999999999997</v>
      </c>
      <c r="BP457" s="399">
        <f t="shared" si="272"/>
        <v>48.63</v>
      </c>
      <c r="BQ457" s="399">
        <f t="shared" si="273"/>
        <v>78.099999999999994</v>
      </c>
      <c r="BR457" s="399">
        <f t="shared" si="274"/>
        <v>91.07</v>
      </c>
      <c r="BS457" s="399">
        <f t="shared" si="275"/>
        <v>59.97</v>
      </c>
      <c r="BT457" s="399">
        <f t="shared" si="276"/>
        <v>62.77</v>
      </c>
      <c r="BU457" s="399">
        <f t="shared" si="277"/>
        <v>49.68</v>
      </c>
      <c r="BV457" s="399">
        <f t="shared" si="278"/>
        <v>26</v>
      </c>
      <c r="BW457" s="399">
        <f t="shared" si="279"/>
        <v>26</v>
      </c>
      <c r="BX457" s="385">
        <f t="shared" ref="BX457:BX520" si="295">SUM(BL457:BW457)</f>
        <v>574.44999999999993</v>
      </c>
      <c r="BY457" s="385">
        <f t="shared" ref="BY457:BY520" si="296">+BX457/12</f>
        <v>47.87083333333333</v>
      </c>
      <c r="BZ457" s="385"/>
      <c r="CF457" s="399">
        <f t="shared" si="280"/>
        <v>51</v>
      </c>
      <c r="CG457" s="399">
        <f t="shared" si="281"/>
        <v>51</v>
      </c>
      <c r="CH457" s="399">
        <f t="shared" si="282"/>
        <v>81.89</v>
      </c>
      <c r="CI457" s="399">
        <f t="shared" si="283"/>
        <v>62.57</v>
      </c>
      <c r="CJ457" s="399">
        <f t="shared" si="284"/>
        <v>86.82</v>
      </c>
      <c r="CK457" s="399">
        <f t="shared" si="285"/>
        <v>150.06</v>
      </c>
      <c r="CL457" s="399">
        <f t="shared" si="286"/>
        <v>182.5</v>
      </c>
      <c r="CM457" s="399">
        <f t="shared" si="287"/>
        <v>106.26</v>
      </c>
      <c r="CN457" s="399">
        <f t="shared" si="288"/>
        <v>111.06</v>
      </c>
      <c r="CO457" s="399">
        <f t="shared" si="289"/>
        <v>88.63</v>
      </c>
      <c r="CP457" s="399">
        <f t="shared" si="290"/>
        <v>51</v>
      </c>
      <c r="CQ457" s="399">
        <f t="shared" si="291"/>
        <v>51</v>
      </c>
      <c r="CR457" s="385">
        <f t="shared" ref="CR457:CR520" si="297">SUM(CF457:CQ457)</f>
        <v>1073.79</v>
      </c>
      <c r="CS457" s="385">
        <f t="shared" ref="CS457:CS520" si="298">+CR457/12</f>
        <v>89.482500000000002</v>
      </c>
    </row>
    <row r="458" spans="22:97" ht="14" customHeight="1" x14ac:dyDescent="0.35">
      <c r="V458" s="137"/>
      <c r="W458" s="39"/>
      <c r="X458" s="202"/>
      <c r="Y458" s="42"/>
      <c r="Z458" s="27"/>
      <c r="AA458" s="28"/>
      <c r="AB458" s="29"/>
      <c r="AC458" s="29"/>
      <c r="AD458" s="29"/>
      <c r="AE458" s="30"/>
      <c r="AF458" s="31"/>
      <c r="AG458" s="136"/>
      <c r="AH458" s="137"/>
      <c r="AI458" s="39"/>
      <c r="AJ458" s="41"/>
      <c r="AK458" s="42"/>
      <c r="AL458" s="27"/>
      <c r="AM458" s="28" t="str">
        <f>IFERROR(INDEX(#REF!,MATCH(AH458,#REF!,0)),"")</f>
        <v/>
      </c>
      <c r="AN458" s="29" t="str">
        <f t="shared" si="267"/>
        <v/>
      </c>
      <c r="AO458" s="29">
        <f t="shared" si="264"/>
        <v>0</v>
      </c>
      <c r="AP458" s="29">
        <f t="shared" si="292"/>
        <v>0</v>
      </c>
      <c r="AQ458" s="30">
        <f t="shared" si="265"/>
        <v>0</v>
      </c>
      <c r="AR458" s="31">
        <f t="shared" si="266"/>
        <v>0</v>
      </c>
      <c r="AT458" s="44" t="s">
        <v>969</v>
      </c>
      <c r="AU458" s="48" t="s">
        <v>790</v>
      </c>
      <c r="AV458" s="138">
        <v>0</v>
      </c>
      <c r="AW458" s="58">
        <v>0</v>
      </c>
      <c r="AX458" s="55">
        <v>1777</v>
      </c>
      <c r="AY458" s="58">
        <v>257</v>
      </c>
      <c r="AZ458" s="55">
        <v>2707</v>
      </c>
      <c r="BA458" s="58">
        <v>6458</v>
      </c>
      <c r="BB458" s="55">
        <v>8981</v>
      </c>
      <c r="BC458" s="58">
        <v>5669</v>
      </c>
      <c r="BD458" s="51">
        <v>3601</v>
      </c>
      <c r="BE458" s="58">
        <v>209</v>
      </c>
      <c r="BF458" s="55">
        <v>0</v>
      </c>
      <c r="BG458" s="59">
        <v>0</v>
      </c>
      <c r="BI458" s="140">
        <f t="shared" si="293"/>
        <v>2471.5833333333335</v>
      </c>
      <c r="BJ458" s="140">
        <f t="shared" si="294"/>
        <v>29659</v>
      </c>
      <c r="BL458" s="399">
        <f t="shared" si="268"/>
        <v>26</v>
      </c>
      <c r="BM458" s="399">
        <f t="shared" si="269"/>
        <v>26</v>
      </c>
      <c r="BN458" s="399">
        <f t="shared" si="270"/>
        <v>37.44</v>
      </c>
      <c r="BO458" s="399">
        <f t="shared" si="271"/>
        <v>27.54</v>
      </c>
      <c r="BP458" s="399">
        <f t="shared" si="272"/>
        <v>43.95</v>
      </c>
      <c r="BQ458" s="399">
        <f t="shared" si="273"/>
        <v>70.66</v>
      </c>
      <c r="BR458" s="399">
        <f t="shared" si="274"/>
        <v>90.85</v>
      </c>
      <c r="BS458" s="399">
        <f t="shared" si="275"/>
        <v>64.680000000000007</v>
      </c>
      <c r="BT458" s="399">
        <f t="shared" si="276"/>
        <v>50.21</v>
      </c>
      <c r="BU458" s="399">
        <f t="shared" si="277"/>
        <v>27.25</v>
      </c>
      <c r="BV458" s="399">
        <f t="shared" si="278"/>
        <v>26</v>
      </c>
      <c r="BW458" s="399">
        <f t="shared" si="279"/>
        <v>26</v>
      </c>
      <c r="BX458" s="385">
        <f t="shared" si="295"/>
        <v>516.57999999999993</v>
      </c>
      <c r="BY458" s="385">
        <f t="shared" si="296"/>
        <v>43.048333333333325</v>
      </c>
      <c r="BZ458" s="385"/>
      <c r="CF458" s="399">
        <f t="shared" si="280"/>
        <v>51</v>
      </c>
      <c r="CG458" s="399">
        <f t="shared" si="281"/>
        <v>51</v>
      </c>
      <c r="CH458" s="399">
        <f t="shared" si="282"/>
        <v>67.64</v>
      </c>
      <c r="CI458" s="399">
        <f t="shared" si="283"/>
        <v>52.75</v>
      </c>
      <c r="CJ458" s="399">
        <f t="shared" si="284"/>
        <v>78.8</v>
      </c>
      <c r="CK458" s="399">
        <f t="shared" si="285"/>
        <v>131.47999999999999</v>
      </c>
      <c r="CL458" s="399">
        <f t="shared" si="286"/>
        <v>181.94</v>
      </c>
      <c r="CM458" s="399">
        <f t="shared" si="287"/>
        <v>115.7</v>
      </c>
      <c r="CN458" s="399">
        <f t="shared" si="288"/>
        <v>89.53</v>
      </c>
      <c r="CO458" s="399">
        <f t="shared" si="289"/>
        <v>52.42</v>
      </c>
      <c r="CP458" s="399">
        <f t="shared" si="290"/>
        <v>51</v>
      </c>
      <c r="CQ458" s="399">
        <f t="shared" si="291"/>
        <v>51</v>
      </c>
      <c r="CR458" s="385">
        <f t="shared" si="297"/>
        <v>974.25999999999988</v>
      </c>
      <c r="CS458" s="385">
        <f t="shared" si="298"/>
        <v>81.188333333333318</v>
      </c>
    </row>
    <row r="459" spans="22:97" ht="14" customHeight="1" x14ac:dyDescent="0.35">
      <c r="V459" s="137"/>
      <c r="W459" s="39"/>
      <c r="X459" s="202"/>
      <c r="Y459" s="42"/>
      <c r="Z459" s="27"/>
      <c r="AA459" s="28"/>
      <c r="AB459" s="29"/>
      <c r="AC459" s="29"/>
      <c r="AD459" s="29"/>
      <c r="AE459" s="30"/>
      <c r="AF459" s="31"/>
      <c r="AG459" s="136"/>
      <c r="AH459" s="137"/>
      <c r="AI459" s="39"/>
      <c r="AJ459" s="41"/>
      <c r="AK459" s="42"/>
      <c r="AL459" s="27"/>
      <c r="AM459" s="28" t="str">
        <f>IFERROR(INDEX(#REF!,MATCH(AH459,#REF!,0)),"")</f>
        <v/>
      </c>
      <c r="AN459" s="29" t="str">
        <f t="shared" si="267"/>
        <v/>
      </c>
      <c r="AO459" s="29">
        <f t="shared" si="264"/>
        <v>0</v>
      </c>
      <c r="AP459" s="29">
        <f t="shared" si="292"/>
        <v>0</v>
      </c>
      <c r="AQ459" s="30">
        <f t="shared" si="265"/>
        <v>0</v>
      </c>
      <c r="AR459" s="31">
        <f t="shared" si="266"/>
        <v>0</v>
      </c>
      <c r="AT459" s="44" t="s">
        <v>969</v>
      </c>
      <c r="AU459" s="48" t="s">
        <v>791</v>
      </c>
      <c r="AV459" s="138">
        <v>0</v>
      </c>
      <c r="AW459" s="58">
        <v>0</v>
      </c>
      <c r="AX459" s="55">
        <v>2021</v>
      </c>
      <c r="AY459" s="58">
        <v>1056</v>
      </c>
      <c r="AZ459" s="55">
        <v>3021</v>
      </c>
      <c r="BA459" s="58">
        <v>5078</v>
      </c>
      <c r="BB459" s="55">
        <v>5405</v>
      </c>
      <c r="BC459" s="58">
        <v>5566</v>
      </c>
      <c r="BD459" s="51">
        <v>4770</v>
      </c>
      <c r="BE459" s="58">
        <v>1562</v>
      </c>
      <c r="BF459" s="55">
        <v>0</v>
      </c>
      <c r="BG459" s="59">
        <v>0</v>
      </c>
      <c r="BI459" s="140">
        <f t="shared" si="293"/>
        <v>2373.25</v>
      </c>
      <c r="BJ459" s="140">
        <f t="shared" si="294"/>
        <v>28479</v>
      </c>
      <c r="BL459" s="399">
        <f t="shared" si="268"/>
        <v>26</v>
      </c>
      <c r="BM459" s="399">
        <f t="shared" si="269"/>
        <v>26</v>
      </c>
      <c r="BN459" s="399">
        <f t="shared" si="270"/>
        <v>39.15</v>
      </c>
      <c r="BO459" s="399">
        <f t="shared" si="271"/>
        <v>32.39</v>
      </c>
      <c r="BP459" s="399">
        <f t="shared" si="272"/>
        <v>46.15</v>
      </c>
      <c r="BQ459" s="399">
        <f t="shared" si="273"/>
        <v>60.55</v>
      </c>
      <c r="BR459" s="399">
        <f t="shared" si="274"/>
        <v>62.84</v>
      </c>
      <c r="BS459" s="399">
        <f t="shared" si="275"/>
        <v>63.96</v>
      </c>
      <c r="BT459" s="399">
        <f t="shared" si="276"/>
        <v>58.39</v>
      </c>
      <c r="BU459" s="399">
        <f t="shared" si="277"/>
        <v>35.93</v>
      </c>
      <c r="BV459" s="399">
        <f t="shared" si="278"/>
        <v>26</v>
      </c>
      <c r="BW459" s="399">
        <f t="shared" si="279"/>
        <v>26</v>
      </c>
      <c r="BX459" s="385">
        <f t="shared" si="295"/>
        <v>503.36</v>
      </c>
      <c r="BY459" s="385">
        <f t="shared" si="296"/>
        <v>41.946666666666665</v>
      </c>
      <c r="BZ459" s="385"/>
      <c r="CF459" s="399">
        <f t="shared" si="280"/>
        <v>51</v>
      </c>
      <c r="CG459" s="399">
        <f t="shared" si="281"/>
        <v>51</v>
      </c>
      <c r="CH459" s="399">
        <f t="shared" si="282"/>
        <v>70.569999999999993</v>
      </c>
      <c r="CI459" s="399">
        <f t="shared" si="283"/>
        <v>58.99</v>
      </c>
      <c r="CJ459" s="399">
        <f t="shared" si="284"/>
        <v>82.57</v>
      </c>
      <c r="CK459" s="399">
        <f t="shared" si="285"/>
        <v>107.26</v>
      </c>
      <c r="CL459" s="399">
        <f t="shared" si="286"/>
        <v>111.18</v>
      </c>
      <c r="CM459" s="399">
        <f t="shared" si="287"/>
        <v>113.64</v>
      </c>
      <c r="CN459" s="399">
        <f t="shared" si="288"/>
        <v>103.56</v>
      </c>
      <c r="CO459" s="399">
        <f t="shared" si="289"/>
        <v>65.06</v>
      </c>
      <c r="CP459" s="399">
        <f t="shared" si="290"/>
        <v>51</v>
      </c>
      <c r="CQ459" s="399">
        <f t="shared" si="291"/>
        <v>51</v>
      </c>
      <c r="CR459" s="385">
        <f t="shared" si="297"/>
        <v>916.82999999999993</v>
      </c>
      <c r="CS459" s="385">
        <f t="shared" si="298"/>
        <v>76.402499999999989</v>
      </c>
    </row>
    <row r="460" spans="22:97" ht="14" customHeight="1" x14ac:dyDescent="0.35">
      <c r="V460" s="137"/>
      <c r="W460" s="39"/>
      <c r="X460" s="202"/>
      <c r="Y460" s="42"/>
      <c r="Z460" s="27"/>
      <c r="AA460" s="28"/>
      <c r="AB460" s="29"/>
      <c r="AC460" s="29"/>
      <c r="AD460" s="29"/>
      <c r="AE460" s="30"/>
      <c r="AF460" s="31"/>
      <c r="AG460" s="136"/>
      <c r="AH460" s="137"/>
      <c r="AI460" s="39"/>
      <c r="AJ460" s="41"/>
      <c r="AK460" s="42"/>
      <c r="AL460" s="27"/>
      <c r="AM460" s="28" t="str">
        <f>IFERROR(INDEX(#REF!,MATCH(AH460,#REF!,0)),"")</f>
        <v/>
      </c>
      <c r="AN460" s="29" t="str">
        <f t="shared" si="267"/>
        <v/>
      </c>
      <c r="AO460" s="29">
        <f t="shared" ref="AO460:AO523" si="299">IFERROR(IF(AN460&gt;=AM460,0,IF(AM460&gt;AN460,SLN(AK460,AL460,AM460),0)),"")</f>
        <v>0</v>
      </c>
      <c r="AP460" s="29">
        <f t="shared" si="292"/>
        <v>0</v>
      </c>
      <c r="AQ460" s="30">
        <f t="shared" ref="AQ460:AQ523" si="300">IFERROR(IF(OR(AM460=0,AM460=""),
     0,
     IF(AN460&gt;=AM460,
          +AK460,
          (+AO460*AN460))),
"")</f>
        <v>0</v>
      </c>
      <c r="AR460" s="31">
        <f t="shared" ref="AR460:AR523" si="301">IFERROR(IF(AQ460&gt;AK460,0,(+AK460-AQ460))-AL460,"")</f>
        <v>0</v>
      </c>
      <c r="AT460" s="44" t="s">
        <v>969</v>
      </c>
      <c r="AU460" s="48" t="s">
        <v>792</v>
      </c>
      <c r="AV460" s="138">
        <v>0</v>
      </c>
      <c r="AW460" s="58">
        <v>0</v>
      </c>
      <c r="AX460" s="55">
        <v>1686</v>
      </c>
      <c r="AY460" s="58">
        <v>1440</v>
      </c>
      <c r="AZ460" s="55">
        <v>2618</v>
      </c>
      <c r="BA460" s="58">
        <v>1652</v>
      </c>
      <c r="BB460" s="55"/>
      <c r="BC460" s="58"/>
      <c r="BD460" s="51">
        <v>4162</v>
      </c>
      <c r="BE460" s="58">
        <v>1591</v>
      </c>
      <c r="BF460" s="55">
        <v>0</v>
      </c>
      <c r="BG460" s="59">
        <v>0</v>
      </c>
      <c r="BI460" s="140">
        <f t="shared" si="293"/>
        <v>1314.9</v>
      </c>
      <c r="BJ460" s="140">
        <f t="shared" si="294"/>
        <v>13149</v>
      </c>
      <c r="BL460" s="399">
        <f t="shared" si="268"/>
        <v>26</v>
      </c>
      <c r="BM460" s="399">
        <f t="shared" si="269"/>
        <v>26</v>
      </c>
      <c r="BN460" s="399">
        <f t="shared" si="270"/>
        <v>36.799999999999997</v>
      </c>
      <c r="BO460" s="399">
        <f t="shared" si="271"/>
        <v>35.08</v>
      </c>
      <c r="BP460" s="399">
        <f t="shared" si="272"/>
        <v>43.33</v>
      </c>
      <c r="BQ460" s="399">
        <f t="shared" si="273"/>
        <v>36.56</v>
      </c>
      <c r="BR460" s="399">
        <f t="shared" si="274"/>
        <v>26</v>
      </c>
      <c r="BS460" s="399">
        <f t="shared" si="275"/>
        <v>26</v>
      </c>
      <c r="BT460" s="399">
        <f t="shared" si="276"/>
        <v>54.13</v>
      </c>
      <c r="BU460" s="399">
        <f t="shared" si="277"/>
        <v>36.14</v>
      </c>
      <c r="BV460" s="399">
        <f t="shared" si="278"/>
        <v>26</v>
      </c>
      <c r="BW460" s="399">
        <f t="shared" si="279"/>
        <v>26</v>
      </c>
      <c r="BX460" s="385">
        <f t="shared" si="295"/>
        <v>398.03999999999996</v>
      </c>
      <c r="BY460" s="385">
        <f t="shared" si="296"/>
        <v>33.169999999999995</v>
      </c>
      <c r="BZ460" s="385"/>
      <c r="CF460" s="399">
        <f t="shared" si="280"/>
        <v>51</v>
      </c>
      <c r="CG460" s="399">
        <f t="shared" si="281"/>
        <v>51</v>
      </c>
      <c r="CH460" s="399">
        <f t="shared" si="282"/>
        <v>66.55</v>
      </c>
      <c r="CI460" s="399">
        <f t="shared" si="283"/>
        <v>63.6</v>
      </c>
      <c r="CJ460" s="399">
        <f t="shared" si="284"/>
        <v>77.739999999999995</v>
      </c>
      <c r="CK460" s="399">
        <f t="shared" si="285"/>
        <v>66.14</v>
      </c>
      <c r="CL460" s="399">
        <f t="shared" si="286"/>
        <v>51</v>
      </c>
      <c r="CM460" s="399">
        <f t="shared" si="287"/>
        <v>51</v>
      </c>
      <c r="CN460" s="399">
        <f t="shared" si="288"/>
        <v>96.26</v>
      </c>
      <c r="CO460" s="399">
        <f t="shared" si="289"/>
        <v>65.41</v>
      </c>
      <c r="CP460" s="399">
        <f t="shared" si="290"/>
        <v>51</v>
      </c>
      <c r="CQ460" s="399">
        <f t="shared" si="291"/>
        <v>51</v>
      </c>
      <c r="CR460" s="385">
        <f t="shared" si="297"/>
        <v>741.69999999999993</v>
      </c>
      <c r="CS460" s="385">
        <f t="shared" si="298"/>
        <v>61.80833333333333</v>
      </c>
    </row>
    <row r="461" spans="22:97" ht="14" customHeight="1" x14ac:dyDescent="0.35">
      <c r="V461" s="137"/>
      <c r="W461" s="39"/>
      <c r="X461" s="202"/>
      <c r="Y461" s="42"/>
      <c r="Z461" s="27"/>
      <c r="AA461" s="28"/>
      <c r="AB461" s="29"/>
      <c r="AC461" s="29"/>
      <c r="AD461" s="29"/>
      <c r="AE461" s="30"/>
      <c r="AF461" s="31"/>
      <c r="AG461" s="136"/>
      <c r="AH461" s="137"/>
      <c r="AI461" s="39"/>
      <c r="AJ461" s="41"/>
      <c r="AK461" s="42"/>
      <c r="AL461" s="27"/>
      <c r="AM461" s="28" t="str">
        <f>IFERROR(INDEX(#REF!,MATCH(AH461,#REF!,0)),"")</f>
        <v/>
      </c>
      <c r="AN461" s="29" t="str">
        <f t="shared" si="267"/>
        <v/>
      </c>
      <c r="AO461" s="29">
        <f t="shared" si="299"/>
        <v>0</v>
      </c>
      <c r="AP461" s="29">
        <f t="shared" si="292"/>
        <v>0</v>
      </c>
      <c r="AQ461" s="30">
        <f t="shared" si="300"/>
        <v>0</v>
      </c>
      <c r="AR461" s="31">
        <f t="shared" si="301"/>
        <v>0</v>
      </c>
      <c r="AT461" s="44" t="s">
        <v>969</v>
      </c>
      <c r="AU461" s="48" t="s">
        <v>793</v>
      </c>
      <c r="AV461" s="138">
        <v>0</v>
      </c>
      <c r="AW461" s="58">
        <v>0</v>
      </c>
      <c r="AX461" s="55">
        <v>4588</v>
      </c>
      <c r="AY461" s="58">
        <v>1760</v>
      </c>
      <c r="AZ461" s="55">
        <v>2957</v>
      </c>
      <c r="BA461" s="58">
        <v>4579</v>
      </c>
      <c r="BB461" s="55">
        <v>11850</v>
      </c>
      <c r="BC461" s="58">
        <v>7524</v>
      </c>
      <c r="BD461" s="51">
        <v>5596</v>
      </c>
      <c r="BE461" s="58">
        <v>1545</v>
      </c>
      <c r="BF461" s="55">
        <v>0</v>
      </c>
      <c r="BG461" s="59">
        <v>0</v>
      </c>
      <c r="BI461" s="140">
        <f t="shared" si="293"/>
        <v>3366.5833333333335</v>
      </c>
      <c r="BJ461" s="140">
        <f t="shared" si="294"/>
        <v>40399</v>
      </c>
      <c r="BL461" s="399">
        <f t="shared" si="268"/>
        <v>26</v>
      </c>
      <c r="BM461" s="399">
        <f t="shared" si="269"/>
        <v>26</v>
      </c>
      <c r="BN461" s="399">
        <f t="shared" si="270"/>
        <v>57.12</v>
      </c>
      <c r="BO461" s="399">
        <f t="shared" si="271"/>
        <v>37.32</v>
      </c>
      <c r="BP461" s="399">
        <f t="shared" si="272"/>
        <v>45.7</v>
      </c>
      <c r="BQ461" s="399">
        <f t="shared" si="273"/>
        <v>57.05</v>
      </c>
      <c r="BR461" s="399">
        <f t="shared" si="274"/>
        <v>113.8</v>
      </c>
      <c r="BS461" s="399">
        <f t="shared" si="275"/>
        <v>79.19</v>
      </c>
      <c r="BT461" s="399">
        <f t="shared" si="276"/>
        <v>64.17</v>
      </c>
      <c r="BU461" s="399">
        <f t="shared" si="277"/>
        <v>35.82</v>
      </c>
      <c r="BV461" s="399">
        <f t="shared" si="278"/>
        <v>26</v>
      </c>
      <c r="BW461" s="399">
        <f t="shared" si="279"/>
        <v>26</v>
      </c>
      <c r="BX461" s="385">
        <f t="shared" si="295"/>
        <v>594.17000000000007</v>
      </c>
      <c r="BY461" s="385">
        <f t="shared" si="296"/>
        <v>49.514166666666675</v>
      </c>
      <c r="BZ461" s="385"/>
      <c r="CF461" s="399">
        <f t="shared" si="280"/>
        <v>51</v>
      </c>
      <c r="CG461" s="399">
        <f t="shared" si="281"/>
        <v>51</v>
      </c>
      <c r="CH461" s="399">
        <f t="shared" si="282"/>
        <v>101.38</v>
      </c>
      <c r="CI461" s="399">
        <f t="shared" si="283"/>
        <v>67.44</v>
      </c>
      <c r="CJ461" s="399">
        <f t="shared" si="284"/>
        <v>81.8</v>
      </c>
      <c r="CK461" s="399">
        <f t="shared" si="285"/>
        <v>101.27</v>
      </c>
      <c r="CL461" s="399">
        <f t="shared" si="286"/>
        <v>239.32</v>
      </c>
      <c r="CM461" s="399">
        <f t="shared" si="287"/>
        <v>152.80000000000001</v>
      </c>
      <c r="CN461" s="399">
        <f t="shared" si="288"/>
        <v>114.24</v>
      </c>
      <c r="CO461" s="399">
        <f t="shared" si="289"/>
        <v>64.86</v>
      </c>
      <c r="CP461" s="399">
        <f t="shared" si="290"/>
        <v>51</v>
      </c>
      <c r="CQ461" s="399">
        <f t="shared" si="291"/>
        <v>51</v>
      </c>
      <c r="CR461" s="385">
        <f t="shared" si="297"/>
        <v>1127.1099999999999</v>
      </c>
      <c r="CS461" s="385">
        <f t="shared" si="298"/>
        <v>93.92583333333333</v>
      </c>
    </row>
    <row r="462" spans="22:97" ht="14" customHeight="1" x14ac:dyDescent="0.35">
      <c r="V462" s="137"/>
      <c r="W462" s="39"/>
      <c r="X462" s="202"/>
      <c r="Y462" s="42"/>
      <c r="Z462" s="27"/>
      <c r="AA462" s="28"/>
      <c r="AB462" s="29"/>
      <c r="AC462" s="29"/>
      <c r="AD462" s="29"/>
      <c r="AE462" s="30"/>
      <c r="AF462" s="31"/>
      <c r="AG462" s="136"/>
      <c r="AH462" s="137"/>
      <c r="AI462" s="39"/>
      <c r="AJ462" s="41"/>
      <c r="AK462" s="42"/>
      <c r="AL462" s="27"/>
      <c r="AM462" s="28" t="str">
        <f>IFERROR(INDEX(#REF!,MATCH(AH462,#REF!,0)),"")</f>
        <v/>
      </c>
      <c r="AN462" s="29" t="str">
        <f t="shared" si="267"/>
        <v/>
      </c>
      <c r="AO462" s="29">
        <f t="shared" si="299"/>
        <v>0</v>
      </c>
      <c r="AP462" s="29">
        <f t="shared" si="292"/>
        <v>0</v>
      </c>
      <c r="AQ462" s="30">
        <f t="shared" si="300"/>
        <v>0</v>
      </c>
      <c r="AR462" s="31">
        <f t="shared" si="301"/>
        <v>0</v>
      </c>
      <c r="AT462" s="44" t="s">
        <v>969</v>
      </c>
      <c r="AU462" s="48" t="s">
        <v>794</v>
      </c>
      <c r="AV462" s="138">
        <v>0</v>
      </c>
      <c r="AW462" s="58">
        <v>0</v>
      </c>
      <c r="AX462" s="55">
        <v>2879</v>
      </c>
      <c r="AY462" s="58">
        <v>1675</v>
      </c>
      <c r="AZ462" s="55">
        <v>2686</v>
      </c>
      <c r="BA462" s="58">
        <v>6103</v>
      </c>
      <c r="BB462" s="55">
        <v>8271</v>
      </c>
      <c r="BC462" s="58">
        <v>5825</v>
      </c>
      <c r="BD462" s="51">
        <v>5266</v>
      </c>
      <c r="BE462" s="58">
        <v>1989</v>
      </c>
      <c r="BF462" s="55">
        <v>0</v>
      </c>
      <c r="BG462" s="59">
        <v>0</v>
      </c>
      <c r="BI462" s="140">
        <f t="shared" si="293"/>
        <v>2891.1666666666665</v>
      </c>
      <c r="BJ462" s="140">
        <f t="shared" si="294"/>
        <v>34694</v>
      </c>
      <c r="BL462" s="399">
        <f t="shared" si="268"/>
        <v>26</v>
      </c>
      <c r="BM462" s="399">
        <f t="shared" si="269"/>
        <v>26</v>
      </c>
      <c r="BN462" s="399">
        <f t="shared" si="270"/>
        <v>45.15</v>
      </c>
      <c r="BO462" s="399">
        <f t="shared" si="271"/>
        <v>36.729999999999997</v>
      </c>
      <c r="BP462" s="399">
        <f t="shared" si="272"/>
        <v>43.8</v>
      </c>
      <c r="BQ462" s="399">
        <f t="shared" si="273"/>
        <v>67.819999999999993</v>
      </c>
      <c r="BR462" s="399">
        <f t="shared" si="274"/>
        <v>85.17</v>
      </c>
      <c r="BS462" s="399">
        <f t="shared" si="275"/>
        <v>65.78</v>
      </c>
      <c r="BT462" s="399">
        <f t="shared" si="276"/>
        <v>61.86</v>
      </c>
      <c r="BU462" s="399">
        <f t="shared" si="277"/>
        <v>38.92</v>
      </c>
      <c r="BV462" s="399">
        <f t="shared" si="278"/>
        <v>26</v>
      </c>
      <c r="BW462" s="399">
        <f t="shared" si="279"/>
        <v>26</v>
      </c>
      <c r="BX462" s="385">
        <f t="shared" si="295"/>
        <v>549.23</v>
      </c>
      <c r="BY462" s="385">
        <f t="shared" si="296"/>
        <v>45.769166666666671</v>
      </c>
      <c r="BZ462" s="385"/>
      <c r="CF462" s="399">
        <f t="shared" si="280"/>
        <v>51</v>
      </c>
      <c r="CG462" s="399">
        <f t="shared" si="281"/>
        <v>51</v>
      </c>
      <c r="CH462" s="399">
        <f t="shared" si="282"/>
        <v>80.87</v>
      </c>
      <c r="CI462" s="399">
        <f t="shared" si="283"/>
        <v>66.42</v>
      </c>
      <c r="CJ462" s="399">
        <f t="shared" si="284"/>
        <v>78.55</v>
      </c>
      <c r="CK462" s="399">
        <f t="shared" si="285"/>
        <v>124.38</v>
      </c>
      <c r="CL462" s="399">
        <f t="shared" si="286"/>
        <v>167.74</v>
      </c>
      <c r="CM462" s="399">
        <f t="shared" si="287"/>
        <v>118.82</v>
      </c>
      <c r="CN462" s="399">
        <f t="shared" si="288"/>
        <v>109.51</v>
      </c>
      <c r="CO462" s="399">
        <f t="shared" si="289"/>
        <v>70.19</v>
      </c>
      <c r="CP462" s="399">
        <f t="shared" si="290"/>
        <v>51</v>
      </c>
      <c r="CQ462" s="399">
        <f t="shared" si="291"/>
        <v>51</v>
      </c>
      <c r="CR462" s="385">
        <f t="shared" si="297"/>
        <v>1020.48</v>
      </c>
      <c r="CS462" s="385">
        <f t="shared" si="298"/>
        <v>85.04</v>
      </c>
    </row>
    <row r="463" spans="22:97" ht="14" customHeight="1" x14ac:dyDescent="0.35">
      <c r="V463" s="137"/>
      <c r="W463" s="39"/>
      <c r="X463" s="202"/>
      <c r="Y463" s="42"/>
      <c r="Z463" s="27"/>
      <c r="AA463" s="28"/>
      <c r="AB463" s="29"/>
      <c r="AC463" s="29"/>
      <c r="AD463" s="29"/>
      <c r="AE463" s="30"/>
      <c r="AF463" s="31"/>
      <c r="AG463" s="136"/>
      <c r="AH463" s="137"/>
      <c r="AI463" s="39"/>
      <c r="AJ463" s="41"/>
      <c r="AK463" s="42"/>
      <c r="AL463" s="27"/>
      <c r="AM463" s="28" t="str">
        <f>IFERROR(INDEX(#REF!,MATCH(AH463,#REF!,0)),"")</f>
        <v/>
      </c>
      <c r="AN463" s="29" t="str">
        <f t="shared" si="267"/>
        <v/>
      </c>
      <c r="AO463" s="29">
        <f t="shared" si="299"/>
        <v>0</v>
      </c>
      <c r="AP463" s="29">
        <f t="shared" si="292"/>
        <v>0</v>
      </c>
      <c r="AQ463" s="30">
        <f t="shared" si="300"/>
        <v>0</v>
      </c>
      <c r="AR463" s="31">
        <f t="shared" si="301"/>
        <v>0</v>
      </c>
      <c r="AT463" s="44" t="s">
        <v>969</v>
      </c>
      <c r="AU463" s="48" t="s">
        <v>795</v>
      </c>
      <c r="AV463" s="138">
        <v>0</v>
      </c>
      <c r="AW463" s="58">
        <v>0</v>
      </c>
      <c r="AX463" s="55">
        <v>3660</v>
      </c>
      <c r="AY463" s="58">
        <v>4515</v>
      </c>
      <c r="AZ463" s="55">
        <v>3600</v>
      </c>
      <c r="BA463" s="58">
        <v>10486</v>
      </c>
      <c r="BB463" s="55">
        <v>12186</v>
      </c>
      <c r="BC463" s="58">
        <v>7155</v>
      </c>
      <c r="BD463" s="51">
        <v>3079</v>
      </c>
      <c r="BE463" s="58">
        <v>4049</v>
      </c>
      <c r="BF463" s="55">
        <v>0</v>
      </c>
      <c r="BG463" s="59">
        <v>0</v>
      </c>
      <c r="BI463" s="140">
        <f t="shared" si="293"/>
        <v>4060.8333333333335</v>
      </c>
      <c r="BJ463" s="140">
        <f t="shared" si="294"/>
        <v>48730</v>
      </c>
      <c r="BL463" s="399">
        <f t="shared" si="268"/>
        <v>26</v>
      </c>
      <c r="BM463" s="399">
        <f t="shared" si="269"/>
        <v>26</v>
      </c>
      <c r="BN463" s="399">
        <f t="shared" si="270"/>
        <v>50.62</v>
      </c>
      <c r="BO463" s="399">
        <f t="shared" si="271"/>
        <v>56.61</v>
      </c>
      <c r="BP463" s="399">
        <f t="shared" si="272"/>
        <v>50.2</v>
      </c>
      <c r="BQ463" s="399">
        <f t="shared" si="273"/>
        <v>102.89</v>
      </c>
      <c r="BR463" s="399">
        <f t="shared" si="274"/>
        <v>116.49</v>
      </c>
      <c r="BS463" s="399">
        <f t="shared" si="275"/>
        <v>76.239999999999995</v>
      </c>
      <c r="BT463" s="399">
        <f t="shared" si="276"/>
        <v>46.55</v>
      </c>
      <c r="BU463" s="399">
        <f t="shared" si="277"/>
        <v>53.34</v>
      </c>
      <c r="BV463" s="399">
        <f t="shared" si="278"/>
        <v>26</v>
      </c>
      <c r="BW463" s="399">
        <f t="shared" si="279"/>
        <v>26</v>
      </c>
      <c r="BX463" s="385">
        <f t="shared" si="295"/>
        <v>656.94</v>
      </c>
      <c r="BY463" s="385">
        <f t="shared" si="296"/>
        <v>54.745000000000005</v>
      </c>
      <c r="BZ463" s="385"/>
      <c r="CF463" s="399">
        <f t="shared" si="280"/>
        <v>51</v>
      </c>
      <c r="CG463" s="399">
        <f t="shared" si="281"/>
        <v>51</v>
      </c>
      <c r="CH463" s="399">
        <f t="shared" si="282"/>
        <v>90.24</v>
      </c>
      <c r="CI463" s="399">
        <f t="shared" si="283"/>
        <v>100.5</v>
      </c>
      <c r="CJ463" s="399">
        <f t="shared" si="284"/>
        <v>89.52</v>
      </c>
      <c r="CK463" s="399">
        <f t="shared" si="285"/>
        <v>212.04</v>
      </c>
      <c r="CL463" s="399">
        <f t="shared" si="286"/>
        <v>246.04</v>
      </c>
      <c r="CM463" s="399">
        <f t="shared" si="287"/>
        <v>145.41999999999999</v>
      </c>
      <c r="CN463" s="399">
        <f t="shared" si="288"/>
        <v>83.27</v>
      </c>
      <c r="CO463" s="399">
        <f t="shared" si="289"/>
        <v>94.91</v>
      </c>
      <c r="CP463" s="399">
        <f t="shared" si="290"/>
        <v>51</v>
      </c>
      <c r="CQ463" s="399">
        <f t="shared" si="291"/>
        <v>51</v>
      </c>
      <c r="CR463" s="385">
        <f t="shared" si="297"/>
        <v>1265.94</v>
      </c>
      <c r="CS463" s="385">
        <f t="shared" si="298"/>
        <v>105.495</v>
      </c>
    </row>
    <row r="464" spans="22:97" ht="14" customHeight="1" x14ac:dyDescent="0.35">
      <c r="V464" s="137"/>
      <c r="W464" s="39"/>
      <c r="X464" s="202"/>
      <c r="Y464" s="42"/>
      <c r="Z464" s="27"/>
      <c r="AA464" s="28"/>
      <c r="AB464" s="29"/>
      <c r="AC464" s="29"/>
      <c r="AD464" s="29"/>
      <c r="AE464" s="30"/>
      <c r="AF464" s="31"/>
      <c r="AG464" s="136"/>
      <c r="AH464" s="137"/>
      <c r="AI464" s="39"/>
      <c r="AJ464" s="41"/>
      <c r="AK464" s="42"/>
      <c r="AL464" s="27"/>
      <c r="AM464" s="28" t="str">
        <f>IFERROR(INDEX(#REF!,MATCH(AH464,#REF!,0)),"")</f>
        <v/>
      </c>
      <c r="AN464" s="29" t="str">
        <f t="shared" si="267"/>
        <v/>
      </c>
      <c r="AO464" s="29">
        <f t="shared" si="299"/>
        <v>0</v>
      </c>
      <c r="AP464" s="29">
        <f t="shared" si="292"/>
        <v>0</v>
      </c>
      <c r="AQ464" s="30">
        <f t="shared" si="300"/>
        <v>0</v>
      </c>
      <c r="AR464" s="31">
        <f t="shared" si="301"/>
        <v>0</v>
      </c>
      <c r="AT464" s="44" t="s">
        <v>969</v>
      </c>
      <c r="AU464" s="48" t="s">
        <v>796</v>
      </c>
      <c r="AV464" s="138">
        <v>0</v>
      </c>
      <c r="AW464" s="58">
        <v>0</v>
      </c>
      <c r="AX464" s="55">
        <v>4835</v>
      </c>
      <c r="AY464" s="58">
        <v>1097</v>
      </c>
      <c r="AZ464" s="55">
        <v>1762</v>
      </c>
      <c r="BA464" s="58">
        <v>3882</v>
      </c>
      <c r="BB464" s="55">
        <v>4522</v>
      </c>
      <c r="BC464" s="58">
        <v>4083</v>
      </c>
      <c r="BD464" s="51">
        <v>4480</v>
      </c>
      <c r="BE464" s="58">
        <v>3394</v>
      </c>
      <c r="BF464" s="55">
        <v>0</v>
      </c>
      <c r="BG464" s="59">
        <v>0</v>
      </c>
      <c r="BI464" s="140">
        <f t="shared" si="293"/>
        <v>2337.9166666666665</v>
      </c>
      <c r="BJ464" s="140">
        <f t="shared" si="294"/>
        <v>28055</v>
      </c>
      <c r="BL464" s="399">
        <f t="shared" si="268"/>
        <v>26</v>
      </c>
      <c r="BM464" s="399">
        <f t="shared" si="269"/>
        <v>26</v>
      </c>
      <c r="BN464" s="399">
        <f t="shared" si="270"/>
        <v>58.85</v>
      </c>
      <c r="BO464" s="399">
        <f t="shared" si="271"/>
        <v>32.68</v>
      </c>
      <c r="BP464" s="399">
        <f t="shared" si="272"/>
        <v>37.33</v>
      </c>
      <c r="BQ464" s="399">
        <f t="shared" si="273"/>
        <v>52.17</v>
      </c>
      <c r="BR464" s="399">
        <f t="shared" si="274"/>
        <v>56.65</v>
      </c>
      <c r="BS464" s="399">
        <f t="shared" si="275"/>
        <v>53.58</v>
      </c>
      <c r="BT464" s="399">
        <f t="shared" si="276"/>
        <v>56.36</v>
      </c>
      <c r="BU464" s="399">
        <f t="shared" si="277"/>
        <v>48.76</v>
      </c>
      <c r="BV464" s="399">
        <f t="shared" si="278"/>
        <v>26</v>
      </c>
      <c r="BW464" s="399">
        <f t="shared" si="279"/>
        <v>26</v>
      </c>
      <c r="BX464" s="385">
        <f t="shared" si="295"/>
        <v>500.38</v>
      </c>
      <c r="BY464" s="385">
        <f t="shared" si="296"/>
        <v>41.698333333333331</v>
      </c>
      <c r="BZ464" s="385"/>
      <c r="CF464" s="399">
        <f t="shared" si="280"/>
        <v>51</v>
      </c>
      <c r="CG464" s="399">
        <f t="shared" si="281"/>
        <v>51</v>
      </c>
      <c r="CH464" s="399">
        <f t="shared" si="282"/>
        <v>104.34</v>
      </c>
      <c r="CI464" s="399">
        <f t="shared" si="283"/>
        <v>59.48</v>
      </c>
      <c r="CJ464" s="399">
        <f t="shared" si="284"/>
        <v>67.459999999999994</v>
      </c>
      <c r="CK464" s="399">
        <f t="shared" si="285"/>
        <v>92.9</v>
      </c>
      <c r="CL464" s="399">
        <f t="shared" si="286"/>
        <v>100.58</v>
      </c>
      <c r="CM464" s="399">
        <f t="shared" si="287"/>
        <v>95.32</v>
      </c>
      <c r="CN464" s="399">
        <f t="shared" si="288"/>
        <v>100.08</v>
      </c>
      <c r="CO464" s="399">
        <f t="shared" si="289"/>
        <v>87.05</v>
      </c>
      <c r="CP464" s="399">
        <f t="shared" si="290"/>
        <v>51</v>
      </c>
      <c r="CQ464" s="399">
        <f t="shared" si="291"/>
        <v>51</v>
      </c>
      <c r="CR464" s="385">
        <f t="shared" si="297"/>
        <v>911.20999999999992</v>
      </c>
      <c r="CS464" s="385">
        <f t="shared" si="298"/>
        <v>75.934166666666655</v>
      </c>
    </row>
    <row r="465" spans="22:97" ht="14" customHeight="1" x14ac:dyDescent="0.35">
      <c r="V465" s="137"/>
      <c r="W465" s="39"/>
      <c r="X465" s="202"/>
      <c r="Y465" s="42"/>
      <c r="Z465" s="27"/>
      <c r="AA465" s="28"/>
      <c r="AB465" s="29"/>
      <c r="AC465" s="29"/>
      <c r="AD465" s="29"/>
      <c r="AE465" s="30"/>
      <c r="AF465" s="31"/>
      <c r="AG465" s="136"/>
      <c r="AH465" s="137"/>
      <c r="AI465" s="39"/>
      <c r="AJ465" s="41"/>
      <c r="AK465" s="42"/>
      <c r="AL465" s="27"/>
      <c r="AM465" s="28" t="str">
        <f>IFERROR(INDEX(#REF!,MATCH(AH465,#REF!,0)),"")</f>
        <v/>
      </c>
      <c r="AN465" s="29" t="str">
        <f t="shared" si="267"/>
        <v/>
      </c>
      <c r="AO465" s="29">
        <f t="shared" si="299"/>
        <v>0</v>
      </c>
      <c r="AP465" s="29">
        <f t="shared" si="292"/>
        <v>0</v>
      </c>
      <c r="AQ465" s="30">
        <f t="shared" si="300"/>
        <v>0</v>
      </c>
      <c r="AR465" s="31">
        <f t="shared" si="301"/>
        <v>0</v>
      </c>
      <c r="AT465" s="44" t="s">
        <v>969</v>
      </c>
      <c r="AU465" s="48" t="s">
        <v>797</v>
      </c>
      <c r="AV465" s="138">
        <v>0</v>
      </c>
      <c r="AW465" s="58">
        <v>0</v>
      </c>
      <c r="AX465" s="55">
        <v>1438</v>
      </c>
      <c r="AY465" s="58">
        <v>325</v>
      </c>
      <c r="AZ465" s="55">
        <v>1524</v>
      </c>
      <c r="BA465" s="58">
        <v>8686</v>
      </c>
      <c r="BB465" s="55">
        <v>12279</v>
      </c>
      <c r="BC465" s="58">
        <v>9338</v>
      </c>
      <c r="BD465" s="51">
        <v>3956</v>
      </c>
      <c r="BE465" s="58">
        <v>2258</v>
      </c>
      <c r="BF465" s="55">
        <v>0</v>
      </c>
      <c r="BG465" s="59">
        <v>0</v>
      </c>
      <c r="BI465" s="140">
        <f t="shared" si="293"/>
        <v>3317</v>
      </c>
      <c r="BJ465" s="140">
        <f t="shared" si="294"/>
        <v>39804</v>
      </c>
      <c r="BL465" s="399">
        <f t="shared" si="268"/>
        <v>26</v>
      </c>
      <c r="BM465" s="399">
        <f t="shared" si="269"/>
        <v>26</v>
      </c>
      <c r="BN465" s="399">
        <f t="shared" si="270"/>
        <v>35.07</v>
      </c>
      <c r="BO465" s="399">
        <f t="shared" si="271"/>
        <v>27.95</v>
      </c>
      <c r="BP465" s="399">
        <f t="shared" si="272"/>
        <v>35.67</v>
      </c>
      <c r="BQ465" s="399">
        <f t="shared" si="273"/>
        <v>88.49</v>
      </c>
      <c r="BR465" s="399">
        <f t="shared" si="274"/>
        <v>117.23</v>
      </c>
      <c r="BS465" s="399">
        <f t="shared" si="275"/>
        <v>93.7</v>
      </c>
      <c r="BT465" s="399">
        <f t="shared" si="276"/>
        <v>52.69</v>
      </c>
      <c r="BU465" s="399">
        <f t="shared" si="277"/>
        <v>40.81</v>
      </c>
      <c r="BV465" s="399">
        <f t="shared" si="278"/>
        <v>26</v>
      </c>
      <c r="BW465" s="399">
        <f t="shared" si="279"/>
        <v>26</v>
      </c>
      <c r="BX465" s="385">
        <f t="shared" si="295"/>
        <v>595.61</v>
      </c>
      <c r="BY465" s="385">
        <f t="shared" si="296"/>
        <v>49.634166666666665</v>
      </c>
      <c r="BZ465" s="385"/>
      <c r="CF465" s="399">
        <f t="shared" si="280"/>
        <v>51</v>
      </c>
      <c r="CG465" s="399">
        <f t="shared" si="281"/>
        <v>51</v>
      </c>
      <c r="CH465" s="399">
        <f t="shared" si="282"/>
        <v>63.58</v>
      </c>
      <c r="CI465" s="399">
        <f t="shared" si="283"/>
        <v>53.21</v>
      </c>
      <c r="CJ465" s="399">
        <f t="shared" si="284"/>
        <v>64.61</v>
      </c>
      <c r="CK465" s="399">
        <f t="shared" si="285"/>
        <v>176.04</v>
      </c>
      <c r="CL465" s="399">
        <f t="shared" si="286"/>
        <v>247.9</v>
      </c>
      <c r="CM465" s="399">
        <f t="shared" si="287"/>
        <v>189.08</v>
      </c>
      <c r="CN465" s="399">
        <f t="shared" si="288"/>
        <v>93.79</v>
      </c>
      <c r="CO465" s="399">
        <f t="shared" si="289"/>
        <v>73.42</v>
      </c>
      <c r="CP465" s="399">
        <f t="shared" si="290"/>
        <v>51</v>
      </c>
      <c r="CQ465" s="399">
        <f t="shared" si="291"/>
        <v>51</v>
      </c>
      <c r="CR465" s="385">
        <f t="shared" si="297"/>
        <v>1165.6299999999999</v>
      </c>
      <c r="CS465" s="385">
        <f t="shared" si="298"/>
        <v>97.135833333333323</v>
      </c>
    </row>
    <row r="466" spans="22:97" ht="14" customHeight="1" x14ac:dyDescent="0.35">
      <c r="V466" s="137"/>
      <c r="W466" s="39"/>
      <c r="X466" s="202"/>
      <c r="Y466" s="42"/>
      <c r="Z466" s="27"/>
      <c r="AA466" s="28"/>
      <c r="AB466" s="29"/>
      <c r="AC466" s="29"/>
      <c r="AD466" s="29"/>
      <c r="AE466" s="30"/>
      <c r="AF466" s="31"/>
      <c r="AG466" s="136"/>
      <c r="AH466" s="137"/>
      <c r="AI466" s="39"/>
      <c r="AJ466" s="41"/>
      <c r="AK466" s="42"/>
      <c r="AL466" s="27"/>
      <c r="AM466" s="28" t="str">
        <f>IFERROR(INDEX(#REF!,MATCH(AH466,#REF!,0)),"")</f>
        <v/>
      </c>
      <c r="AN466" s="29" t="str">
        <f t="shared" si="267"/>
        <v/>
      </c>
      <c r="AO466" s="29">
        <f t="shared" si="299"/>
        <v>0</v>
      </c>
      <c r="AP466" s="29">
        <f t="shared" si="292"/>
        <v>0</v>
      </c>
      <c r="AQ466" s="30">
        <f t="shared" si="300"/>
        <v>0</v>
      </c>
      <c r="AR466" s="31">
        <f t="shared" si="301"/>
        <v>0</v>
      </c>
      <c r="AT466" s="44" t="s">
        <v>969</v>
      </c>
      <c r="AU466" s="48" t="s">
        <v>798</v>
      </c>
      <c r="AV466" s="138">
        <v>0</v>
      </c>
      <c r="AW466" s="58">
        <v>0</v>
      </c>
      <c r="AX466" s="55">
        <v>1401</v>
      </c>
      <c r="AY466" s="58">
        <v>870</v>
      </c>
      <c r="AZ466" s="55">
        <v>3226</v>
      </c>
      <c r="BA466" s="58">
        <v>3859</v>
      </c>
      <c r="BB466" s="55">
        <v>8644</v>
      </c>
      <c r="BC466" s="58">
        <v>6434</v>
      </c>
      <c r="BD466" s="51">
        <v>7794</v>
      </c>
      <c r="BE466" s="58">
        <v>4222</v>
      </c>
      <c r="BF466" s="55">
        <v>0</v>
      </c>
      <c r="BG466" s="59">
        <v>0</v>
      </c>
      <c r="BI466" s="140">
        <f t="shared" si="293"/>
        <v>3037.5</v>
      </c>
      <c r="BJ466" s="140">
        <f t="shared" si="294"/>
        <v>36450</v>
      </c>
      <c r="BL466" s="399">
        <f t="shared" si="268"/>
        <v>26</v>
      </c>
      <c r="BM466" s="399">
        <f t="shared" si="269"/>
        <v>26</v>
      </c>
      <c r="BN466" s="399">
        <f t="shared" si="270"/>
        <v>34.81</v>
      </c>
      <c r="BO466" s="399">
        <f t="shared" si="271"/>
        <v>31.22</v>
      </c>
      <c r="BP466" s="399">
        <f t="shared" si="272"/>
        <v>47.58</v>
      </c>
      <c r="BQ466" s="399">
        <f t="shared" si="273"/>
        <v>52.01</v>
      </c>
      <c r="BR466" s="399">
        <f t="shared" si="274"/>
        <v>88.15</v>
      </c>
      <c r="BS466" s="399">
        <f t="shared" si="275"/>
        <v>70.47</v>
      </c>
      <c r="BT466" s="399">
        <f t="shared" si="276"/>
        <v>81.349999999999994</v>
      </c>
      <c r="BU466" s="399">
        <f t="shared" si="277"/>
        <v>54.55</v>
      </c>
      <c r="BV466" s="399">
        <f t="shared" si="278"/>
        <v>26</v>
      </c>
      <c r="BW466" s="399">
        <f t="shared" si="279"/>
        <v>26</v>
      </c>
      <c r="BX466" s="385">
        <f t="shared" si="295"/>
        <v>564.14</v>
      </c>
      <c r="BY466" s="385">
        <f t="shared" si="296"/>
        <v>47.011666666666663</v>
      </c>
      <c r="BZ466" s="385"/>
      <c r="CF466" s="399">
        <f t="shared" si="280"/>
        <v>51</v>
      </c>
      <c r="CG466" s="399">
        <f t="shared" si="281"/>
        <v>51</v>
      </c>
      <c r="CH466" s="399">
        <f t="shared" si="282"/>
        <v>63.13</v>
      </c>
      <c r="CI466" s="399">
        <f t="shared" si="283"/>
        <v>56.92</v>
      </c>
      <c r="CJ466" s="399">
        <f t="shared" si="284"/>
        <v>85.03</v>
      </c>
      <c r="CK466" s="399">
        <f t="shared" si="285"/>
        <v>92.63</v>
      </c>
      <c r="CL466" s="399">
        <f t="shared" si="286"/>
        <v>175.2</v>
      </c>
      <c r="CM466" s="399">
        <f t="shared" si="287"/>
        <v>131</v>
      </c>
      <c r="CN466" s="399">
        <f t="shared" si="288"/>
        <v>158.19999999999999</v>
      </c>
      <c r="CO466" s="399">
        <f t="shared" si="289"/>
        <v>96.98</v>
      </c>
      <c r="CP466" s="399">
        <f t="shared" si="290"/>
        <v>51</v>
      </c>
      <c r="CQ466" s="399">
        <f t="shared" si="291"/>
        <v>51</v>
      </c>
      <c r="CR466" s="385">
        <f t="shared" si="297"/>
        <v>1063.0900000000001</v>
      </c>
      <c r="CS466" s="385">
        <f t="shared" si="298"/>
        <v>88.59083333333335</v>
      </c>
    </row>
    <row r="467" spans="22:97" ht="14" customHeight="1" x14ac:dyDescent="0.35">
      <c r="V467" s="137"/>
      <c r="W467" s="39"/>
      <c r="X467" s="202"/>
      <c r="Y467" s="42"/>
      <c r="Z467" s="27"/>
      <c r="AA467" s="28"/>
      <c r="AB467" s="29"/>
      <c r="AC467" s="29"/>
      <c r="AD467" s="29"/>
      <c r="AE467" s="30"/>
      <c r="AF467" s="31"/>
      <c r="AG467" s="136"/>
      <c r="AH467" s="137"/>
      <c r="AI467" s="39"/>
      <c r="AJ467" s="41"/>
      <c r="AK467" s="42"/>
      <c r="AL467" s="27"/>
      <c r="AM467" s="28" t="str">
        <f>IFERROR(INDEX(#REF!,MATCH(AH467,#REF!,0)),"")</f>
        <v/>
      </c>
      <c r="AN467" s="29" t="str">
        <f t="shared" si="267"/>
        <v/>
      </c>
      <c r="AO467" s="29">
        <f t="shared" si="299"/>
        <v>0</v>
      </c>
      <c r="AP467" s="29">
        <f t="shared" si="292"/>
        <v>0</v>
      </c>
      <c r="AQ467" s="30">
        <f t="shared" si="300"/>
        <v>0</v>
      </c>
      <c r="AR467" s="31">
        <f t="shared" si="301"/>
        <v>0</v>
      </c>
      <c r="AT467" s="44" t="s">
        <v>969</v>
      </c>
      <c r="AU467" s="48" t="s">
        <v>799</v>
      </c>
      <c r="AV467" s="138">
        <v>0</v>
      </c>
      <c r="AW467" s="58">
        <v>0</v>
      </c>
      <c r="AX467" s="55">
        <v>5516</v>
      </c>
      <c r="AY467" s="58">
        <v>1162</v>
      </c>
      <c r="AZ467" s="55">
        <v>1960</v>
      </c>
      <c r="BA467" s="58">
        <v>3695</v>
      </c>
      <c r="BB467" s="55">
        <v>5123</v>
      </c>
      <c r="BC467" s="58">
        <v>4566</v>
      </c>
      <c r="BD467" s="51">
        <v>3580</v>
      </c>
      <c r="BE467" s="58">
        <v>1463</v>
      </c>
      <c r="BF467" s="55">
        <v>0</v>
      </c>
      <c r="BG467" s="59">
        <v>0</v>
      </c>
      <c r="BI467" s="140">
        <f t="shared" si="293"/>
        <v>2255.4166666666665</v>
      </c>
      <c r="BJ467" s="140">
        <f t="shared" si="294"/>
        <v>27065</v>
      </c>
      <c r="BL467" s="399">
        <f t="shared" si="268"/>
        <v>26</v>
      </c>
      <c r="BM467" s="399">
        <f t="shared" si="269"/>
        <v>26</v>
      </c>
      <c r="BN467" s="399">
        <f t="shared" si="270"/>
        <v>63.61</v>
      </c>
      <c r="BO467" s="399">
        <f t="shared" si="271"/>
        <v>33.130000000000003</v>
      </c>
      <c r="BP467" s="399">
        <f t="shared" si="272"/>
        <v>38.72</v>
      </c>
      <c r="BQ467" s="399">
        <f t="shared" si="273"/>
        <v>50.87</v>
      </c>
      <c r="BR467" s="399">
        <f t="shared" si="274"/>
        <v>60.86</v>
      </c>
      <c r="BS467" s="399">
        <f t="shared" si="275"/>
        <v>56.96</v>
      </c>
      <c r="BT467" s="399">
        <f t="shared" si="276"/>
        <v>50.06</v>
      </c>
      <c r="BU467" s="399">
        <f t="shared" si="277"/>
        <v>35.24</v>
      </c>
      <c r="BV467" s="399">
        <f t="shared" si="278"/>
        <v>26</v>
      </c>
      <c r="BW467" s="399">
        <f t="shared" si="279"/>
        <v>26</v>
      </c>
      <c r="BX467" s="385">
        <f t="shared" si="295"/>
        <v>493.45</v>
      </c>
      <c r="BY467" s="385">
        <f t="shared" si="296"/>
        <v>41.12083333333333</v>
      </c>
      <c r="BZ467" s="385"/>
      <c r="CF467" s="399">
        <f t="shared" si="280"/>
        <v>51</v>
      </c>
      <c r="CG467" s="399">
        <f t="shared" si="281"/>
        <v>51</v>
      </c>
      <c r="CH467" s="399">
        <f t="shared" si="282"/>
        <v>112.64</v>
      </c>
      <c r="CI467" s="399">
        <f t="shared" si="283"/>
        <v>60.26</v>
      </c>
      <c r="CJ467" s="399">
        <f t="shared" si="284"/>
        <v>69.84</v>
      </c>
      <c r="CK467" s="399">
        <f t="shared" si="285"/>
        <v>90.66</v>
      </c>
      <c r="CL467" s="399">
        <f t="shared" si="286"/>
        <v>107.8</v>
      </c>
      <c r="CM467" s="399">
        <f t="shared" si="287"/>
        <v>101.11</v>
      </c>
      <c r="CN467" s="399">
        <f t="shared" si="288"/>
        <v>89.28</v>
      </c>
      <c r="CO467" s="399">
        <f t="shared" si="289"/>
        <v>63.88</v>
      </c>
      <c r="CP467" s="399">
        <f t="shared" si="290"/>
        <v>51</v>
      </c>
      <c r="CQ467" s="399">
        <f t="shared" si="291"/>
        <v>51</v>
      </c>
      <c r="CR467" s="385">
        <f t="shared" si="297"/>
        <v>899.46999999999991</v>
      </c>
      <c r="CS467" s="385">
        <f t="shared" si="298"/>
        <v>74.955833333333331</v>
      </c>
    </row>
    <row r="468" spans="22:97" ht="14" customHeight="1" x14ac:dyDescent="0.35">
      <c r="V468" s="137"/>
      <c r="W468" s="39"/>
      <c r="X468" s="202"/>
      <c r="Y468" s="42"/>
      <c r="Z468" s="27"/>
      <c r="AA468" s="28"/>
      <c r="AB468" s="29"/>
      <c r="AC468" s="29"/>
      <c r="AD468" s="29"/>
      <c r="AE468" s="30"/>
      <c r="AF468" s="31"/>
      <c r="AG468" s="136"/>
      <c r="AH468" s="137"/>
      <c r="AI468" s="39"/>
      <c r="AJ468" s="41"/>
      <c r="AK468" s="42"/>
      <c r="AL468" s="27"/>
      <c r="AM468" s="28" t="str">
        <f>IFERROR(INDEX(#REF!,MATCH(AH468,#REF!,0)),"")</f>
        <v/>
      </c>
      <c r="AN468" s="29" t="str">
        <f t="shared" si="267"/>
        <v/>
      </c>
      <c r="AO468" s="29">
        <f t="shared" si="299"/>
        <v>0</v>
      </c>
      <c r="AP468" s="29">
        <f t="shared" si="292"/>
        <v>0</v>
      </c>
      <c r="AQ468" s="30">
        <f t="shared" si="300"/>
        <v>0</v>
      </c>
      <c r="AR468" s="31">
        <f t="shared" si="301"/>
        <v>0</v>
      </c>
      <c r="AT468" s="44" t="s">
        <v>969</v>
      </c>
      <c r="AU468" s="48" t="s">
        <v>800</v>
      </c>
      <c r="AV468" s="138">
        <v>0</v>
      </c>
      <c r="AW468" s="58">
        <v>0</v>
      </c>
      <c r="AX468" s="55">
        <v>2579</v>
      </c>
      <c r="AY468" s="58">
        <v>1080</v>
      </c>
      <c r="AZ468" s="55">
        <v>3855</v>
      </c>
      <c r="BA468" s="58">
        <v>4068</v>
      </c>
      <c r="BB468" s="55">
        <v>6161</v>
      </c>
      <c r="BC468" s="58">
        <v>4261</v>
      </c>
      <c r="BD468" s="51">
        <v>4466</v>
      </c>
      <c r="BE468" s="58">
        <v>2282</v>
      </c>
      <c r="BF468" s="55">
        <v>0</v>
      </c>
      <c r="BG468" s="59">
        <v>0</v>
      </c>
      <c r="BI468" s="140">
        <f t="shared" si="293"/>
        <v>2396</v>
      </c>
      <c r="BJ468" s="140">
        <f t="shared" si="294"/>
        <v>28752</v>
      </c>
      <c r="BL468" s="399">
        <f t="shared" si="268"/>
        <v>26</v>
      </c>
      <c r="BM468" s="399">
        <f t="shared" si="269"/>
        <v>26</v>
      </c>
      <c r="BN468" s="399">
        <f t="shared" si="270"/>
        <v>43.05</v>
      </c>
      <c r="BO468" s="399">
        <f t="shared" si="271"/>
        <v>32.56</v>
      </c>
      <c r="BP468" s="399">
        <f t="shared" si="272"/>
        <v>51.99</v>
      </c>
      <c r="BQ468" s="399">
        <f t="shared" si="273"/>
        <v>53.48</v>
      </c>
      <c r="BR468" s="399">
        <f t="shared" si="274"/>
        <v>68.290000000000006</v>
      </c>
      <c r="BS468" s="399">
        <f t="shared" si="275"/>
        <v>54.83</v>
      </c>
      <c r="BT468" s="399">
        <f t="shared" si="276"/>
        <v>56.26</v>
      </c>
      <c r="BU468" s="399">
        <f t="shared" si="277"/>
        <v>40.97</v>
      </c>
      <c r="BV468" s="399">
        <f t="shared" si="278"/>
        <v>26</v>
      </c>
      <c r="BW468" s="399">
        <f t="shared" si="279"/>
        <v>26</v>
      </c>
      <c r="BX468" s="385">
        <f t="shared" si="295"/>
        <v>505.42999999999995</v>
      </c>
      <c r="BY468" s="385">
        <f t="shared" si="296"/>
        <v>42.119166666666665</v>
      </c>
      <c r="BZ468" s="385"/>
      <c r="CF468" s="399">
        <f t="shared" si="280"/>
        <v>51</v>
      </c>
      <c r="CG468" s="399">
        <f t="shared" si="281"/>
        <v>51</v>
      </c>
      <c r="CH468" s="399">
        <f t="shared" si="282"/>
        <v>77.27</v>
      </c>
      <c r="CI468" s="399">
        <f t="shared" si="283"/>
        <v>59.28</v>
      </c>
      <c r="CJ468" s="399">
        <f t="shared" si="284"/>
        <v>92.58</v>
      </c>
      <c r="CK468" s="399">
        <f t="shared" si="285"/>
        <v>95.14</v>
      </c>
      <c r="CL468" s="399">
        <f t="shared" si="286"/>
        <v>125.54</v>
      </c>
      <c r="CM468" s="399">
        <f t="shared" si="287"/>
        <v>97.45</v>
      </c>
      <c r="CN468" s="399">
        <f t="shared" si="288"/>
        <v>99.91</v>
      </c>
      <c r="CO468" s="399">
        <f t="shared" si="289"/>
        <v>73.7</v>
      </c>
      <c r="CP468" s="399">
        <f t="shared" si="290"/>
        <v>51</v>
      </c>
      <c r="CQ468" s="399">
        <f t="shared" si="291"/>
        <v>51</v>
      </c>
      <c r="CR468" s="385">
        <f t="shared" si="297"/>
        <v>924.87</v>
      </c>
      <c r="CS468" s="385">
        <f t="shared" si="298"/>
        <v>77.072500000000005</v>
      </c>
    </row>
    <row r="469" spans="22:97" ht="14" customHeight="1" x14ac:dyDescent="0.35">
      <c r="V469" s="137"/>
      <c r="W469" s="39"/>
      <c r="X469" s="202"/>
      <c r="Y469" s="42"/>
      <c r="Z469" s="27"/>
      <c r="AA469" s="28"/>
      <c r="AB469" s="29"/>
      <c r="AC469" s="29"/>
      <c r="AD469" s="29"/>
      <c r="AE469" s="30"/>
      <c r="AF469" s="31"/>
      <c r="AG469" s="136"/>
      <c r="AH469" s="137"/>
      <c r="AI469" s="39"/>
      <c r="AJ469" s="41"/>
      <c r="AK469" s="42"/>
      <c r="AL469" s="27"/>
      <c r="AM469" s="28" t="str">
        <f>IFERROR(INDEX(#REF!,MATCH(AH469,#REF!,0)),"")</f>
        <v/>
      </c>
      <c r="AN469" s="29" t="str">
        <f t="shared" si="267"/>
        <v/>
      </c>
      <c r="AO469" s="29">
        <f t="shared" si="299"/>
        <v>0</v>
      </c>
      <c r="AP469" s="29">
        <f t="shared" si="292"/>
        <v>0</v>
      </c>
      <c r="AQ469" s="30">
        <f t="shared" si="300"/>
        <v>0</v>
      </c>
      <c r="AR469" s="31">
        <f t="shared" si="301"/>
        <v>0</v>
      </c>
      <c r="AT469" s="44" t="s">
        <v>969</v>
      </c>
      <c r="AU469" s="48" t="s">
        <v>801</v>
      </c>
      <c r="AV469" s="138">
        <v>0</v>
      </c>
      <c r="AW469" s="58">
        <v>0</v>
      </c>
      <c r="AX469" s="55">
        <v>3613</v>
      </c>
      <c r="AY469" s="58">
        <v>2260</v>
      </c>
      <c r="AZ469" s="55">
        <v>4840</v>
      </c>
      <c r="BA469" s="58">
        <v>6258</v>
      </c>
      <c r="BB469" s="55">
        <v>7110</v>
      </c>
      <c r="BC469" s="58">
        <v>8613</v>
      </c>
      <c r="BD469" s="51">
        <v>5127</v>
      </c>
      <c r="BE469" s="58">
        <v>3812</v>
      </c>
      <c r="BF469" s="55">
        <v>0</v>
      </c>
      <c r="BG469" s="59">
        <v>0</v>
      </c>
      <c r="BI469" s="140">
        <f t="shared" si="293"/>
        <v>3469.4166666666665</v>
      </c>
      <c r="BJ469" s="140">
        <f t="shared" si="294"/>
        <v>41633</v>
      </c>
      <c r="BL469" s="399">
        <f t="shared" si="268"/>
        <v>26</v>
      </c>
      <c r="BM469" s="399">
        <f t="shared" si="269"/>
        <v>26</v>
      </c>
      <c r="BN469" s="399">
        <f t="shared" si="270"/>
        <v>50.29</v>
      </c>
      <c r="BO469" s="399">
        <f t="shared" si="271"/>
        <v>40.82</v>
      </c>
      <c r="BP469" s="399">
        <f t="shared" si="272"/>
        <v>58.88</v>
      </c>
      <c r="BQ469" s="399">
        <f t="shared" si="273"/>
        <v>69.06</v>
      </c>
      <c r="BR469" s="399">
        <f t="shared" si="274"/>
        <v>75.88</v>
      </c>
      <c r="BS469" s="399">
        <f t="shared" si="275"/>
        <v>87.9</v>
      </c>
      <c r="BT469" s="399">
        <f t="shared" si="276"/>
        <v>60.89</v>
      </c>
      <c r="BU469" s="399">
        <f t="shared" si="277"/>
        <v>51.68</v>
      </c>
      <c r="BV469" s="399">
        <f t="shared" si="278"/>
        <v>26</v>
      </c>
      <c r="BW469" s="399">
        <f t="shared" si="279"/>
        <v>26</v>
      </c>
      <c r="BX469" s="385">
        <f t="shared" si="295"/>
        <v>599.39999999999986</v>
      </c>
      <c r="BY469" s="385">
        <f t="shared" si="296"/>
        <v>49.949999999999989</v>
      </c>
      <c r="BZ469" s="385"/>
      <c r="CF469" s="399">
        <f t="shared" si="280"/>
        <v>51</v>
      </c>
      <c r="CG469" s="399">
        <f t="shared" si="281"/>
        <v>51</v>
      </c>
      <c r="CH469" s="399">
        <f t="shared" si="282"/>
        <v>89.68</v>
      </c>
      <c r="CI469" s="399">
        <f t="shared" si="283"/>
        <v>73.44</v>
      </c>
      <c r="CJ469" s="399">
        <f t="shared" si="284"/>
        <v>104.4</v>
      </c>
      <c r="CK469" s="399">
        <f t="shared" si="285"/>
        <v>127.48</v>
      </c>
      <c r="CL469" s="399">
        <f t="shared" si="286"/>
        <v>144.52000000000001</v>
      </c>
      <c r="CM469" s="399">
        <f t="shared" si="287"/>
        <v>174.58</v>
      </c>
      <c r="CN469" s="399">
        <f t="shared" si="288"/>
        <v>107.84</v>
      </c>
      <c r="CO469" s="399">
        <f t="shared" si="289"/>
        <v>92.06</v>
      </c>
      <c r="CP469" s="399">
        <f t="shared" si="290"/>
        <v>51</v>
      </c>
      <c r="CQ469" s="399">
        <f t="shared" si="291"/>
        <v>51</v>
      </c>
      <c r="CR469" s="385">
        <f t="shared" si="297"/>
        <v>1118</v>
      </c>
      <c r="CS469" s="385">
        <f t="shared" si="298"/>
        <v>93.166666666666671</v>
      </c>
    </row>
    <row r="470" spans="22:97" ht="14" customHeight="1" x14ac:dyDescent="0.35">
      <c r="V470" s="137"/>
      <c r="W470" s="39"/>
      <c r="X470" s="202"/>
      <c r="Y470" s="42"/>
      <c r="Z470" s="27"/>
      <c r="AA470" s="28"/>
      <c r="AB470" s="29"/>
      <c r="AC470" s="29"/>
      <c r="AD470" s="29"/>
      <c r="AE470" s="30"/>
      <c r="AF470" s="31"/>
      <c r="AG470" s="136"/>
      <c r="AH470" s="137"/>
      <c r="AI470" s="39"/>
      <c r="AJ470" s="41"/>
      <c r="AK470" s="42"/>
      <c r="AL470" s="27"/>
      <c r="AM470" s="28" t="str">
        <f>IFERROR(INDEX(#REF!,MATCH(AH470,#REF!,0)),"")</f>
        <v/>
      </c>
      <c r="AN470" s="29" t="str">
        <f t="shared" si="267"/>
        <v/>
      </c>
      <c r="AO470" s="29">
        <f t="shared" si="299"/>
        <v>0</v>
      </c>
      <c r="AP470" s="29">
        <f t="shared" si="292"/>
        <v>0</v>
      </c>
      <c r="AQ470" s="30">
        <f t="shared" si="300"/>
        <v>0</v>
      </c>
      <c r="AR470" s="31">
        <f t="shared" si="301"/>
        <v>0</v>
      </c>
      <c r="AT470" s="44" t="s">
        <v>969</v>
      </c>
      <c r="AU470" s="48" t="s">
        <v>802</v>
      </c>
      <c r="AV470" s="138">
        <v>0</v>
      </c>
      <c r="AW470" s="58">
        <v>0</v>
      </c>
      <c r="AX470" s="55">
        <v>3971</v>
      </c>
      <c r="AY470" s="58">
        <v>3609</v>
      </c>
      <c r="AZ470" s="55">
        <v>5074</v>
      </c>
      <c r="BA470" s="58">
        <v>8885</v>
      </c>
      <c r="BB470" s="55">
        <v>14709</v>
      </c>
      <c r="BC470" s="58">
        <v>4936</v>
      </c>
      <c r="BD470" s="51">
        <v>7026</v>
      </c>
      <c r="BE470" s="58">
        <v>4794</v>
      </c>
      <c r="BF470" s="55">
        <v>0</v>
      </c>
      <c r="BG470" s="59">
        <v>0</v>
      </c>
      <c r="BI470" s="140">
        <f t="shared" si="293"/>
        <v>4417</v>
      </c>
      <c r="BJ470" s="140">
        <f t="shared" si="294"/>
        <v>53004</v>
      </c>
      <c r="BL470" s="399">
        <f t="shared" si="268"/>
        <v>26</v>
      </c>
      <c r="BM470" s="399">
        <f t="shared" si="269"/>
        <v>26</v>
      </c>
      <c r="BN470" s="399">
        <f t="shared" si="270"/>
        <v>52.8</v>
      </c>
      <c r="BO470" s="399">
        <f t="shared" si="271"/>
        <v>50.26</v>
      </c>
      <c r="BP470" s="399">
        <f t="shared" si="272"/>
        <v>60.52</v>
      </c>
      <c r="BQ470" s="399">
        <f t="shared" si="273"/>
        <v>90.08</v>
      </c>
      <c r="BR470" s="399">
        <f t="shared" si="274"/>
        <v>136.66999999999999</v>
      </c>
      <c r="BS470" s="399">
        <f t="shared" si="275"/>
        <v>59.55</v>
      </c>
      <c r="BT470" s="399">
        <f t="shared" si="276"/>
        <v>75.209999999999994</v>
      </c>
      <c r="BU470" s="399">
        <f t="shared" si="277"/>
        <v>58.56</v>
      </c>
      <c r="BV470" s="399">
        <f t="shared" si="278"/>
        <v>26</v>
      </c>
      <c r="BW470" s="399">
        <f t="shared" si="279"/>
        <v>26</v>
      </c>
      <c r="BX470" s="385">
        <f t="shared" si="295"/>
        <v>687.65000000000009</v>
      </c>
      <c r="BY470" s="385">
        <f t="shared" si="296"/>
        <v>57.304166666666674</v>
      </c>
      <c r="BZ470" s="385"/>
      <c r="CF470" s="399">
        <f t="shared" si="280"/>
        <v>51</v>
      </c>
      <c r="CG470" s="399">
        <f t="shared" si="281"/>
        <v>51</v>
      </c>
      <c r="CH470" s="399">
        <f t="shared" si="282"/>
        <v>93.97</v>
      </c>
      <c r="CI470" s="399">
        <f t="shared" si="283"/>
        <v>89.63</v>
      </c>
      <c r="CJ470" s="399">
        <f t="shared" si="284"/>
        <v>107.21</v>
      </c>
      <c r="CK470" s="399">
        <f t="shared" si="285"/>
        <v>180.02</v>
      </c>
      <c r="CL470" s="399">
        <f t="shared" si="286"/>
        <v>296.5</v>
      </c>
      <c r="CM470" s="399">
        <f t="shared" si="287"/>
        <v>105.55</v>
      </c>
      <c r="CN470" s="399">
        <f t="shared" si="288"/>
        <v>142.84</v>
      </c>
      <c r="CO470" s="399">
        <f t="shared" si="289"/>
        <v>103.85</v>
      </c>
      <c r="CP470" s="399">
        <f t="shared" si="290"/>
        <v>51</v>
      </c>
      <c r="CQ470" s="399">
        <f t="shared" si="291"/>
        <v>51</v>
      </c>
      <c r="CR470" s="385">
        <f t="shared" si="297"/>
        <v>1323.57</v>
      </c>
      <c r="CS470" s="385">
        <f t="shared" si="298"/>
        <v>110.2975</v>
      </c>
    </row>
    <row r="471" spans="22:97" ht="14" customHeight="1" x14ac:dyDescent="0.35">
      <c r="V471" s="137"/>
      <c r="W471" s="39"/>
      <c r="X471" s="202"/>
      <c r="Y471" s="42"/>
      <c r="Z471" s="27"/>
      <c r="AA471" s="28"/>
      <c r="AB471" s="29"/>
      <c r="AC471" s="29"/>
      <c r="AD471" s="29"/>
      <c r="AE471" s="30"/>
      <c r="AF471" s="31"/>
      <c r="AG471" s="136"/>
      <c r="AH471" s="137"/>
      <c r="AI471" s="39"/>
      <c r="AJ471" s="41"/>
      <c r="AK471" s="42"/>
      <c r="AL471" s="27"/>
      <c r="AM471" s="28" t="str">
        <f>IFERROR(INDEX(#REF!,MATCH(AH471,#REF!,0)),"")</f>
        <v/>
      </c>
      <c r="AN471" s="29" t="str">
        <f t="shared" si="267"/>
        <v/>
      </c>
      <c r="AO471" s="29">
        <f t="shared" si="299"/>
        <v>0</v>
      </c>
      <c r="AP471" s="29">
        <f t="shared" si="292"/>
        <v>0</v>
      </c>
      <c r="AQ471" s="30">
        <f t="shared" si="300"/>
        <v>0</v>
      </c>
      <c r="AR471" s="31">
        <f t="shared" si="301"/>
        <v>0</v>
      </c>
      <c r="AT471" s="44" t="s">
        <v>969</v>
      </c>
      <c r="AU471" s="48" t="s">
        <v>803</v>
      </c>
      <c r="AV471" s="138">
        <v>0</v>
      </c>
      <c r="AW471" s="58">
        <v>0</v>
      </c>
      <c r="AX471" s="55">
        <v>1815</v>
      </c>
      <c r="AY471" s="58">
        <v>1470</v>
      </c>
      <c r="AZ471" s="55">
        <v>2725</v>
      </c>
      <c r="BA471" s="58">
        <v>4104</v>
      </c>
      <c r="BB471" s="55">
        <v>3968</v>
      </c>
      <c r="BC471" s="58">
        <v>4202</v>
      </c>
      <c r="BD471" s="51">
        <v>5347</v>
      </c>
      <c r="BE471" s="58">
        <v>2230</v>
      </c>
      <c r="BF471" s="55">
        <v>0</v>
      </c>
      <c r="BG471" s="59">
        <v>0</v>
      </c>
      <c r="BI471" s="140">
        <f t="shared" si="293"/>
        <v>2155.0833333333335</v>
      </c>
      <c r="BJ471" s="140">
        <f t="shared" si="294"/>
        <v>25861</v>
      </c>
      <c r="BL471" s="399">
        <f t="shared" si="268"/>
        <v>26</v>
      </c>
      <c r="BM471" s="399">
        <f t="shared" si="269"/>
        <v>26</v>
      </c>
      <c r="BN471" s="399">
        <f t="shared" si="270"/>
        <v>37.71</v>
      </c>
      <c r="BO471" s="399">
        <f t="shared" si="271"/>
        <v>35.29</v>
      </c>
      <c r="BP471" s="399">
        <f t="shared" si="272"/>
        <v>44.08</v>
      </c>
      <c r="BQ471" s="399">
        <f t="shared" si="273"/>
        <v>53.73</v>
      </c>
      <c r="BR471" s="399">
        <f t="shared" si="274"/>
        <v>52.78</v>
      </c>
      <c r="BS471" s="399">
        <f t="shared" si="275"/>
        <v>54.41</v>
      </c>
      <c r="BT471" s="399">
        <f t="shared" si="276"/>
        <v>62.43</v>
      </c>
      <c r="BU471" s="399">
        <f t="shared" si="277"/>
        <v>40.61</v>
      </c>
      <c r="BV471" s="399">
        <f t="shared" si="278"/>
        <v>26</v>
      </c>
      <c r="BW471" s="399">
        <f t="shared" si="279"/>
        <v>26</v>
      </c>
      <c r="BX471" s="385">
        <f t="shared" si="295"/>
        <v>485.04</v>
      </c>
      <c r="BY471" s="385">
        <f t="shared" si="296"/>
        <v>40.42</v>
      </c>
      <c r="BZ471" s="385"/>
      <c r="CF471" s="399">
        <f t="shared" si="280"/>
        <v>51</v>
      </c>
      <c r="CG471" s="399">
        <f t="shared" si="281"/>
        <v>51</v>
      </c>
      <c r="CH471" s="399">
        <f t="shared" si="282"/>
        <v>68.099999999999994</v>
      </c>
      <c r="CI471" s="399">
        <f t="shared" si="283"/>
        <v>63.96</v>
      </c>
      <c r="CJ471" s="399">
        <f t="shared" si="284"/>
        <v>79.02</v>
      </c>
      <c r="CK471" s="399">
        <f t="shared" si="285"/>
        <v>95.57</v>
      </c>
      <c r="CL471" s="399">
        <f t="shared" si="286"/>
        <v>93.94</v>
      </c>
      <c r="CM471" s="399">
        <f t="shared" si="287"/>
        <v>96.74</v>
      </c>
      <c r="CN471" s="399">
        <f t="shared" si="288"/>
        <v>110.48</v>
      </c>
      <c r="CO471" s="399">
        <f t="shared" si="289"/>
        <v>73.08</v>
      </c>
      <c r="CP471" s="399">
        <f t="shared" si="290"/>
        <v>51</v>
      </c>
      <c r="CQ471" s="399">
        <f t="shared" si="291"/>
        <v>51</v>
      </c>
      <c r="CR471" s="385">
        <f t="shared" si="297"/>
        <v>884.89</v>
      </c>
      <c r="CS471" s="385">
        <f t="shared" si="298"/>
        <v>73.740833333333327</v>
      </c>
    </row>
    <row r="472" spans="22:97" ht="14" customHeight="1" x14ac:dyDescent="0.35">
      <c r="V472" s="137"/>
      <c r="W472" s="39"/>
      <c r="X472" s="202"/>
      <c r="Y472" s="42"/>
      <c r="Z472" s="27"/>
      <c r="AA472" s="28"/>
      <c r="AB472" s="29"/>
      <c r="AC472" s="29"/>
      <c r="AD472" s="29"/>
      <c r="AE472" s="30"/>
      <c r="AF472" s="31"/>
      <c r="AG472" s="136"/>
      <c r="AH472" s="137"/>
      <c r="AI472" s="39"/>
      <c r="AJ472" s="41"/>
      <c r="AK472" s="42"/>
      <c r="AL472" s="27"/>
      <c r="AM472" s="28" t="str">
        <f>IFERROR(INDEX(#REF!,MATCH(AH472,#REF!,0)),"")</f>
        <v/>
      </c>
      <c r="AN472" s="29" t="str">
        <f t="shared" si="267"/>
        <v/>
      </c>
      <c r="AO472" s="29">
        <f t="shared" si="299"/>
        <v>0</v>
      </c>
      <c r="AP472" s="29">
        <f t="shared" si="292"/>
        <v>0</v>
      </c>
      <c r="AQ472" s="30">
        <f t="shared" si="300"/>
        <v>0</v>
      </c>
      <c r="AR472" s="31">
        <f t="shared" si="301"/>
        <v>0</v>
      </c>
      <c r="AT472" s="44" t="s">
        <v>969</v>
      </c>
      <c r="AU472" s="48" t="s">
        <v>804</v>
      </c>
      <c r="AV472" s="138">
        <v>30</v>
      </c>
      <c r="AW472" s="58"/>
      <c r="AX472" s="55"/>
      <c r="AY472" s="58"/>
      <c r="AZ472" s="55"/>
      <c r="BA472" s="58"/>
      <c r="BB472" s="55"/>
      <c r="BC472" s="58"/>
      <c r="BD472" s="51">
        <v>3725</v>
      </c>
      <c r="BE472" s="58">
        <v>618</v>
      </c>
      <c r="BF472" s="55">
        <v>0</v>
      </c>
      <c r="BG472" s="59">
        <v>0</v>
      </c>
      <c r="BI472" s="140">
        <f t="shared" si="293"/>
        <v>874.6</v>
      </c>
      <c r="BJ472" s="140">
        <f t="shared" si="294"/>
        <v>4373</v>
      </c>
      <c r="BL472" s="399">
        <f t="shared" si="268"/>
        <v>26.18</v>
      </c>
      <c r="BM472" s="399">
        <f t="shared" si="269"/>
        <v>26</v>
      </c>
      <c r="BN472" s="399">
        <f t="shared" si="270"/>
        <v>26</v>
      </c>
      <c r="BO472" s="399">
        <f t="shared" si="271"/>
        <v>26</v>
      </c>
      <c r="BP472" s="399">
        <f t="shared" si="272"/>
        <v>26</v>
      </c>
      <c r="BQ472" s="399">
        <f t="shared" si="273"/>
        <v>26</v>
      </c>
      <c r="BR472" s="399">
        <f t="shared" si="274"/>
        <v>26</v>
      </c>
      <c r="BS472" s="399">
        <f t="shared" si="275"/>
        <v>26</v>
      </c>
      <c r="BT472" s="399">
        <f t="shared" si="276"/>
        <v>51.08</v>
      </c>
      <c r="BU472" s="399">
        <f t="shared" si="277"/>
        <v>29.71</v>
      </c>
      <c r="BV472" s="399">
        <f t="shared" si="278"/>
        <v>26</v>
      </c>
      <c r="BW472" s="399">
        <f t="shared" si="279"/>
        <v>26</v>
      </c>
      <c r="BX472" s="385">
        <f t="shared" si="295"/>
        <v>340.96999999999997</v>
      </c>
      <c r="BY472" s="385">
        <f t="shared" si="296"/>
        <v>28.414166666666663</v>
      </c>
      <c r="BZ472" s="385"/>
      <c r="CF472" s="399">
        <f t="shared" si="280"/>
        <v>51.2</v>
      </c>
      <c r="CG472" s="399">
        <f t="shared" si="281"/>
        <v>51</v>
      </c>
      <c r="CH472" s="399">
        <f t="shared" si="282"/>
        <v>51</v>
      </c>
      <c r="CI472" s="399">
        <f t="shared" si="283"/>
        <v>51</v>
      </c>
      <c r="CJ472" s="399">
        <f t="shared" si="284"/>
        <v>51</v>
      </c>
      <c r="CK472" s="399">
        <f t="shared" si="285"/>
        <v>51</v>
      </c>
      <c r="CL472" s="399">
        <f t="shared" si="286"/>
        <v>51</v>
      </c>
      <c r="CM472" s="399">
        <f t="shared" si="287"/>
        <v>51</v>
      </c>
      <c r="CN472" s="399">
        <f t="shared" si="288"/>
        <v>91.02</v>
      </c>
      <c r="CO472" s="399">
        <f t="shared" si="289"/>
        <v>55.2</v>
      </c>
      <c r="CP472" s="399">
        <f t="shared" si="290"/>
        <v>51</v>
      </c>
      <c r="CQ472" s="399">
        <f t="shared" si="291"/>
        <v>51</v>
      </c>
      <c r="CR472" s="385">
        <f t="shared" si="297"/>
        <v>656.42</v>
      </c>
      <c r="CS472" s="385">
        <f t="shared" si="298"/>
        <v>54.701666666666661</v>
      </c>
    </row>
    <row r="473" spans="22:97" ht="14" customHeight="1" x14ac:dyDescent="0.35">
      <c r="V473" s="137"/>
      <c r="W473" s="39"/>
      <c r="X473" s="202"/>
      <c r="Y473" s="42"/>
      <c r="Z473" s="27"/>
      <c r="AA473" s="28"/>
      <c r="AB473" s="29"/>
      <c r="AC473" s="29"/>
      <c r="AD473" s="29"/>
      <c r="AE473" s="30"/>
      <c r="AF473" s="31"/>
      <c r="AG473" s="136"/>
      <c r="AH473" s="137"/>
      <c r="AI473" s="39"/>
      <c r="AJ473" s="41"/>
      <c r="AK473" s="42"/>
      <c r="AL473" s="27"/>
      <c r="AM473" s="28" t="str">
        <f>IFERROR(INDEX(#REF!,MATCH(AH473,#REF!,0)),"")</f>
        <v/>
      </c>
      <c r="AN473" s="29" t="str">
        <f t="shared" si="267"/>
        <v/>
      </c>
      <c r="AO473" s="29">
        <f t="shared" si="299"/>
        <v>0</v>
      </c>
      <c r="AP473" s="29">
        <f t="shared" si="292"/>
        <v>0</v>
      </c>
      <c r="AQ473" s="30">
        <f t="shared" si="300"/>
        <v>0</v>
      </c>
      <c r="AR473" s="31">
        <f t="shared" si="301"/>
        <v>0</v>
      </c>
      <c r="AT473" s="44" t="s">
        <v>969</v>
      </c>
      <c r="AU473" s="48" t="s">
        <v>805</v>
      </c>
      <c r="AV473" s="138">
        <v>0</v>
      </c>
      <c r="AW473" s="58">
        <v>0</v>
      </c>
      <c r="AX473" s="55">
        <v>1566</v>
      </c>
      <c r="AY473" s="58">
        <v>275</v>
      </c>
      <c r="AZ473" s="55">
        <v>3720</v>
      </c>
      <c r="BA473" s="58">
        <v>8614</v>
      </c>
      <c r="BB473" s="55">
        <v>10777</v>
      </c>
      <c r="BC473" s="58">
        <v>6388</v>
      </c>
      <c r="BD473" s="51">
        <v>5555</v>
      </c>
      <c r="BE473" s="58">
        <v>2201</v>
      </c>
      <c r="BF473" s="55">
        <v>0</v>
      </c>
      <c r="BG473" s="59">
        <v>0</v>
      </c>
      <c r="BI473" s="140">
        <f t="shared" si="293"/>
        <v>3258</v>
      </c>
      <c r="BJ473" s="140">
        <f t="shared" si="294"/>
        <v>39096</v>
      </c>
      <c r="BL473" s="399">
        <f t="shared" si="268"/>
        <v>26</v>
      </c>
      <c r="BM473" s="399">
        <f t="shared" si="269"/>
        <v>26</v>
      </c>
      <c r="BN473" s="399">
        <f t="shared" si="270"/>
        <v>35.96</v>
      </c>
      <c r="BO473" s="399">
        <f t="shared" si="271"/>
        <v>27.65</v>
      </c>
      <c r="BP473" s="399">
        <f t="shared" si="272"/>
        <v>51.04</v>
      </c>
      <c r="BQ473" s="399">
        <f t="shared" si="273"/>
        <v>87.91</v>
      </c>
      <c r="BR473" s="399">
        <f t="shared" si="274"/>
        <v>105.22</v>
      </c>
      <c r="BS473" s="399">
        <f t="shared" si="275"/>
        <v>70.099999999999994</v>
      </c>
      <c r="BT473" s="399">
        <f t="shared" si="276"/>
        <v>63.89</v>
      </c>
      <c r="BU473" s="399">
        <f t="shared" si="277"/>
        <v>40.409999999999997</v>
      </c>
      <c r="BV473" s="399">
        <f t="shared" si="278"/>
        <v>26</v>
      </c>
      <c r="BW473" s="399">
        <f t="shared" si="279"/>
        <v>26</v>
      </c>
      <c r="BX473" s="385">
        <f t="shared" si="295"/>
        <v>586.17999999999995</v>
      </c>
      <c r="BY473" s="385">
        <f t="shared" si="296"/>
        <v>48.848333333333329</v>
      </c>
      <c r="BZ473" s="385"/>
      <c r="CF473" s="399">
        <f t="shared" si="280"/>
        <v>51</v>
      </c>
      <c r="CG473" s="399">
        <f t="shared" si="281"/>
        <v>51</v>
      </c>
      <c r="CH473" s="399">
        <f t="shared" si="282"/>
        <v>65.11</v>
      </c>
      <c r="CI473" s="399">
        <f t="shared" si="283"/>
        <v>52.87</v>
      </c>
      <c r="CJ473" s="399">
        <f t="shared" si="284"/>
        <v>90.96</v>
      </c>
      <c r="CK473" s="399">
        <f t="shared" si="285"/>
        <v>174.6</v>
      </c>
      <c r="CL473" s="399">
        <f t="shared" si="286"/>
        <v>217.86</v>
      </c>
      <c r="CM473" s="399">
        <f t="shared" si="287"/>
        <v>130.08000000000001</v>
      </c>
      <c r="CN473" s="399">
        <f t="shared" si="288"/>
        <v>113.42</v>
      </c>
      <c r="CO473" s="399">
        <f t="shared" si="289"/>
        <v>72.73</v>
      </c>
      <c r="CP473" s="399">
        <f t="shared" si="290"/>
        <v>51</v>
      </c>
      <c r="CQ473" s="399">
        <f t="shared" si="291"/>
        <v>51</v>
      </c>
      <c r="CR473" s="385">
        <f t="shared" si="297"/>
        <v>1121.6300000000001</v>
      </c>
      <c r="CS473" s="385">
        <f t="shared" si="298"/>
        <v>93.46916666666668</v>
      </c>
    </row>
    <row r="474" spans="22:97" ht="14" customHeight="1" x14ac:dyDescent="0.35">
      <c r="V474" s="137"/>
      <c r="W474" s="39"/>
      <c r="X474" s="202"/>
      <c r="Y474" s="42"/>
      <c r="Z474" s="27"/>
      <c r="AA474" s="28"/>
      <c r="AB474" s="29"/>
      <c r="AC474" s="29"/>
      <c r="AD474" s="29"/>
      <c r="AE474" s="30"/>
      <c r="AF474" s="31"/>
      <c r="AG474" s="136"/>
      <c r="AH474" s="137"/>
      <c r="AI474" s="39"/>
      <c r="AJ474" s="41"/>
      <c r="AK474" s="42"/>
      <c r="AL474" s="27"/>
      <c r="AM474" s="28" t="str">
        <f>IFERROR(INDEX(#REF!,MATCH(AH474,#REF!,0)),"")</f>
        <v/>
      </c>
      <c r="AN474" s="29" t="str">
        <f t="shared" si="267"/>
        <v/>
      </c>
      <c r="AO474" s="29">
        <f t="shared" si="299"/>
        <v>0</v>
      </c>
      <c r="AP474" s="29">
        <f t="shared" si="292"/>
        <v>0</v>
      </c>
      <c r="AQ474" s="30">
        <f t="shared" si="300"/>
        <v>0</v>
      </c>
      <c r="AR474" s="31">
        <f t="shared" si="301"/>
        <v>0</v>
      </c>
      <c r="AT474" s="44" t="s">
        <v>969</v>
      </c>
      <c r="AU474" s="48" t="s">
        <v>806</v>
      </c>
      <c r="AV474" s="138">
        <v>0</v>
      </c>
      <c r="AW474" s="58">
        <v>0</v>
      </c>
      <c r="AX474" s="55">
        <v>67</v>
      </c>
      <c r="AY474" s="58">
        <v>2587</v>
      </c>
      <c r="AZ474" s="55">
        <v>2420</v>
      </c>
      <c r="BA474" s="58">
        <v>5186</v>
      </c>
      <c r="BB474" s="55">
        <v>8763</v>
      </c>
      <c r="BC474" s="58">
        <v>15223</v>
      </c>
      <c r="BD474" s="51">
        <v>4420</v>
      </c>
      <c r="BE474" s="58">
        <v>968</v>
      </c>
      <c r="BF474" s="55">
        <v>0</v>
      </c>
      <c r="BG474" s="59">
        <v>0</v>
      </c>
      <c r="BI474" s="140">
        <f t="shared" si="293"/>
        <v>3302.8333333333335</v>
      </c>
      <c r="BJ474" s="140">
        <f t="shared" si="294"/>
        <v>39634</v>
      </c>
      <c r="BL474" s="399">
        <f t="shared" si="268"/>
        <v>26</v>
      </c>
      <c r="BM474" s="399">
        <f t="shared" si="269"/>
        <v>26</v>
      </c>
      <c r="BN474" s="399">
        <f t="shared" si="270"/>
        <v>26.4</v>
      </c>
      <c r="BO474" s="399">
        <f t="shared" si="271"/>
        <v>43.11</v>
      </c>
      <c r="BP474" s="399">
        <f t="shared" si="272"/>
        <v>41.94</v>
      </c>
      <c r="BQ474" s="399">
        <f t="shared" si="273"/>
        <v>61.3</v>
      </c>
      <c r="BR474" s="399">
        <f t="shared" si="274"/>
        <v>89.1</v>
      </c>
      <c r="BS474" s="399">
        <f t="shared" si="275"/>
        <v>140.78</v>
      </c>
      <c r="BT474" s="399">
        <f t="shared" si="276"/>
        <v>55.94</v>
      </c>
      <c r="BU474" s="399">
        <f t="shared" si="277"/>
        <v>31.81</v>
      </c>
      <c r="BV474" s="399">
        <f t="shared" si="278"/>
        <v>26</v>
      </c>
      <c r="BW474" s="399">
        <f t="shared" si="279"/>
        <v>26</v>
      </c>
      <c r="BX474" s="385">
        <f t="shared" si="295"/>
        <v>594.38</v>
      </c>
      <c r="BY474" s="385">
        <f t="shared" si="296"/>
        <v>49.531666666666666</v>
      </c>
      <c r="BZ474" s="385"/>
      <c r="CF474" s="399">
        <f t="shared" si="280"/>
        <v>51</v>
      </c>
      <c r="CG474" s="399">
        <f t="shared" si="281"/>
        <v>51</v>
      </c>
      <c r="CH474" s="399">
        <f t="shared" si="282"/>
        <v>51.46</v>
      </c>
      <c r="CI474" s="399">
        <f t="shared" si="283"/>
        <v>77.36</v>
      </c>
      <c r="CJ474" s="399">
        <f t="shared" si="284"/>
        <v>75.36</v>
      </c>
      <c r="CK474" s="399">
        <f t="shared" si="285"/>
        <v>108.55</v>
      </c>
      <c r="CL474" s="399">
        <f t="shared" si="286"/>
        <v>177.58</v>
      </c>
      <c r="CM474" s="399">
        <f t="shared" si="287"/>
        <v>306.77999999999997</v>
      </c>
      <c r="CN474" s="399">
        <f t="shared" si="288"/>
        <v>99.36</v>
      </c>
      <c r="CO474" s="399">
        <f t="shared" si="289"/>
        <v>57.94</v>
      </c>
      <c r="CP474" s="399">
        <f t="shared" si="290"/>
        <v>51</v>
      </c>
      <c r="CQ474" s="399">
        <f t="shared" si="291"/>
        <v>51</v>
      </c>
      <c r="CR474" s="385">
        <f t="shared" si="297"/>
        <v>1158.3900000000001</v>
      </c>
      <c r="CS474" s="385">
        <f t="shared" si="298"/>
        <v>96.532500000000013</v>
      </c>
    </row>
    <row r="475" spans="22:97" ht="14" customHeight="1" x14ac:dyDescent="0.35">
      <c r="V475" s="137"/>
      <c r="W475" s="39"/>
      <c r="X475" s="202"/>
      <c r="Y475" s="42"/>
      <c r="Z475" s="27"/>
      <c r="AA475" s="28"/>
      <c r="AB475" s="29"/>
      <c r="AC475" s="29"/>
      <c r="AD475" s="29"/>
      <c r="AE475" s="30"/>
      <c r="AF475" s="31"/>
      <c r="AG475" s="136"/>
      <c r="AH475" s="137"/>
      <c r="AI475" s="39"/>
      <c r="AJ475" s="41"/>
      <c r="AK475" s="42"/>
      <c r="AL475" s="27"/>
      <c r="AM475" s="28" t="str">
        <f>IFERROR(INDEX(#REF!,MATCH(AH475,#REF!,0)),"")</f>
        <v/>
      </c>
      <c r="AN475" s="29" t="str">
        <f t="shared" si="267"/>
        <v/>
      </c>
      <c r="AO475" s="29">
        <f t="shared" si="299"/>
        <v>0</v>
      </c>
      <c r="AP475" s="29">
        <f t="shared" si="292"/>
        <v>0</v>
      </c>
      <c r="AQ475" s="30">
        <f t="shared" si="300"/>
        <v>0</v>
      </c>
      <c r="AR475" s="31">
        <f t="shared" si="301"/>
        <v>0</v>
      </c>
      <c r="AT475" s="44" t="s">
        <v>969</v>
      </c>
      <c r="AU475" s="48" t="s">
        <v>807</v>
      </c>
      <c r="AV475" s="138">
        <v>0</v>
      </c>
      <c r="AW475" s="58">
        <v>0</v>
      </c>
      <c r="AX475" s="55">
        <v>3021</v>
      </c>
      <c r="AY475" s="58">
        <v>2728</v>
      </c>
      <c r="AZ475" s="55">
        <v>4108</v>
      </c>
      <c r="BA475" s="58">
        <v>7378</v>
      </c>
      <c r="BB475" s="55">
        <v>8666</v>
      </c>
      <c r="BC475" s="58">
        <v>3807</v>
      </c>
      <c r="BD475" s="51">
        <v>7102</v>
      </c>
      <c r="BE475" s="58">
        <v>3526</v>
      </c>
      <c r="BF475" s="55">
        <v>0</v>
      </c>
      <c r="BG475" s="59">
        <v>0</v>
      </c>
      <c r="BI475" s="140">
        <f t="shared" si="293"/>
        <v>3361.3333333333335</v>
      </c>
      <c r="BJ475" s="140">
        <f t="shared" si="294"/>
        <v>40336</v>
      </c>
      <c r="BL475" s="399">
        <f t="shared" si="268"/>
        <v>26</v>
      </c>
      <c r="BM475" s="399">
        <f t="shared" si="269"/>
        <v>26</v>
      </c>
      <c r="BN475" s="399">
        <f t="shared" si="270"/>
        <v>46.15</v>
      </c>
      <c r="BO475" s="399">
        <f t="shared" si="271"/>
        <v>44.1</v>
      </c>
      <c r="BP475" s="399">
        <f t="shared" si="272"/>
        <v>53.76</v>
      </c>
      <c r="BQ475" s="399">
        <f t="shared" si="273"/>
        <v>78.02</v>
      </c>
      <c r="BR475" s="399">
        <f t="shared" si="274"/>
        <v>88.33</v>
      </c>
      <c r="BS475" s="399">
        <f t="shared" si="275"/>
        <v>51.65</v>
      </c>
      <c r="BT475" s="399">
        <f t="shared" si="276"/>
        <v>75.819999999999993</v>
      </c>
      <c r="BU475" s="399">
        <f t="shared" si="277"/>
        <v>49.68</v>
      </c>
      <c r="BV475" s="399">
        <f t="shared" si="278"/>
        <v>26</v>
      </c>
      <c r="BW475" s="399">
        <f t="shared" si="279"/>
        <v>26</v>
      </c>
      <c r="BX475" s="385">
        <f t="shared" si="295"/>
        <v>591.50999999999988</v>
      </c>
      <c r="BY475" s="385">
        <f t="shared" si="296"/>
        <v>49.29249999999999</v>
      </c>
      <c r="BZ475" s="385"/>
      <c r="CF475" s="399">
        <f t="shared" si="280"/>
        <v>51</v>
      </c>
      <c r="CG475" s="399">
        <f t="shared" si="281"/>
        <v>51</v>
      </c>
      <c r="CH475" s="399">
        <f t="shared" si="282"/>
        <v>82.57</v>
      </c>
      <c r="CI475" s="399">
        <f t="shared" si="283"/>
        <v>79.06</v>
      </c>
      <c r="CJ475" s="399">
        <f t="shared" si="284"/>
        <v>95.62</v>
      </c>
      <c r="CK475" s="399">
        <f t="shared" si="285"/>
        <v>149.88</v>
      </c>
      <c r="CL475" s="399">
        <f t="shared" si="286"/>
        <v>175.64</v>
      </c>
      <c r="CM475" s="399">
        <f t="shared" si="287"/>
        <v>92</v>
      </c>
      <c r="CN475" s="399">
        <f t="shared" si="288"/>
        <v>144.36000000000001</v>
      </c>
      <c r="CO475" s="399">
        <f t="shared" si="289"/>
        <v>88.63</v>
      </c>
      <c r="CP475" s="399">
        <f t="shared" si="290"/>
        <v>51</v>
      </c>
      <c r="CQ475" s="399">
        <f t="shared" si="291"/>
        <v>51</v>
      </c>
      <c r="CR475" s="385">
        <f t="shared" si="297"/>
        <v>1111.76</v>
      </c>
      <c r="CS475" s="385">
        <f t="shared" si="298"/>
        <v>92.646666666666661</v>
      </c>
    </row>
    <row r="476" spans="22:97" ht="14" customHeight="1" x14ac:dyDescent="0.35">
      <c r="V476" s="137"/>
      <c r="W476" s="39"/>
      <c r="X476" s="202"/>
      <c r="Y476" s="42"/>
      <c r="Z476" s="27"/>
      <c r="AA476" s="28"/>
      <c r="AB476" s="29"/>
      <c r="AC476" s="29"/>
      <c r="AD476" s="29"/>
      <c r="AE476" s="30"/>
      <c r="AF476" s="31"/>
      <c r="AG476" s="136"/>
      <c r="AH476" s="137"/>
      <c r="AI476" s="39"/>
      <c r="AJ476" s="41"/>
      <c r="AK476" s="42"/>
      <c r="AL476" s="27"/>
      <c r="AM476" s="28" t="str">
        <f>IFERROR(INDEX(#REF!,MATCH(AH476,#REF!,0)),"")</f>
        <v/>
      </c>
      <c r="AN476" s="29" t="str">
        <f t="shared" si="267"/>
        <v/>
      </c>
      <c r="AO476" s="29">
        <f t="shared" si="299"/>
        <v>0</v>
      </c>
      <c r="AP476" s="29">
        <f t="shared" si="292"/>
        <v>0</v>
      </c>
      <c r="AQ476" s="30">
        <f t="shared" si="300"/>
        <v>0</v>
      </c>
      <c r="AR476" s="31">
        <f t="shared" si="301"/>
        <v>0</v>
      </c>
      <c r="AT476" s="44" t="s">
        <v>969</v>
      </c>
      <c r="AU476" s="48" t="s">
        <v>808</v>
      </c>
      <c r="AV476" s="138">
        <v>0</v>
      </c>
      <c r="AW476" s="58">
        <v>0</v>
      </c>
      <c r="AX476" s="55">
        <v>4017</v>
      </c>
      <c r="AY476" s="58">
        <v>2396</v>
      </c>
      <c r="AZ476" s="55">
        <v>2847</v>
      </c>
      <c r="BA476" s="58">
        <v>6345</v>
      </c>
      <c r="BB476" s="55">
        <v>8448</v>
      </c>
      <c r="BC476" s="58">
        <v>6045</v>
      </c>
      <c r="BD476" s="51">
        <v>4370</v>
      </c>
      <c r="BE476" s="58">
        <v>2734</v>
      </c>
      <c r="BF476" s="55">
        <v>0</v>
      </c>
      <c r="BG476" s="59">
        <v>0</v>
      </c>
      <c r="BI476" s="140">
        <f t="shared" si="293"/>
        <v>3100.1666666666665</v>
      </c>
      <c r="BJ476" s="140">
        <f t="shared" si="294"/>
        <v>37202</v>
      </c>
      <c r="BL476" s="399">
        <f t="shared" si="268"/>
        <v>26</v>
      </c>
      <c r="BM476" s="399">
        <f t="shared" si="269"/>
        <v>26</v>
      </c>
      <c r="BN476" s="399">
        <f t="shared" si="270"/>
        <v>53.12</v>
      </c>
      <c r="BO476" s="399">
        <f t="shared" si="271"/>
        <v>41.77</v>
      </c>
      <c r="BP476" s="399">
        <f t="shared" si="272"/>
        <v>44.93</v>
      </c>
      <c r="BQ476" s="399">
        <f t="shared" si="273"/>
        <v>69.760000000000005</v>
      </c>
      <c r="BR476" s="399">
        <f t="shared" si="274"/>
        <v>86.58</v>
      </c>
      <c r="BS476" s="399">
        <f t="shared" si="275"/>
        <v>67.36</v>
      </c>
      <c r="BT476" s="399">
        <f t="shared" si="276"/>
        <v>55.59</v>
      </c>
      <c r="BU476" s="399">
        <f t="shared" si="277"/>
        <v>44.14</v>
      </c>
      <c r="BV476" s="399">
        <f t="shared" si="278"/>
        <v>26</v>
      </c>
      <c r="BW476" s="399">
        <f t="shared" si="279"/>
        <v>26</v>
      </c>
      <c r="BX476" s="385">
        <f t="shared" si="295"/>
        <v>567.25</v>
      </c>
      <c r="BY476" s="385">
        <f t="shared" si="296"/>
        <v>47.270833333333336</v>
      </c>
      <c r="BZ476" s="385"/>
      <c r="CF476" s="399">
        <f t="shared" si="280"/>
        <v>51</v>
      </c>
      <c r="CG476" s="399">
        <f t="shared" si="281"/>
        <v>51</v>
      </c>
      <c r="CH476" s="399">
        <f t="shared" si="282"/>
        <v>94.52</v>
      </c>
      <c r="CI476" s="399">
        <f t="shared" si="283"/>
        <v>75.069999999999993</v>
      </c>
      <c r="CJ476" s="399">
        <f t="shared" si="284"/>
        <v>80.48</v>
      </c>
      <c r="CK476" s="399">
        <f t="shared" si="285"/>
        <v>129.22</v>
      </c>
      <c r="CL476" s="399">
        <f t="shared" si="286"/>
        <v>171.28</v>
      </c>
      <c r="CM476" s="399">
        <f t="shared" si="287"/>
        <v>123.22</v>
      </c>
      <c r="CN476" s="399">
        <f t="shared" si="288"/>
        <v>98.76</v>
      </c>
      <c r="CO476" s="399">
        <f t="shared" si="289"/>
        <v>79.13</v>
      </c>
      <c r="CP476" s="399">
        <f t="shared" si="290"/>
        <v>51</v>
      </c>
      <c r="CQ476" s="399">
        <f t="shared" si="291"/>
        <v>51</v>
      </c>
      <c r="CR476" s="385">
        <f t="shared" si="297"/>
        <v>1055.6799999999998</v>
      </c>
      <c r="CS476" s="385">
        <f t="shared" si="298"/>
        <v>87.973333333333315</v>
      </c>
    </row>
    <row r="477" spans="22:97" ht="14" customHeight="1" x14ac:dyDescent="0.35">
      <c r="V477" s="137"/>
      <c r="W477" s="39"/>
      <c r="X477" s="202"/>
      <c r="Y477" s="42"/>
      <c r="Z477" s="27"/>
      <c r="AA477" s="28"/>
      <c r="AB477" s="29"/>
      <c r="AC477" s="29"/>
      <c r="AD477" s="29"/>
      <c r="AE477" s="30"/>
      <c r="AF477" s="31"/>
      <c r="AG477" s="136"/>
      <c r="AH477" s="137"/>
      <c r="AI477" s="39"/>
      <c r="AJ477" s="41"/>
      <c r="AK477" s="42"/>
      <c r="AL477" s="27"/>
      <c r="AM477" s="28" t="str">
        <f>IFERROR(INDEX(#REF!,MATCH(AH477,#REF!,0)),"")</f>
        <v/>
      </c>
      <c r="AN477" s="29" t="str">
        <f t="shared" si="267"/>
        <v/>
      </c>
      <c r="AO477" s="29">
        <f t="shared" si="299"/>
        <v>0</v>
      </c>
      <c r="AP477" s="29">
        <f t="shared" si="292"/>
        <v>0</v>
      </c>
      <c r="AQ477" s="30">
        <f t="shared" si="300"/>
        <v>0</v>
      </c>
      <c r="AR477" s="31">
        <f t="shared" si="301"/>
        <v>0</v>
      </c>
      <c r="AT477" s="44" t="s">
        <v>969</v>
      </c>
      <c r="AU477" s="48" t="s">
        <v>809</v>
      </c>
      <c r="AV477" s="138">
        <v>0</v>
      </c>
      <c r="AW477" s="58">
        <v>0</v>
      </c>
      <c r="AX477" s="55">
        <v>2045</v>
      </c>
      <c r="AY477" s="58">
        <v>3511</v>
      </c>
      <c r="AZ477" s="55">
        <v>4692</v>
      </c>
      <c r="BA477" s="58">
        <v>11402</v>
      </c>
      <c r="BB477" s="55">
        <v>17407</v>
      </c>
      <c r="BC477" s="58">
        <v>7922</v>
      </c>
      <c r="BD477" s="51">
        <v>6839</v>
      </c>
      <c r="BE477" s="58">
        <v>3213</v>
      </c>
      <c r="BF477" s="55">
        <v>0</v>
      </c>
      <c r="BG477" s="59">
        <v>0</v>
      </c>
      <c r="BI477" s="140">
        <f t="shared" si="293"/>
        <v>4752.583333333333</v>
      </c>
      <c r="BJ477" s="140">
        <f t="shared" si="294"/>
        <v>57031</v>
      </c>
      <c r="BL477" s="399">
        <f t="shared" si="268"/>
        <v>26</v>
      </c>
      <c r="BM477" s="399">
        <f t="shared" si="269"/>
        <v>26</v>
      </c>
      <c r="BN477" s="399">
        <f t="shared" si="270"/>
        <v>39.32</v>
      </c>
      <c r="BO477" s="399">
        <f t="shared" si="271"/>
        <v>49.58</v>
      </c>
      <c r="BP477" s="399">
        <f t="shared" si="272"/>
        <v>57.84</v>
      </c>
      <c r="BQ477" s="399">
        <f t="shared" si="273"/>
        <v>110.22</v>
      </c>
      <c r="BR477" s="399">
        <f t="shared" si="274"/>
        <v>158.26</v>
      </c>
      <c r="BS477" s="399">
        <f t="shared" si="275"/>
        <v>82.38</v>
      </c>
      <c r="BT477" s="399">
        <f t="shared" si="276"/>
        <v>73.709999999999994</v>
      </c>
      <c r="BU477" s="399">
        <f t="shared" si="277"/>
        <v>47.49</v>
      </c>
      <c r="BV477" s="399">
        <f t="shared" si="278"/>
        <v>26</v>
      </c>
      <c r="BW477" s="399">
        <f t="shared" si="279"/>
        <v>26</v>
      </c>
      <c r="BX477" s="385">
        <f t="shared" si="295"/>
        <v>722.8</v>
      </c>
      <c r="BY477" s="385">
        <f t="shared" si="296"/>
        <v>60.233333333333327</v>
      </c>
      <c r="BZ477" s="385"/>
      <c r="CF477" s="399">
        <f t="shared" si="280"/>
        <v>51</v>
      </c>
      <c r="CG477" s="399">
        <f t="shared" si="281"/>
        <v>51</v>
      </c>
      <c r="CH477" s="399">
        <f t="shared" si="282"/>
        <v>70.86</v>
      </c>
      <c r="CI477" s="399">
        <f t="shared" si="283"/>
        <v>88.45</v>
      </c>
      <c r="CJ477" s="399">
        <f t="shared" si="284"/>
        <v>102.62</v>
      </c>
      <c r="CK477" s="399">
        <f t="shared" si="285"/>
        <v>230.36</v>
      </c>
      <c r="CL477" s="399">
        <f t="shared" si="286"/>
        <v>350.46</v>
      </c>
      <c r="CM477" s="399">
        <f t="shared" si="287"/>
        <v>160.76</v>
      </c>
      <c r="CN477" s="399">
        <f t="shared" si="288"/>
        <v>139.1</v>
      </c>
      <c r="CO477" s="399">
        <f t="shared" si="289"/>
        <v>84.88</v>
      </c>
      <c r="CP477" s="399">
        <f t="shared" si="290"/>
        <v>51</v>
      </c>
      <c r="CQ477" s="399">
        <f t="shared" si="291"/>
        <v>51</v>
      </c>
      <c r="CR477" s="385">
        <f t="shared" si="297"/>
        <v>1431.4899999999998</v>
      </c>
      <c r="CS477" s="385">
        <f t="shared" si="298"/>
        <v>119.29083333333331</v>
      </c>
    </row>
    <row r="478" spans="22:97" ht="14" customHeight="1" x14ac:dyDescent="0.35">
      <c r="V478" s="137"/>
      <c r="W478" s="39"/>
      <c r="X478" s="202"/>
      <c r="Y478" s="42"/>
      <c r="Z478" s="27"/>
      <c r="AA478" s="28"/>
      <c r="AB478" s="29"/>
      <c r="AC478" s="29"/>
      <c r="AD478" s="29"/>
      <c r="AE478" s="30"/>
      <c r="AF478" s="31"/>
      <c r="AG478" s="136"/>
      <c r="AH478" s="137"/>
      <c r="AI478" s="39"/>
      <c r="AJ478" s="41"/>
      <c r="AK478" s="42"/>
      <c r="AL478" s="27"/>
      <c r="AM478" s="28" t="str">
        <f>IFERROR(INDEX(#REF!,MATCH(AH478,#REF!,0)),"")</f>
        <v/>
      </c>
      <c r="AN478" s="29" t="str">
        <f t="shared" si="267"/>
        <v/>
      </c>
      <c r="AO478" s="29">
        <f t="shared" si="299"/>
        <v>0</v>
      </c>
      <c r="AP478" s="29">
        <f t="shared" si="292"/>
        <v>0</v>
      </c>
      <c r="AQ478" s="30">
        <f t="shared" si="300"/>
        <v>0</v>
      </c>
      <c r="AR478" s="31">
        <f t="shared" si="301"/>
        <v>0</v>
      </c>
      <c r="AT478" s="44" t="s">
        <v>969</v>
      </c>
      <c r="AU478" s="48" t="s">
        <v>810</v>
      </c>
      <c r="AV478" s="138">
        <v>0</v>
      </c>
      <c r="AW478" s="58">
        <v>0</v>
      </c>
      <c r="AX478" s="55">
        <v>5153</v>
      </c>
      <c r="AY478" s="58">
        <v>2338</v>
      </c>
      <c r="AZ478" s="55">
        <v>5284</v>
      </c>
      <c r="BA478" s="58">
        <v>11208</v>
      </c>
      <c r="BB478" s="55">
        <v>15486</v>
      </c>
      <c r="BC478" s="58">
        <v>5912</v>
      </c>
      <c r="BD478" s="51">
        <v>9516</v>
      </c>
      <c r="BE478" s="58">
        <v>3919</v>
      </c>
      <c r="BF478" s="55">
        <v>0</v>
      </c>
      <c r="BG478" s="59">
        <v>0</v>
      </c>
      <c r="BI478" s="140">
        <f t="shared" si="293"/>
        <v>4901.333333333333</v>
      </c>
      <c r="BJ478" s="140">
        <f t="shared" si="294"/>
        <v>58816</v>
      </c>
      <c r="BL478" s="399">
        <f t="shared" si="268"/>
        <v>26</v>
      </c>
      <c r="BM478" s="399">
        <f t="shared" si="269"/>
        <v>26</v>
      </c>
      <c r="BN478" s="399">
        <f t="shared" si="270"/>
        <v>61.07</v>
      </c>
      <c r="BO478" s="399">
        <f t="shared" si="271"/>
        <v>41.37</v>
      </c>
      <c r="BP478" s="399">
        <f t="shared" si="272"/>
        <v>61.99</v>
      </c>
      <c r="BQ478" s="399">
        <f t="shared" si="273"/>
        <v>108.66</v>
      </c>
      <c r="BR478" s="399">
        <f t="shared" si="274"/>
        <v>142.88999999999999</v>
      </c>
      <c r="BS478" s="399">
        <f t="shared" si="275"/>
        <v>66.38</v>
      </c>
      <c r="BT478" s="399">
        <f t="shared" si="276"/>
        <v>95.13</v>
      </c>
      <c r="BU478" s="399">
        <f t="shared" si="277"/>
        <v>52.43</v>
      </c>
      <c r="BV478" s="399">
        <f t="shared" si="278"/>
        <v>26</v>
      </c>
      <c r="BW478" s="399">
        <f t="shared" si="279"/>
        <v>26</v>
      </c>
      <c r="BX478" s="385">
        <f t="shared" si="295"/>
        <v>733.92</v>
      </c>
      <c r="BY478" s="385">
        <f t="shared" si="296"/>
        <v>61.16</v>
      </c>
      <c r="BZ478" s="385"/>
      <c r="CF478" s="399">
        <f t="shared" si="280"/>
        <v>51</v>
      </c>
      <c r="CG478" s="399">
        <f t="shared" si="281"/>
        <v>51</v>
      </c>
      <c r="CH478" s="399">
        <f t="shared" si="282"/>
        <v>108.16</v>
      </c>
      <c r="CI478" s="399">
        <f t="shared" si="283"/>
        <v>74.38</v>
      </c>
      <c r="CJ478" s="399">
        <f t="shared" si="284"/>
        <v>109.73</v>
      </c>
      <c r="CK478" s="399">
        <f t="shared" si="285"/>
        <v>226.48</v>
      </c>
      <c r="CL478" s="399">
        <f t="shared" si="286"/>
        <v>312.04000000000002</v>
      </c>
      <c r="CM478" s="399">
        <f t="shared" si="287"/>
        <v>120.56</v>
      </c>
      <c r="CN478" s="399">
        <f t="shared" si="288"/>
        <v>192.64</v>
      </c>
      <c r="CO478" s="399">
        <f t="shared" si="289"/>
        <v>93.35</v>
      </c>
      <c r="CP478" s="399">
        <f t="shared" si="290"/>
        <v>51</v>
      </c>
      <c r="CQ478" s="399">
        <f t="shared" si="291"/>
        <v>51</v>
      </c>
      <c r="CR478" s="385">
        <f t="shared" si="297"/>
        <v>1441.3399999999997</v>
      </c>
      <c r="CS478" s="385">
        <f t="shared" si="298"/>
        <v>120.11166666666664</v>
      </c>
    </row>
    <row r="479" spans="22:97" ht="14" customHeight="1" x14ac:dyDescent="0.35">
      <c r="V479" s="137"/>
      <c r="W479" s="39"/>
      <c r="X479" s="202"/>
      <c r="Y479" s="42"/>
      <c r="Z479" s="27"/>
      <c r="AA479" s="28"/>
      <c r="AB479" s="29"/>
      <c r="AC479" s="29"/>
      <c r="AD479" s="29"/>
      <c r="AE479" s="30"/>
      <c r="AF479" s="31"/>
      <c r="AG479" s="136"/>
      <c r="AH479" s="137"/>
      <c r="AI479" s="39"/>
      <c r="AJ479" s="41"/>
      <c r="AK479" s="42"/>
      <c r="AL479" s="27"/>
      <c r="AM479" s="28" t="str">
        <f>IFERROR(INDEX(#REF!,MATCH(AH479,#REF!,0)),"")</f>
        <v/>
      </c>
      <c r="AN479" s="29" t="str">
        <f t="shared" si="267"/>
        <v/>
      </c>
      <c r="AO479" s="29">
        <f t="shared" si="299"/>
        <v>0</v>
      </c>
      <c r="AP479" s="29">
        <f t="shared" si="292"/>
        <v>0</v>
      </c>
      <c r="AQ479" s="30">
        <f t="shared" si="300"/>
        <v>0</v>
      </c>
      <c r="AR479" s="31">
        <f t="shared" si="301"/>
        <v>0</v>
      </c>
      <c r="AT479" s="44" t="s">
        <v>969</v>
      </c>
      <c r="AU479" s="48" t="s">
        <v>811</v>
      </c>
      <c r="AV479" s="138">
        <v>0</v>
      </c>
      <c r="AW479" s="58">
        <v>0</v>
      </c>
      <c r="AX479" s="55">
        <v>1197</v>
      </c>
      <c r="AY479" s="58">
        <v>1998</v>
      </c>
      <c r="AZ479" s="55">
        <v>3234</v>
      </c>
      <c r="BA479" s="58">
        <v>5434</v>
      </c>
      <c r="BB479" s="55">
        <v>6502</v>
      </c>
      <c r="BC479" s="58">
        <v>4995</v>
      </c>
      <c r="BD479" s="51">
        <v>5387</v>
      </c>
      <c r="BE479" s="58">
        <v>3897</v>
      </c>
      <c r="BF479" s="55">
        <v>0</v>
      </c>
      <c r="BG479" s="59">
        <v>0</v>
      </c>
      <c r="BI479" s="140">
        <f t="shared" si="293"/>
        <v>2720.3333333333335</v>
      </c>
      <c r="BJ479" s="140">
        <f t="shared" si="294"/>
        <v>32644</v>
      </c>
      <c r="BL479" s="399">
        <f t="shared" si="268"/>
        <v>26</v>
      </c>
      <c r="BM479" s="399">
        <f t="shared" si="269"/>
        <v>26</v>
      </c>
      <c r="BN479" s="399">
        <f t="shared" si="270"/>
        <v>33.380000000000003</v>
      </c>
      <c r="BO479" s="399">
        <f t="shared" si="271"/>
        <v>38.99</v>
      </c>
      <c r="BP479" s="399">
        <f t="shared" si="272"/>
        <v>47.64</v>
      </c>
      <c r="BQ479" s="399">
        <f t="shared" si="273"/>
        <v>63.04</v>
      </c>
      <c r="BR479" s="399">
        <f t="shared" si="274"/>
        <v>71.02</v>
      </c>
      <c r="BS479" s="399">
        <f t="shared" si="275"/>
        <v>59.97</v>
      </c>
      <c r="BT479" s="399">
        <f t="shared" si="276"/>
        <v>62.71</v>
      </c>
      <c r="BU479" s="399">
        <f t="shared" si="277"/>
        <v>52.28</v>
      </c>
      <c r="BV479" s="399">
        <f t="shared" si="278"/>
        <v>26</v>
      </c>
      <c r="BW479" s="399">
        <f t="shared" si="279"/>
        <v>26</v>
      </c>
      <c r="BX479" s="385">
        <f t="shared" si="295"/>
        <v>533.03</v>
      </c>
      <c r="BY479" s="385">
        <f t="shared" si="296"/>
        <v>44.419166666666662</v>
      </c>
      <c r="BZ479" s="385"/>
      <c r="CF479" s="399">
        <f t="shared" si="280"/>
        <v>51</v>
      </c>
      <c r="CG479" s="399">
        <f t="shared" si="281"/>
        <v>51</v>
      </c>
      <c r="CH479" s="399">
        <f t="shared" si="282"/>
        <v>60.68</v>
      </c>
      <c r="CI479" s="399">
        <f t="shared" si="283"/>
        <v>70.3</v>
      </c>
      <c r="CJ479" s="399">
        <f t="shared" si="284"/>
        <v>85.13</v>
      </c>
      <c r="CK479" s="399">
        <f t="shared" si="285"/>
        <v>111.53</v>
      </c>
      <c r="CL479" s="399">
        <f t="shared" si="286"/>
        <v>132.36000000000001</v>
      </c>
      <c r="CM479" s="399">
        <f t="shared" si="287"/>
        <v>106.26</v>
      </c>
      <c r="CN479" s="399">
        <f t="shared" si="288"/>
        <v>110.96</v>
      </c>
      <c r="CO479" s="399">
        <f t="shared" si="289"/>
        <v>93.08</v>
      </c>
      <c r="CP479" s="399">
        <f t="shared" si="290"/>
        <v>51</v>
      </c>
      <c r="CQ479" s="399">
        <f t="shared" si="291"/>
        <v>51</v>
      </c>
      <c r="CR479" s="385">
        <f t="shared" si="297"/>
        <v>974.30000000000007</v>
      </c>
      <c r="CS479" s="385">
        <f t="shared" si="298"/>
        <v>81.191666666666677</v>
      </c>
    </row>
    <row r="480" spans="22:97" ht="14" customHeight="1" x14ac:dyDescent="0.35">
      <c r="V480" s="137"/>
      <c r="W480" s="39"/>
      <c r="X480" s="202"/>
      <c r="Y480" s="42"/>
      <c r="Z480" s="27"/>
      <c r="AA480" s="28"/>
      <c r="AB480" s="29"/>
      <c r="AC480" s="29"/>
      <c r="AD480" s="29"/>
      <c r="AE480" s="30"/>
      <c r="AF480" s="31"/>
      <c r="AG480" s="136"/>
      <c r="AH480" s="137"/>
      <c r="AI480" s="39"/>
      <c r="AJ480" s="41"/>
      <c r="AK480" s="42"/>
      <c r="AL480" s="27"/>
      <c r="AM480" s="28" t="str">
        <f>IFERROR(INDEX(#REF!,MATCH(AH480,#REF!,0)),"")</f>
        <v/>
      </c>
      <c r="AN480" s="29" t="str">
        <f t="shared" si="267"/>
        <v/>
      </c>
      <c r="AO480" s="29">
        <f t="shared" si="299"/>
        <v>0</v>
      </c>
      <c r="AP480" s="29">
        <f t="shared" si="292"/>
        <v>0</v>
      </c>
      <c r="AQ480" s="30">
        <f t="shared" si="300"/>
        <v>0</v>
      </c>
      <c r="AR480" s="31">
        <f t="shared" si="301"/>
        <v>0</v>
      </c>
      <c r="AT480" s="44" t="s">
        <v>969</v>
      </c>
      <c r="AU480" s="48" t="s">
        <v>812</v>
      </c>
      <c r="AV480" s="138">
        <v>0</v>
      </c>
      <c r="AW480" s="58">
        <v>0</v>
      </c>
      <c r="AX480" s="55">
        <v>5413</v>
      </c>
      <c r="AY480" s="58">
        <v>5216</v>
      </c>
      <c r="AZ480" s="55">
        <v>2734</v>
      </c>
      <c r="BA480" s="58">
        <v>6981</v>
      </c>
      <c r="BB480" s="55">
        <v>8291</v>
      </c>
      <c r="BC480" s="58">
        <v>8795</v>
      </c>
      <c r="BD480" s="51">
        <v>10967</v>
      </c>
      <c r="BE480" s="58">
        <v>10586</v>
      </c>
      <c r="BF480" s="55">
        <v>0</v>
      </c>
      <c r="BG480" s="59">
        <v>0</v>
      </c>
      <c r="BI480" s="140">
        <f t="shared" si="293"/>
        <v>4915.25</v>
      </c>
      <c r="BJ480" s="140">
        <f t="shared" si="294"/>
        <v>58983</v>
      </c>
      <c r="BL480" s="399">
        <f t="shared" si="268"/>
        <v>26</v>
      </c>
      <c r="BM480" s="399">
        <f t="shared" si="269"/>
        <v>26</v>
      </c>
      <c r="BN480" s="399">
        <f t="shared" si="270"/>
        <v>62.89</v>
      </c>
      <c r="BO480" s="399">
        <f t="shared" si="271"/>
        <v>61.51</v>
      </c>
      <c r="BP480" s="399">
        <f t="shared" si="272"/>
        <v>44.14</v>
      </c>
      <c r="BQ480" s="399">
        <f t="shared" si="273"/>
        <v>74.849999999999994</v>
      </c>
      <c r="BR480" s="399">
        <f t="shared" si="274"/>
        <v>85.33</v>
      </c>
      <c r="BS480" s="399">
        <f t="shared" si="275"/>
        <v>89.36</v>
      </c>
      <c r="BT480" s="399">
        <f t="shared" si="276"/>
        <v>106.74</v>
      </c>
      <c r="BU480" s="399">
        <f t="shared" si="277"/>
        <v>103.69</v>
      </c>
      <c r="BV480" s="399">
        <f t="shared" si="278"/>
        <v>26</v>
      </c>
      <c r="BW480" s="399">
        <f t="shared" si="279"/>
        <v>26</v>
      </c>
      <c r="BX480" s="385">
        <f t="shared" si="295"/>
        <v>732.51</v>
      </c>
      <c r="BY480" s="385">
        <f t="shared" si="296"/>
        <v>61.042499999999997</v>
      </c>
      <c r="BZ480" s="385"/>
      <c r="CF480" s="399">
        <f t="shared" si="280"/>
        <v>51</v>
      </c>
      <c r="CG480" s="399">
        <f t="shared" si="281"/>
        <v>51</v>
      </c>
      <c r="CH480" s="399">
        <f t="shared" si="282"/>
        <v>111.28</v>
      </c>
      <c r="CI480" s="399">
        <f t="shared" si="283"/>
        <v>108.91</v>
      </c>
      <c r="CJ480" s="399">
        <f t="shared" si="284"/>
        <v>79.13</v>
      </c>
      <c r="CK480" s="399">
        <f t="shared" si="285"/>
        <v>141.94</v>
      </c>
      <c r="CL480" s="399">
        <f t="shared" si="286"/>
        <v>168.14</v>
      </c>
      <c r="CM480" s="399">
        <f t="shared" si="287"/>
        <v>178.22</v>
      </c>
      <c r="CN480" s="399">
        <f t="shared" si="288"/>
        <v>221.66</v>
      </c>
      <c r="CO480" s="399">
        <f t="shared" si="289"/>
        <v>214.04</v>
      </c>
      <c r="CP480" s="399">
        <f t="shared" si="290"/>
        <v>51</v>
      </c>
      <c r="CQ480" s="399">
        <f t="shared" si="291"/>
        <v>51</v>
      </c>
      <c r="CR480" s="385">
        <f t="shared" si="297"/>
        <v>1427.32</v>
      </c>
      <c r="CS480" s="385">
        <f t="shared" si="298"/>
        <v>118.94333333333333</v>
      </c>
    </row>
    <row r="481" spans="22:97" ht="14" customHeight="1" x14ac:dyDescent="0.35">
      <c r="V481" s="137"/>
      <c r="W481" s="39"/>
      <c r="X481" s="202"/>
      <c r="Y481" s="42"/>
      <c r="Z481" s="27"/>
      <c r="AA481" s="28"/>
      <c r="AB481" s="29"/>
      <c r="AC481" s="29"/>
      <c r="AD481" s="29"/>
      <c r="AE481" s="30"/>
      <c r="AF481" s="31"/>
      <c r="AG481" s="136"/>
      <c r="AH481" s="137"/>
      <c r="AI481" s="39"/>
      <c r="AJ481" s="41"/>
      <c r="AK481" s="42"/>
      <c r="AL481" s="27"/>
      <c r="AM481" s="28" t="str">
        <f>IFERROR(INDEX(#REF!,MATCH(AH481,#REF!,0)),"")</f>
        <v/>
      </c>
      <c r="AN481" s="29" t="str">
        <f t="shared" si="267"/>
        <v/>
      </c>
      <c r="AO481" s="29">
        <f t="shared" si="299"/>
        <v>0</v>
      </c>
      <c r="AP481" s="29">
        <f t="shared" si="292"/>
        <v>0</v>
      </c>
      <c r="AQ481" s="30">
        <f t="shared" si="300"/>
        <v>0</v>
      </c>
      <c r="AR481" s="31">
        <f t="shared" si="301"/>
        <v>0</v>
      </c>
      <c r="AT481" s="44" t="s">
        <v>969</v>
      </c>
      <c r="AU481" s="48" t="s">
        <v>813</v>
      </c>
      <c r="AV481" s="138">
        <v>0</v>
      </c>
      <c r="AW481" s="58">
        <v>0</v>
      </c>
      <c r="AX481" s="55">
        <v>1803</v>
      </c>
      <c r="AY481" s="58">
        <v>896</v>
      </c>
      <c r="AZ481" s="55">
        <v>3669</v>
      </c>
      <c r="BA481" s="58">
        <v>2897</v>
      </c>
      <c r="BB481" s="55">
        <v>3038</v>
      </c>
      <c r="BC481" s="58">
        <v>10575</v>
      </c>
      <c r="BD481" s="51">
        <v>5724</v>
      </c>
      <c r="BE481" s="58">
        <v>3241</v>
      </c>
      <c r="BF481" s="55">
        <v>0</v>
      </c>
      <c r="BG481" s="59">
        <v>0</v>
      </c>
      <c r="BI481" s="140">
        <f t="shared" si="293"/>
        <v>2653.5833333333335</v>
      </c>
      <c r="BJ481" s="140">
        <f t="shared" si="294"/>
        <v>31843</v>
      </c>
      <c r="BL481" s="399">
        <f t="shared" si="268"/>
        <v>26</v>
      </c>
      <c r="BM481" s="399">
        <f t="shared" si="269"/>
        <v>26</v>
      </c>
      <c r="BN481" s="399">
        <f t="shared" si="270"/>
        <v>37.619999999999997</v>
      </c>
      <c r="BO481" s="399">
        <f t="shared" si="271"/>
        <v>31.38</v>
      </c>
      <c r="BP481" s="399">
        <f t="shared" si="272"/>
        <v>50.68</v>
      </c>
      <c r="BQ481" s="399">
        <f t="shared" si="273"/>
        <v>45.28</v>
      </c>
      <c r="BR481" s="399">
        <f t="shared" si="274"/>
        <v>46.27</v>
      </c>
      <c r="BS481" s="399">
        <f t="shared" si="275"/>
        <v>103.6</v>
      </c>
      <c r="BT481" s="399">
        <f t="shared" si="276"/>
        <v>65.069999999999993</v>
      </c>
      <c r="BU481" s="399">
        <f t="shared" si="277"/>
        <v>47.69</v>
      </c>
      <c r="BV481" s="399">
        <f t="shared" si="278"/>
        <v>26</v>
      </c>
      <c r="BW481" s="399">
        <f t="shared" si="279"/>
        <v>26</v>
      </c>
      <c r="BX481" s="385">
        <f t="shared" si="295"/>
        <v>531.59</v>
      </c>
      <c r="BY481" s="385">
        <f t="shared" si="296"/>
        <v>44.299166666666672</v>
      </c>
      <c r="BZ481" s="385"/>
      <c r="CF481" s="399">
        <f t="shared" si="280"/>
        <v>51</v>
      </c>
      <c r="CG481" s="399">
        <f t="shared" si="281"/>
        <v>51</v>
      </c>
      <c r="CH481" s="399">
        <f t="shared" si="282"/>
        <v>67.959999999999994</v>
      </c>
      <c r="CI481" s="399">
        <f t="shared" si="283"/>
        <v>57.09</v>
      </c>
      <c r="CJ481" s="399">
        <f t="shared" si="284"/>
        <v>90.35</v>
      </c>
      <c r="CK481" s="399">
        <f t="shared" si="285"/>
        <v>81.08</v>
      </c>
      <c r="CL481" s="399">
        <f t="shared" si="286"/>
        <v>82.78</v>
      </c>
      <c r="CM481" s="399">
        <f t="shared" si="287"/>
        <v>213.82</v>
      </c>
      <c r="CN481" s="399">
        <f t="shared" si="288"/>
        <v>116.8</v>
      </c>
      <c r="CO481" s="399">
        <f t="shared" si="289"/>
        <v>85.21</v>
      </c>
      <c r="CP481" s="399">
        <f t="shared" si="290"/>
        <v>51</v>
      </c>
      <c r="CQ481" s="399">
        <f t="shared" si="291"/>
        <v>51</v>
      </c>
      <c r="CR481" s="385">
        <f t="shared" si="297"/>
        <v>999.08999999999992</v>
      </c>
      <c r="CS481" s="385">
        <f t="shared" si="298"/>
        <v>83.257499999999993</v>
      </c>
    </row>
    <row r="482" spans="22:97" ht="14" customHeight="1" x14ac:dyDescent="0.35">
      <c r="V482" s="137"/>
      <c r="W482" s="39"/>
      <c r="X482" s="202"/>
      <c r="Y482" s="42"/>
      <c r="Z482" s="27"/>
      <c r="AA482" s="28"/>
      <c r="AB482" s="29"/>
      <c r="AC482" s="29"/>
      <c r="AD482" s="29"/>
      <c r="AE482" s="30"/>
      <c r="AF482" s="31"/>
      <c r="AG482" s="136"/>
      <c r="AH482" s="137"/>
      <c r="AI482" s="39"/>
      <c r="AJ482" s="41"/>
      <c r="AK482" s="42"/>
      <c r="AL482" s="27"/>
      <c r="AM482" s="28" t="str">
        <f>IFERROR(INDEX(#REF!,MATCH(AH482,#REF!,0)),"")</f>
        <v/>
      </c>
      <c r="AN482" s="29" t="str">
        <f t="shared" si="267"/>
        <v/>
      </c>
      <c r="AO482" s="29">
        <f t="shared" si="299"/>
        <v>0</v>
      </c>
      <c r="AP482" s="29">
        <f t="shared" si="292"/>
        <v>0</v>
      </c>
      <c r="AQ482" s="30">
        <f t="shared" si="300"/>
        <v>0</v>
      </c>
      <c r="AR482" s="31">
        <f t="shared" si="301"/>
        <v>0</v>
      </c>
      <c r="AT482" s="44" t="s">
        <v>969</v>
      </c>
      <c r="AU482" s="48" t="s">
        <v>814</v>
      </c>
      <c r="AV482" s="138">
        <v>0</v>
      </c>
      <c r="AW482" s="58">
        <v>0</v>
      </c>
      <c r="AX482" s="55">
        <v>6194</v>
      </c>
      <c r="AY482" s="58">
        <v>2665</v>
      </c>
      <c r="AZ482" s="55">
        <v>3159</v>
      </c>
      <c r="BA482" s="58">
        <v>4343</v>
      </c>
      <c r="BB482" s="55">
        <v>5496</v>
      </c>
      <c r="BC482" s="58">
        <v>3746</v>
      </c>
      <c r="BD482" s="51">
        <v>6259</v>
      </c>
      <c r="BE482" s="58">
        <v>4733</v>
      </c>
      <c r="BF482" s="55">
        <v>0</v>
      </c>
      <c r="BG482" s="59">
        <v>0</v>
      </c>
      <c r="BI482" s="140">
        <f t="shared" si="293"/>
        <v>3049.5833333333335</v>
      </c>
      <c r="BJ482" s="140">
        <f t="shared" si="294"/>
        <v>36595</v>
      </c>
      <c r="BL482" s="399">
        <f t="shared" si="268"/>
        <v>26</v>
      </c>
      <c r="BM482" s="399">
        <f t="shared" si="269"/>
        <v>26</v>
      </c>
      <c r="BN482" s="399">
        <f t="shared" si="270"/>
        <v>68.55</v>
      </c>
      <c r="BO482" s="399">
        <f t="shared" si="271"/>
        <v>43.66</v>
      </c>
      <c r="BP482" s="399">
        <f t="shared" si="272"/>
        <v>47.11</v>
      </c>
      <c r="BQ482" s="399">
        <f t="shared" si="273"/>
        <v>55.4</v>
      </c>
      <c r="BR482" s="399">
        <f t="shared" si="274"/>
        <v>63.47</v>
      </c>
      <c r="BS482" s="399">
        <f t="shared" si="275"/>
        <v>51.22</v>
      </c>
      <c r="BT482" s="399">
        <f t="shared" si="276"/>
        <v>69.069999999999993</v>
      </c>
      <c r="BU482" s="399">
        <f t="shared" si="277"/>
        <v>58.13</v>
      </c>
      <c r="BV482" s="399">
        <f t="shared" si="278"/>
        <v>26</v>
      </c>
      <c r="BW482" s="399">
        <f t="shared" si="279"/>
        <v>26</v>
      </c>
      <c r="BX482" s="385">
        <f t="shared" si="295"/>
        <v>560.6099999999999</v>
      </c>
      <c r="BY482" s="385">
        <f t="shared" si="296"/>
        <v>46.717499999999994</v>
      </c>
      <c r="BZ482" s="385"/>
      <c r="CF482" s="399">
        <f t="shared" si="280"/>
        <v>51</v>
      </c>
      <c r="CG482" s="399">
        <f t="shared" si="281"/>
        <v>51</v>
      </c>
      <c r="CH482" s="399">
        <f t="shared" si="282"/>
        <v>126.2</v>
      </c>
      <c r="CI482" s="399">
        <f t="shared" si="283"/>
        <v>78.3</v>
      </c>
      <c r="CJ482" s="399">
        <f t="shared" si="284"/>
        <v>84.23</v>
      </c>
      <c r="CK482" s="399">
        <f t="shared" si="285"/>
        <v>98.44</v>
      </c>
      <c r="CL482" s="399">
        <f t="shared" si="286"/>
        <v>112.27</v>
      </c>
      <c r="CM482" s="399">
        <f t="shared" si="287"/>
        <v>91.27</v>
      </c>
      <c r="CN482" s="399">
        <f t="shared" si="288"/>
        <v>127.5</v>
      </c>
      <c r="CO482" s="399">
        <f t="shared" si="289"/>
        <v>103.12</v>
      </c>
      <c r="CP482" s="399">
        <f t="shared" si="290"/>
        <v>51</v>
      </c>
      <c r="CQ482" s="399">
        <f t="shared" si="291"/>
        <v>51</v>
      </c>
      <c r="CR482" s="385">
        <f t="shared" si="297"/>
        <v>1025.33</v>
      </c>
      <c r="CS482" s="385">
        <f t="shared" si="298"/>
        <v>85.444166666666661</v>
      </c>
    </row>
    <row r="483" spans="22:97" ht="14" customHeight="1" x14ac:dyDescent="0.35">
      <c r="V483" s="137"/>
      <c r="W483" s="39"/>
      <c r="X483" s="202"/>
      <c r="Y483" s="42"/>
      <c r="Z483" s="27"/>
      <c r="AA483" s="28"/>
      <c r="AB483" s="29"/>
      <c r="AC483" s="29"/>
      <c r="AD483" s="29"/>
      <c r="AE483" s="30"/>
      <c r="AF483" s="31"/>
      <c r="AG483" s="136"/>
      <c r="AH483" s="137"/>
      <c r="AI483" s="39"/>
      <c r="AJ483" s="41"/>
      <c r="AK483" s="42"/>
      <c r="AL483" s="27"/>
      <c r="AM483" s="28" t="str">
        <f>IFERROR(INDEX(#REF!,MATCH(AH483,#REF!,0)),"")</f>
        <v/>
      </c>
      <c r="AN483" s="29" t="str">
        <f t="shared" si="267"/>
        <v/>
      </c>
      <c r="AO483" s="29">
        <f t="shared" si="299"/>
        <v>0</v>
      </c>
      <c r="AP483" s="29">
        <f t="shared" si="292"/>
        <v>0</v>
      </c>
      <c r="AQ483" s="30">
        <f t="shared" si="300"/>
        <v>0</v>
      </c>
      <c r="AR483" s="31">
        <f t="shared" si="301"/>
        <v>0</v>
      </c>
      <c r="AT483" s="44" t="s">
        <v>969</v>
      </c>
      <c r="AU483" s="48" t="s">
        <v>815</v>
      </c>
      <c r="AV483" s="138">
        <v>0</v>
      </c>
      <c r="AW483" s="58">
        <v>0</v>
      </c>
      <c r="AX483" s="55">
        <v>3771</v>
      </c>
      <c r="AY483" s="58">
        <v>5248</v>
      </c>
      <c r="AZ483" s="55">
        <v>3035</v>
      </c>
      <c r="BA483" s="58">
        <v>3494</v>
      </c>
      <c r="BB483" s="55">
        <v>3926</v>
      </c>
      <c r="BC483" s="58">
        <v>5613</v>
      </c>
      <c r="BD483" s="51">
        <v>3453</v>
      </c>
      <c r="BE483" s="58">
        <v>3514</v>
      </c>
      <c r="BF483" s="55">
        <v>0</v>
      </c>
      <c r="BG483" s="59">
        <v>0</v>
      </c>
      <c r="BI483" s="140">
        <f t="shared" si="293"/>
        <v>2671.1666666666665</v>
      </c>
      <c r="BJ483" s="140">
        <f t="shared" si="294"/>
        <v>32054</v>
      </c>
      <c r="BL483" s="399">
        <f t="shared" si="268"/>
        <v>26</v>
      </c>
      <c r="BM483" s="399">
        <f t="shared" si="269"/>
        <v>26</v>
      </c>
      <c r="BN483" s="399">
        <f t="shared" si="270"/>
        <v>51.4</v>
      </c>
      <c r="BO483" s="399">
        <f t="shared" si="271"/>
        <v>61.74</v>
      </c>
      <c r="BP483" s="399">
        <f t="shared" si="272"/>
        <v>46.25</v>
      </c>
      <c r="BQ483" s="399">
        <f t="shared" si="273"/>
        <v>49.46</v>
      </c>
      <c r="BR483" s="399">
        <f t="shared" si="274"/>
        <v>52.48</v>
      </c>
      <c r="BS483" s="399">
        <f t="shared" si="275"/>
        <v>64.290000000000006</v>
      </c>
      <c r="BT483" s="399">
        <f t="shared" si="276"/>
        <v>49.17</v>
      </c>
      <c r="BU483" s="399">
        <f t="shared" si="277"/>
        <v>49.6</v>
      </c>
      <c r="BV483" s="399">
        <f t="shared" si="278"/>
        <v>26</v>
      </c>
      <c r="BW483" s="399">
        <f t="shared" si="279"/>
        <v>26</v>
      </c>
      <c r="BX483" s="385">
        <f t="shared" si="295"/>
        <v>528.3900000000001</v>
      </c>
      <c r="BY483" s="385">
        <f t="shared" si="296"/>
        <v>44.032500000000006</v>
      </c>
      <c r="BZ483" s="385"/>
      <c r="CF483" s="399">
        <f t="shared" si="280"/>
        <v>51</v>
      </c>
      <c r="CG483" s="399">
        <f t="shared" si="281"/>
        <v>51</v>
      </c>
      <c r="CH483" s="399">
        <f t="shared" si="282"/>
        <v>91.57</v>
      </c>
      <c r="CI483" s="399">
        <f t="shared" si="283"/>
        <v>109.3</v>
      </c>
      <c r="CJ483" s="399">
        <f t="shared" si="284"/>
        <v>82.74</v>
      </c>
      <c r="CK483" s="399">
        <f t="shared" si="285"/>
        <v>88.25</v>
      </c>
      <c r="CL483" s="399">
        <f t="shared" si="286"/>
        <v>93.43</v>
      </c>
      <c r="CM483" s="399">
        <f t="shared" si="287"/>
        <v>114.58</v>
      </c>
      <c r="CN483" s="399">
        <f t="shared" si="288"/>
        <v>87.76</v>
      </c>
      <c r="CO483" s="399">
        <f t="shared" si="289"/>
        <v>88.49</v>
      </c>
      <c r="CP483" s="399">
        <f t="shared" si="290"/>
        <v>51</v>
      </c>
      <c r="CQ483" s="399">
        <f t="shared" si="291"/>
        <v>51</v>
      </c>
      <c r="CR483" s="385">
        <f t="shared" si="297"/>
        <v>960.12</v>
      </c>
      <c r="CS483" s="385">
        <f t="shared" si="298"/>
        <v>80.010000000000005</v>
      </c>
    </row>
    <row r="484" spans="22:97" ht="14" customHeight="1" x14ac:dyDescent="0.35">
      <c r="V484" s="137"/>
      <c r="W484" s="39"/>
      <c r="X484" s="202"/>
      <c r="Y484" s="42"/>
      <c r="Z484" s="27"/>
      <c r="AA484" s="28"/>
      <c r="AB484" s="29"/>
      <c r="AC484" s="29"/>
      <c r="AD484" s="29"/>
      <c r="AE484" s="30"/>
      <c r="AF484" s="31"/>
      <c r="AG484" s="136"/>
      <c r="AH484" s="137"/>
      <c r="AI484" s="39"/>
      <c r="AJ484" s="41"/>
      <c r="AK484" s="42"/>
      <c r="AL484" s="27"/>
      <c r="AM484" s="28" t="str">
        <f>IFERROR(INDEX(#REF!,MATCH(AH484,#REF!,0)),"")</f>
        <v/>
      </c>
      <c r="AN484" s="29" t="str">
        <f t="shared" si="267"/>
        <v/>
      </c>
      <c r="AO484" s="29">
        <f t="shared" si="299"/>
        <v>0</v>
      </c>
      <c r="AP484" s="29">
        <f t="shared" si="292"/>
        <v>0</v>
      </c>
      <c r="AQ484" s="30">
        <f t="shared" si="300"/>
        <v>0</v>
      </c>
      <c r="AR484" s="31">
        <f t="shared" si="301"/>
        <v>0</v>
      </c>
      <c r="AT484" s="44" t="s">
        <v>969</v>
      </c>
      <c r="AU484" s="48" t="s">
        <v>816</v>
      </c>
      <c r="AV484" s="138">
        <v>0</v>
      </c>
      <c r="AW484" s="58">
        <v>0</v>
      </c>
      <c r="AX484" s="55">
        <v>5111</v>
      </c>
      <c r="AY484" s="58">
        <v>4706</v>
      </c>
      <c r="AZ484" s="55">
        <v>4250</v>
      </c>
      <c r="BA484" s="58">
        <v>5471</v>
      </c>
      <c r="BB484" s="55">
        <v>6463</v>
      </c>
      <c r="BC484" s="58">
        <v>10082</v>
      </c>
      <c r="BD484" s="51">
        <v>4897</v>
      </c>
      <c r="BE484" s="58">
        <v>4445</v>
      </c>
      <c r="BF484" s="55">
        <v>0</v>
      </c>
      <c r="BG484" s="59">
        <v>0</v>
      </c>
      <c r="BI484" s="140">
        <f t="shared" si="293"/>
        <v>3785.4166666666665</v>
      </c>
      <c r="BJ484" s="140">
        <f t="shared" si="294"/>
        <v>45425</v>
      </c>
      <c r="BL484" s="399">
        <f t="shared" si="268"/>
        <v>26</v>
      </c>
      <c r="BM484" s="399">
        <f t="shared" si="269"/>
        <v>26</v>
      </c>
      <c r="BN484" s="399">
        <f t="shared" si="270"/>
        <v>60.78</v>
      </c>
      <c r="BO484" s="399">
        <f t="shared" si="271"/>
        <v>57.94</v>
      </c>
      <c r="BP484" s="399">
        <f t="shared" si="272"/>
        <v>54.75</v>
      </c>
      <c r="BQ484" s="399">
        <f t="shared" si="273"/>
        <v>63.3</v>
      </c>
      <c r="BR484" s="399">
        <f t="shared" si="274"/>
        <v>70.7</v>
      </c>
      <c r="BS484" s="399">
        <f t="shared" si="275"/>
        <v>99.66</v>
      </c>
      <c r="BT484" s="399">
        <f t="shared" si="276"/>
        <v>59.28</v>
      </c>
      <c r="BU484" s="399">
        <f t="shared" si="277"/>
        <v>56.12</v>
      </c>
      <c r="BV484" s="399">
        <f t="shared" si="278"/>
        <v>26</v>
      </c>
      <c r="BW484" s="399">
        <f t="shared" si="279"/>
        <v>26</v>
      </c>
      <c r="BX484" s="385">
        <f t="shared" si="295"/>
        <v>626.53</v>
      </c>
      <c r="BY484" s="385">
        <f t="shared" si="296"/>
        <v>52.210833333333333</v>
      </c>
      <c r="BZ484" s="385"/>
      <c r="CF484" s="399">
        <f t="shared" si="280"/>
        <v>51</v>
      </c>
      <c r="CG484" s="399">
        <f t="shared" si="281"/>
        <v>51</v>
      </c>
      <c r="CH484" s="399">
        <f t="shared" si="282"/>
        <v>107.65</v>
      </c>
      <c r="CI484" s="399">
        <f t="shared" si="283"/>
        <v>102.79</v>
      </c>
      <c r="CJ484" s="399">
        <f t="shared" si="284"/>
        <v>97.32</v>
      </c>
      <c r="CK484" s="399">
        <f t="shared" si="285"/>
        <v>111.97</v>
      </c>
      <c r="CL484" s="399">
        <f t="shared" si="286"/>
        <v>131.58000000000001</v>
      </c>
      <c r="CM484" s="399">
        <f t="shared" si="287"/>
        <v>203.96</v>
      </c>
      <c r="CN484" s="399">
        <f t="shared" si="288"/>
        <v>105.08</v>
      </c>
      <c r="CO484" s="399">
        <f t="shared" si="289"/>
        <v>99.66</v>
      </c>
      <c r="CP484" s="399">
        <f t="shared" si="290"/>
        <v>51</v>
      </c>
      <c r="CQ484" s="399">
        <f t="shared" si="291"/>
        <v>51</v>
      </c>
      <c r="CR484" s="385">
        <f t="shared" si="297"/>
        <v>1164.0100000000002</v>
      </c>
      <c r="CS484" s="385">
        <f t="shared" si="298"/>
        <v>97.000833333333347</v>
      </c>
    </row>
    <row r="485" spans="22:97" ht="14" customHeight="1" x14ac:dyDescent="0.35">
      <c r="V485" s="137"/>
      <c r="W485" s="39"/>
      <c r="X485" s="202"/>
      <c r="Y485" s="42"/>
      <c r="Z485" s="27"/>
      <c r="AA485" s="28"/>
      <c r="AB485" s="29"/>
      <c r="AC485" s="29"/>
      <c r="AD485" s="29"/>
      <c r="AE485" s="30"/>
      <c r="AF485" s="31"/>
      <c r="AG485" s="136"/>
      <c r="AH485" s="137"/>
      <c r="AI485" s="39"/>
      <c r="AJ485" s="41"/>
      <c r="AK485" s="42"/>
      <c r="AL485" s="27"/>
      <c r="AM485" s="28" t="str">
        <f>IFERROR(INDEX(#REF!,MATCH(AH485,#REF!,0)),"")</f>
        <v/>
      </c>
      <c r="AN485" s="29" t="str">
        <f t="shared" si="267"/>
        <v/>
      </c>
      <c r="AO485" s="29">
        <f t="shared" si="299"/>
        <v>0</v>
      </c>
      <c r="AP485" s="29">
        <f t="shared" si="292"/>
        <v>0</v>
      </c>
      <c r="AQ485" s="30">
        <f t="shared" si="300"/>
        <v>0</v>
      </c>
      <c r="AR485" s="31">
        <f t="shared" si="301"/>
        <v>0</v>
      </c>
      <c r="AT485" s="44" t="s">
        <v>969</v>
      </c>
      <c r="AU485" s="48" t="s">
        <v>817</v>
      </c>
      <c r="AV485" s="138">
        <v>0</v>
      </c>
      <c r="AW485" s="58">
        <v>0</v>
      </c>
      <c r="AX485" s="55">
        <v>6661</v>
      </c>
      <c r="AY485" s="58">
        <v>2044</v>
      </c>
      <c r="AZ485" s="55">
        <v>2139</v>
      </c>
      <c r="BA485" s="58">
        <v>3780</v>
      </c>
      <c r="BB485" s="55">
        <v>4594</v>
      </c>
      <c r="BC485" s="58">
        <v>9513</v>
      </c>
      <c r="BD485" s="51">
        <v>6176</v>
      </c>
      <c r="BE485" s="58">
        <v>2061</v>
      </c>
      <c r="BF485" s="55">
        <v>0</v>
      </c>
      <c r="BG485" s="59">
        <v>0</v>
      </c>
      <c r="BI485" s="140">
        <f t="shared" si="293"/>
        <v>3080.6666666666665</v>
      </c>
      <c r="BJ485" s="140">
        <f t="shared" si="294"/>
        <v>36968</v>
      </c>
      <c r="BL485" s="399">
        <f t="shared" si="268"/>
        <v>26</v>
      </c>
      <c r="BM485" s="399">
        <f t="shared" si="269"/>
        <v>26</v>
      </c>
      <c r="BN485" s="399">
        <f t="shared" si="270"/>
        <v>72.290000000000006</v>
      </c>
      <c r="BO485" s="399">
        <f t="shared" si="271"/>
        <v>39.31</v>
      </c>
      <c r="BP485" s="399">
        <f t="shared" si="272"/>
        <v>39.97</v>
      </c>
      <c r="BQ485" s="399">
        <f t="shared" si="273"/>
        <v>51.46</v>
      </c>
      <c r="BR485" s="399">
        <f t="shared" si="274"/>
        <v>57.16</v>
      </c>
      <c r="BS485" s="399">
        <f t="shared" si="275"/>
        <v>95.1</v>
      </c>
      <c r="BT485" s="399">
        <f t="shared" si="276"/>
        <v>68.41</v>
      </c>
      <c r="BU485" s="399">
        <f t="shared" si="277"/>
        <v>39.43</v>
      </c>
      <c r="BV485" s="399">
        <f t="shared" si="278"/>
        <v>26</v>
      </c>
      <c r="BW485" s="399">
        <f t="shared" si="279"/>
        <v>26</v>
      </c>
      <c r="BX485" s="385">
        <f t="shared" si="295"/>
        <v>567.13</v>
      </c>
      <c r="BY485" s="385">
        <f t="shared" si="296"/>
        <v>47.260833333333331</v>
      </c>
      <c r="BZ485" s="385"/>
      <c r="CF485" s="399">
        <f t="shared" si="280"/>
        <v>51</v>
      </c>
      <c r="CG485" s="399">
        <f t="shared" si="281"/>
        <v>51</v>
      </c>
      <c r="CH485" s="399">
        <f t="shared" si="282"/>
        <v>135.54</v>
      </c>
      <c r="CI485" s="399">
        <f t="shared" si="283"/>
        <v>70.849999999999994</v>
      </c>
      <c r="CJ485" s="399">
        <f t="shared" si="284"/>
        <v>71.989999999999995</v>
      </c>
      <c r="CK485" s="399">
        <f t="shared" si="285"/>
        <v>91.68</v>
      </c>
      <c r="CL485" s="399">
        <f t="shared" si="286"/>
        <v>101.45</v>
      </c>
      <c r="CM485" s="399">
        <f t="shared" si="287"/>
        <v>192.58</v>
      </c>
      <c r="CN485" s="399">
        <f t="shared" si="288"/>
        <v>125.84</v>
      </c>
      <c r="CO485" s="399">
        <f t="shared" si="289"/>
        <v>71.05</v>
      </c>
      <c r="CP485" s="399">
        <f t="shared" si="290"/>
        <v>51</v>
      </c>
      <c r="CQ485" s="399">
        <f t="shared" si="291"/>
        <v>51</v>
      </c>
      <c r="CR485" s="385">
        <f t="shared" si="297"/>
        <v>1064.98</v>
      </c>
      <c r="CS485" s="385">
        <f t="shared" si="298"/>
        <v>88.748333333333335</v>
      </c>
    </row>
    <row r="486" spans="22:97" ht="14" customHeight="1" x14ac:dyDescent="0.35">
      <c r="V486" s="137"/>
      <c r="W486" s="39"/>
      <c r="X486" s="202"/>
      <c r="Y486" s="42"/>
      <c r="Z486" s="27"/>
      <c r="AA486" s="28"/>
      <c r="AB486" s="29"/>
      <c r="AC486" s="29"/>
      <c r="AD486" s="29"/>
      <c r="AE486" s="30"/>
      <c r="AF486" s="31"/>
      <c r="AG486" s="136"/>
      <c r="AH486" s="137"/>
      <c r="AI486" s="39"/>
      <c r="AJ486" s="41"/>
      <c r="AK486" s="42"/>
      <c r="AL486" s="27"/>
      <c r="AM486" s="28" t="str">
        <f>IFERROR(INDEX(#REF!,MATCH(AH486,#REF!,0)),"")</f>
        <v/>
      </c>
      <c r="AN486" s="29" t="str">
        <f t="shared" si="267"/>
        <v/>
      </c>
      <c r="AO486" s="29">
        <f t="shared" si="299"/>
        <v>0</v>
      </c>
      <c r="AP486" s="29">
        <f t="shared" si="292"/>
        <v>0</v>
      </c>
      <c r="AQ486" s="30">
        <f t="shared" si="300"/>
        <v>0</v>
      </c>
      <c r="AR486" s="31">
        <f t="shared" si="301"/>
        <v>0</v>
      </c>
      <c r="AT486" s="44" t="s">
        <v>969</v>
      </c>
      <c r="AU486" s="48" t="s">
        <v>818</v>
      </c>
      <c r="AV486" s="138">
        <v>0</v>
      </c>
      <c r="AW486" s="58">
        <v>0</v>
      </c>
      <c r="AX486" s="55">
        <v>3688</v>
      </c>
      <c r="AY486" s="58">
        <v>1179</v>
      </c>
      <c r="AZ486" s="55">
        <v>2729</v>
      </c>
      <c r="BA486" s="58">
        <v>4190</v>
      </c>
      <c r="BB486" s="55">
        <v>5137</v>
      </c>
      <c r="BC486" s="58">
        <v>4521</v>
      </c>
      <c r="BD486" s="51">
        <v>4127</v>
      </c>
      <c r="BE486" s="58">
        <v>3710</v>
      </c>
      <c r="BF486" s="55">
        <v>0</v>
      </c>
      <c r="BG486" s="59">
        <v>0</v>
      </c>
      <c r="BI486" s="140">
        <f t="shared" si="293"/>
        <v>2440.0833333333335</v>
      </c>
      <c r="BJ486" s="140">
        <f t="shared" si="294"/>
        <v>29281</v>
      </c>
      <c r="BL486" s="399">
        <f t="shared" si="268"/>
        <v>26</v>
      </c>
      <c r="BM486" s="399">
        <f t="shared" si="269"/>
        <v>26</v>
      </c>
      <c r="BN486" s="399">
        <f t="shared" si="270"/>
        <v>50.82</v>
      </c>
      <c r="BO486" s="399">
        <f t="shared" si="271"/>
        <v>33.25</v>
      </c>
      <c r="BP486" s="399">
        <f t="shared" si="272"/>
        <v>44.1</v>
      </c>
      <c r="BQ486" s="399">
        <f t="shared" si="273"/>
        <v>54.33</v>
      </c>
      <c r="BR486" s="399">
        <f t="shared" si="274"/>
        <v>60.96</v>
      </c>
      <c r="BS486" s="399">
        <f t="shared" si="275"/>
        <v>56.65</v>
      </c>
      <c r="BT486" s="399">
        <f t="shared" si="276"/>
        <v>53.89</v>
      </c>
      <c r="BU486" s="399">
        <f t="shared" si="277"/>
        <v>50.97</v>
      </c>
      <c r="BV486" s="399">
        <f t="shared" si="278"/>
        <v>26</v>
      </c>
      <c r="BW486" s="399">
        <f t="shared" si="279"/>
        <v>26</v>
      </c>
      <c r="BX486" s="385">
        <f t="shared" si="295"/>
        <v>508.96999999999991</v>
      </c>
      <c r="BY486" s="385">
        <f t="shared" si="296"/>
        <v>42.414166666666659</v>
      </c>
      <c r="BZ486" s="385"/>
      <c r="CF486" s="399">
        <f t="shared" si="280"/>
        <v>51</v>
      </c>
      <c r="CG486" s="399">
        <f t="shared" si="281"/>
        <v>51</v>
      </c>
      <c r="CH486" s="399">
        <f t="shared" si="282"/>
        <v>90.58</v>
      </c>
      <c r="CI486" s="399">
        <f t="shared" si="283"/>
        <v>60.47</v>
      </c>
      <c r="CJ486" s="399">
        <f t="shared" si="284"/>
        <v>79.069999999999993</v>
      </c>
      <c r="CK486" s="399">
        <f t="shared" si="285"/>
        <v>96.6</v>
      </c>
      <c r="CL486" s="399">
        <f t="shared" si="286"/>
        <v>107.96</v>
      </c>
      <c r="CM486" s="399">
        <f t="shared" si="287"/>
        <v>100.57</v>
      </c>
      <c r="CN486" s="399">
        <f t="shared" si="288"/>
        <v>95.84</v>
      </c>
      <c r="CO486" s="399">
        <f t="shared" si="289"/>
        <v>90.84</v>
      </c>
      <c r="CP486" s="399">
        <f t="shared" si="290"/>
        <v>51</v>
      </c>
      <c r="CQ486" s="399">
        <f t="shared" si="291"/>
        <v>51</v>
      </c>
      <c r="CR486" s="385">
        <f t="shared" si="297"/>
        <v>925.93000000000006</v>
      </c>
      <c r="CS486" s="385">
        <f t="shared" si="298"/>
        <v>77.160833333333343</v>
      </c>
    </row>
    <row r="487" spans="22:97" ht="14" customHeight="1" x14ac:dyDescent="0.35">
      <c r="V487" s="137"/>
      <c r="W487" s="39"/>
      <c r="X487" s="202"/>
      <c r="Y487" s="42"/>
      <c r="Z487" s="27"/>
      <c r="AA487" s="28"/>
      <c r="AB487" s="29"/>
      <c r="AC487" s="29"/>
      <c r="AD487" s="29"/>
      <c r="AE487" s="30"/>
      <c r="AF487" s="31"/>
      <c r="AG487" s="136"/>
      <c r="AH487" s="137"/>
      <c r="AI487" s="39"/>
      <c r="AJ487" s="41"/>
      <c r="AK487" s="42"/>
      <c r="AL487" s="27"/>
      <c r="AM487" s="28" t="str">
        <f>IFERROR(INDEX(#REF!,MATCH(AH487,#REF!,0)),"")</f>
        <v/>
      </c>
      <c r="AN487" s="29" t="str">
        <f t="shared" si="267"/>
        <v/>
      </c>
      <c r="AO487" s="29">
        <f t="shared" si="299"/>
        <v>0</v>
      </c>
      <c r="AP487" s="29">
        <f t="shared" si="292"/>
        <v>0</v>
      </c>
      <c r="AQ487" s="30">
        <f t="shared" si="300"/>
        <v>0</v>
      </c>
      <c r="AR487" s="31">
        <f t="shared" si="301"/>
        <v>0</v>
      </c>
      <c r="AT487" s="44" t="s">
        <v>969</v>
      </c>
      <c r="AU487" s="48" t="s">
        <v>819</v>
      </c>
      <c r="AV487" s="138">
        <v>0</v>
      </c>
      <c r="AW487" s="58">
        <v>0</v>
      </c>
      <c r="AX487" s="55">
        <v>2996</v>
      </c>
      <c r="AY487" s="58">
        <v>5198</v>
      </c>
      <c r="AZ487" s="55">
        <v>3651</v>
      </c>
      <c r="BA487" s="58">
        <v>4892</v>
      </c>
      <c r="BB487" s="55">
        <v>4841</v>
      </c>
      <c r="BC487" s="58">
        <v>3590</v>
      </c>
      <c r="BD487" s="51">
        <v>9101</v>
      </c>
      <c r="BE487" s="58">
        <v>4061</v>
      </c>
      <c r="BF487" s="55">
        <v>0</v>
      </c>
      <c r="BG487" s="59">
        <v>0</v>
      </c>
      <c r="BI487" s="140">
        <f t="shared" si="293"/>
        <v>3194.1666666666665</v>
      </c>
      <c r="BJ487" s="140">
        <f t="shared" si="294"/>
        <v>38330</v>
      </c>
      <c r="BL487" s="399">
        <f t="shared" si="268"/>
        <v>26</v>
      </c>
      <c r="BM487" s="399">
        <f t="shared" si="269"/>
        <v>26</v>
      </c>
      <c r="BN487" s="399">
        <f t="shared" si="270"/>
        <v>45.97</v>
      </c>
      <c r="BO487" s="399">
        <f t="shared" si="271"/>
        <v>61.39</v>
      </c>
      <c r="BP487" s="399">
        <f t="shared" si="272"/>
        <v>50.56</v>
      </c>
      <c r="BQ487" s="399">
        <f t="shared" si="273"/>
        <v>59.24</v>
      </c>
      <c r="BR487" s="399">
        <f t="shared" si="274"/>
        <v>58.89</v>
      </c>
      <c r="BS487" s="399">
        <f t="shared" si="275"/>
        <v>50.13</v>
      </c>
      <c r="BT487" s="399">
        <f t="shared" si="276"/>
        <v>91.81</v>
      </c>
      <c r="BU487" s="399">
        <f t="shared" si="277"/>
        <v>53.43</v>
      </c>
      <c r="BV487" s="399">
        <f t="shared" si="278"/>
        <v>26</v>
      </c>
      <c r="BW487" s="399">
        <f t="shared" si="279"/>
        <v>26</v>
      </c>
      <c r="BX487" s="385">
        <f t="shared" si="295"/>
        <v>575.41999999999996</v>
      </c>
      <c r="BY487" s="385">
        <f t="shared" si="296"/>
        <v>47.951666666666661</v>
      </c>
      <c r="BZ487" s="385"/>
      <c r="CF487" s="399">
        <f t="shared" si="280"/>
        <v>51</v>
      </c>
      <c r="CG487" s="399">
        <f t="shared" si="281"/>
        <v>51</v>
      </c>
      <c r="CH487" s="399">
        <f t="shared" si="282"/>
        <v>82.27</v>
      </c>
      <c r="CI487" s="399">
        <f t="shared" si="283"/>
        <v>108.7</v>
      </c>
      <c r="CJ487" s="399">
        <f t="shared" si="284"/>
        <v>90.13</v>
      </c>
      <c r="CK487" s="399">
        <f t="shared" si="285"/>
        <v>105.02</v>
      </c>
      <c r="CL487" s="399">
        <f t="shared" si="286"/>
        <v>104.41</v>
      </c>
      <c r="CM487" s="399">
        <f t="shared" si="287"/>
        <v>89.4</v>
      </c>
      <c r="CN487" s="399">
        <f t="shared" si="288"/>
        <v>184.34</v>
      </c>
      <c r="CO487" s="399">
        <f t="shared" si="289"/>
        <v>95.05</v>
      </c>
      <c r="CP487" s="399">
        <f t="shared" si="290"/>
        <v>51</v>
      </c>
      <c r="CQ487" s="399">
        <f t="shared" si="291"/>
        <v>51</v>
      </c>
      <c r="CR487" s="385">
        <f t="shared" si="297"/>
        <v>1063.32</v>
      </c>
      <c r="CS487" s="385">
        <f t="shared" si="298"/>
        <v>88.61</v>
      </c>
    </row>
    <row r="488" spans="22:97" ht="14" customHeight="1" x14ac:dyDescent="0.35">
      <c r="V488" s="137"/>
      <c r="W488" s="39"/>
      <c r="X488" s="202"/>
      <c r="Y488" s="42"/>
      <c r="Z488" s="27"/>
      <c r="AA488" s="28"/>
      <c r="AB488" s="29"/>
      <c r="AC488" s="29"/>
      <c r="AD488" s="29"/>
      <c r="AE488" s="30"/>
      <c r="AF488" s="31"/>
      <c r="AG488" s="136"/>
      <c r="AH488" s="137"/>
      <c r="AI488" s="39"/>
      <c r="AJ488" s="41"/>
      <c r="AK488" s="42"/>
      <c r="AL488" s="27"/>
      <c r="AM488" s="28" t="str">
        <f>IFERROR(INDEX(#REF!,MATCH(AH488,#REF!,0)),"")</f>
        <v/>
      </c>
      <c r="AN488" s="29" t="str">
        <f t="shared" si="267"/>
        <v/>
      </c>
      <c r="AO488" s="29">
        <f t="shared" si="299"/>
        <v>0</v>
      </c>
      <c r="AP488" s="29">
        <f t="shared" si="292"/>
        <v>0</v>
      </c>
      <c r="AQ488" s="30">
        <f t="shared" si="300"/>
        <v>0</v>
      </c>
      <c r="AR488" s="31">
        <f t="shared" si="301"/>
        <v>0</v>
      </c>
      <c r="AT488" s="44" t="s">
        <v>969</v>
      </c>
      <c r="AU488" s="48" t="s">
        <v>820</v>
      </c>
      <c r="AV488" s="138">
        <v>0</v>
      </c>
      <c r="AW488" s="58">
        <v>0</v>
      </c>
      <c r="AX488" s="55">
        <v>2161</v>
      </c>
      <c r="AY488" s="58">
        <v>827</v>
      </c>
      <c r="AZ488" s="55">
        <v>1884</v>
      </c>
      <c r="BA488" s="58">
        <v>3878</v>
      </c>
      <c r="BB488" s="55">
        <v>5668</v>
      </c>
      <c r="BC488" s="58">
        <v>3282</v>
      </c>
      <c r="BD488" s="51">
        <v>5649</v>
      </c>
      <c r="BE488" s="58">
        <v>944</v>
      </c>
      <c r="BF488" s="55">
        <v>0</v>
      </c>
      <c r="BG488" s="59">
        <v>0</v>
      </c>
      <c r="BI488" s="140">
        <f t="shared" si="293"/>
        <v>2024.4166666666667</v>
      </c>
      <c r="BJ488" s="140">
        <f t="shared" si="294"/>
        <v>24293</v>
      </c>
      <c r="BL488" s="399">
        <f t="shared" si="268"/>
        <v>26</v>
      </c>
      <c r="BM488" s="399">
        <f t="shared" si="269"/>
        <v>26</v>
      </c>
      <c r="BN488" s="399">
        <f t="shared" si="270"/>
        <v>40.130000000000003</v>
      </c>
      <c r="BO488" s="399">
        <f t="shared" si="271"/>
        <v>30.96</v>
      </c>
      <c r="BP488" s="399">
        <f t="shared" si="272"/>
        <v>38.19</v>
      </c>
      <c r="BQ488" s="399">
        <f t="shared" si="273"/>
        <v>52.15</v>
      </c>
      <c r="BR488" s="399">
        <f t="shared" si="274"/>
        <v>64.680000000000007</v>
      </c>
      <c r="BS488" s="399">
        <f t="shared" si="275"/>
        <v>47.97</v>
      </c>
      <c r="BT488" s="399">
        <f t="shared" si="276"/>
        <v>64.540000000000006</v>
      </c>
      <c r="BU488" s="399">
        <f t="shared" si="277"/>
        <v>31.66</v>
      </c>
      <c r="BV488" s="399">
        <f t="shared" si="278"/>
        <v>26</v>
      </c>
      <c r="BW488" s="399">
        <f t="shared" si="279"/>
        <v>26</v>
      </c>
      <c r="BX488" s="385">
        <f t="shared" si="295"/>
        <v>474.28000000000009</v>
      </c>
      <c r="BY488" s="385">
        <f t="shared" si="296"/>
        <v>39.523333333333341</v>
      </c>
      <c r="BZ488" s="385"/>
      <c r="CF488" s="399">
        <f t="shared" si="280"/>
        <v>51</v>
      </c>
      <c r="CG488" s="399">
        <f t="shared" si="281"/>
        <v>51</v>
      </c>
      <c r="CH488" s="399">
        <f t="shared" si="282"/>
        <v>72.25</v>
      </c>
      <c r="CI488" s="399">
        <f t="shared" si="283"/>
        <v>56.62</v>
      </c>
      <c r="CJ488" s="399">
        <f t="shared" si="284"/>
        <v>68.930000000000007</v>
      </c>
      <c r="CK488" s="399">
        <f t="shared" si="285"/>
        <v>92.86</v>
      </c>
      <c r="CL488" s="399">
        <f t="shared" si="286"/>
        <v>115.68</v>
      </c>
      <c r="CM488" s="399">
        <f t="shared" si="287"/>
        <v>85.7</v>
      </c>
      <c r="CN488" s="399">
        <f t="shared" si="288"/>
        <v>115.3</v>
      </c>
      <c r="CO488" s="399">
        <f t="shared" si="289"/>
        <v>57.65</v>
      </c>
      <c r="CP488" s="399">
        <f t="shared" si="290"/>
        <v>51</v>
      </c>
      <c r="CQ488" s="399">
        <f t="shared" si="291"/>
        <v>51</v>
      </c>
      <c r="CR488" s="385">
        <f t="shared" si="297"/>
        <v>868.99</v>
      </c>
      <c r="CS488" s="385">
        <f t="shared" si="298"/>
        <v>72.415833333333339</v>
      </c>
    </row>
    <row r="489" spans="22:97" ht="14" customHeight="1" x14ac:dyDescent="0.35">
      <c r="V489" s="137"/>
      <c r="W489" s="39"/>
      <c r="X489" s="202"/>
      <c r="Y489" s="42"/>
      <c r="Z489" s="27"/>
      <c r="AA489" s="28"/>
      <c r="AB489" s="29"/>
      <c r="AC489" s="29"/>
      <c r="AD489" s="29"/>
      <c r="AE489" s="30"/>
      <c r="AF489" s="31"/>
      <c r="AG489" s="136"/>
      <c r="AH489" s="137"/>
      <c r="AI489" s="39"/>
      <c r="AJ489" s="41"/>
      <c r="AK489" s="42"/>
      <c r="AL489" s="27"/>
      <c r="AM489" s="28" t="str">
        <f>IFERROR(INDEX(#REF!,MATCH(AH489,#REF!,0)),"")</f>
        <v/>
      </c>
      <c r="AN489" s="29" t="str">
        <f t="shared" si="267"/>
        <v/>
      </c>
      <c r="AO489" s="29">
        <f t="shared" si="299"/>
        <v>0</v>
      </c>
      <c r="AP489" s="29">
        <f t="shared" si="292"/>
        <v>0</v>
      </c>
      <c r="AQ489" s="30">
        <f t="shared" si="300"/>
        <v>0</v>
      </c>
      <c r="AR489" s="31">
        <f t="shared" si="301"/>
        <v>0</v>
      </c>
      <c r="AT489" s="44" t="s">
        <v>969</v>
      </c>
      <c r="AU489" s="48" t="s">
        <v>821</v>
      </c>
      <c r="AV489" s="138">
        <v>0</v>
      </c>
      <c r="AW489" s="58">
        <v>0</v>
      </c>
      <c r="AX489" s="55">
        <v>3071</v>
      </c>
      <c r="AY489" s="58">
        <v>845</v>
      </c>
      <c r="AZ489" s="55">
        <v>1910</v>
      </c>
      <c r="BA489" s="58">
        <v>4701</v>
      </c>
      <c r="BB489" s="55">
        <v>6312</v>
      </c>
      <c r="BC489" s="58">
        <v>4244</v>
      </c>
      <c r="BD489" s="51">
        <v>3893</v>
      </c>
      <c r="BE489" s="58">
        <v>2463</v>
      </c>
      <c r="BF489" s="55">
        <v>0</v>
      </c>
      <c r="BG489" s="59">
        <v>0</v>
      </c>
      <c r="BI489" s="140">
        <f t="shared" si="293"/>
        <v>2286.5833333333335</v>
      </c>
      <c r="BJ489" s="140">
        <f t="shared" si="294"/>
        <v>27439</v>
      </c>
      <c r="BL489" s="399">
        <f t="shared" si="268"/>
        <v>26</v>
      </c>
      <c r="BM489" s="399">
        <f t="shared" si="269"/>
        <v>26</v>
      </c>
      <c r="BN489" s="399">
        <f t="shared" si="270"/>
        <v>46.5</v>
      </c>
      <c r="BO489" s="399">
        <f t="shared" si="271"/>
        <v>31.07</v>
      </c>
      <c r="BP489" s="399">
        <f t="shared" si="272"/>
        <v>38.369999999999997</v>
      </c>
      <c r="BQ489" s="399">
        <f t="shared" si="273"/>
        <v>57.91</v>
      </c>
      <c r="BR489" s="399">
        <f t="shared" si="274"/>
        <v>69.5</v>
      </c>
      <c r="BS489" s="399">
        <f t="shared" si="275"/>
        <v>54.71</v>
      </c>
      <c r="BT489" s="399">
        <f t="shared" si="276"/>
        <v>52.25</v>
      </c>
      <c r="BU489" s="399">
        <f t="shared" si="277"/>
        <v>42.24</v>
      </c>
      <c r="BV489" s="399">
        <f t="shared" si="278"/>
        <v>26</v>
      </c>
      <c r="BW489" s="399">
        <f t="shared" si="279"/>
        <v>26</v>
      </c>
      <c r="BX489" s="385">
        <f t="shared" si="295"/>
        <v>496.55</v>
      </c>
      <c r="BY489" s="385">
        <f t="shared" si="296"/>
        <v>41.37916666666667</v>
      </c>
      <c r="BZ489" s="385"/>
      <c r="CF489" s="399">
        <f t="shared" si="280"/>
        <v>51</v>
      </c>
      <c r="CG489" s="399">
        <f t="shared" si="281"/>
        <v>51</v>
      </c>
      <c r="CH489" s="399">
        <f t="shared" si="282"/>
        <v>83.17</v>
      </c>
      <c r="CI489" s="399">
        <f t="shared" si="283"/>
        <v>56.75</v>
      </c>
      <c r="CJ489" s="399">
        <f t="shared" si="284"/>
        <v>69.239999999999995</v>
      </c>
      <c r="CK489" s="399">
        <f t="shared" si="285"/>
        <v>102.73</v>
      </c>
      <c r="CL489" s="399">
        <f t="shared" si="286"/>
        <v>128.56</v>
      </c>
      <c r="CM489" s="399">
        <f t="shared" si="287"/>
        <v>97.25</v>
      </c>
      <c r="CN489" s="399">
        <f t="shared" si="288"/>
        <v>93.04</v>
      </c>
      <c r="CO489" s="399">
        <f t="shared" si="289"/>
        <v>75.88</v>
      </c>
      <c r="CP489" s="399">
        <f t="shared" si="290"/>
        <v>51</v>
      </c>
      <c r="CQ489" s="399">
        <f t="shared" si="291"/>
        <v>51</v>
      </c>
      <c r="CR489" s="385">
        <f t="shared" si="297"/>
        <v>910.62</v>
      </c>
      <c r="CS489" s="385">
        <f t="shared" si="298"/>
        <v>75.885000000000005</v>
      </c>
    </row>
    <row r="490" spans="22:97" ht="14" customHeight="1" x14ac:dyDescent="0.35">
      <c r="V490" s="137"/>
      <c r="W490" s="39"/>
      <c r="X490" s="202"/>
      <c r="Y490" s="42"/>
      <c r="Z490" s="27"/>
      <c r="AA490" s="28"/>
      <c r="AB490" s="29"/>
      <c r="AC490" s="29"/>
      <c r="AD490" s="29"/>
      <c r="AE490" s="30"/>
      <c r="AF490" s="31"/>
      <c r="AG490" s="136"/>
      <c r="AH490" s="137"/>
      <c r="AI490" s="39"/>
      <c r="AJ490" s="41"/>
      <c r="AK490" s="42"/>
      <c r="AL490" s="27"/>
      <c r="AM490" s="28" t="str">
        <f>IFERROR(INDEX(#REF!,MATCH(AH490,#REF!,0)),"")</f>
        <v/>
      </c>
      <c r="AN490" s="29" t="str">
        <f t="shared" si="267"/>
        <v/>
      </c>
      <c r="AO490" s="29">
        <f t="shared" si="299"/>
        <v>0</v>
      </c>
      <c r="AP490" s="29">
        <f t="shared" si="292"/>
        <v>0</v>
      </c>
      <c r="AQ490" s="30">
        <f t="shared" si="300"/>
        <v>0</v>
      </c>
      <c r="AR490" s="31">
        <f t="shared" si="301"/>
        <v>0</v>
      </c>
      <c r="AT490" s="44" t="s">
        <v>969</v>
      </c>
      <c r="AU490" s="48" t="s">
        <v>822</v>
      </c>
      <c r="AV490" s="138">
        <v>0</v>
      </c>
      <c r="AW490" s="58">
        <v>0</v>
      </c>
      <c r="AX490" s="55">
        <v>750</v>
      </c>
      <c r="AY490" s="58">
        <v>1214</v>
      </c>
      <c r="AZ490" s="55">
        <v>1225</v>
      </c>
      <c r="BA490" s="58">
        <v>3326</v>
      </c>
      <c r="BB490" s="55">
        <v>4511</v>
      </c>
      <c r="BC490" s="58">
        <v>4102</v>
      </c>
      <c r="BD490" s="51">
        <v>3237</v>
      </c>
      <c r="BE490" s="58">
        <v>1808</v>
      </c>
      <c r="BF490" s="55">
        <v>0</v>
      </c>
      <c r="BG490" s="59">
        <v>0</v>
      </c>
      <c r="BI490" s="140">
        <f t="shared" si="293"/>
        <v>1681.0833333333333</v>
      </c>
      <c r="BJ490" s="140">
        <f t="shared" si="294"/>
        <v>20173</v>
      </c>
      <c r="BL490" s="399">
        <f t="shared" si="268"/>
        <v>26</v>
      </c>
      <c r="BM490" s="399">
        <f t="shared" si="269"/>
        <v>26</v>
      </c>
      <c r="BN490" s="399">
        <f t="shared" si="270"/>
        <v>30.5</v>
      </c>
      <c r="BO490" s="399">
        <f t="shared" si="271"/>
        <v>33.5</v>
      </c>
      <c r="BP490" s="399">
        <f t="shared" si="272"/>
        <v>33.58</v>
      </c>
      <c r="BQ490" s="399">
        <f t="shared" si="273"/>
        <v>48.28</v>
      </c>
      <c r="BR490" s="399">
        <f t="shared" si="274"/>
        <v>56.58</v>
      </c>
      <c r="BS490" s="399">
        <f t="shared" si="275"/>
        <v>53.71</v>
      </c>
      <c r="BT490" s="399">
        <f t="shared" si="276"/>
        <v>47.66</v>
      </c>
      <c r="BU490" s="399">
        <f t="shared" si="277"/>
        <v>37.659999999999997</v>
      </c>
      <c r="BV490" s="399">
        <f t="shared" si="278"/>
        <v>26</v>
      </c>
      <c r="BW490" s="399">
        <f t="shared" si="279"/>
        <v>26</v>
      </c>
      <c r="BX490" s="385">
        <f t="shared" si="295"/>
        <v>445.46999999999991</v>
      </c>
      <c r="BY490" s="385">
        <f t="shared" si="296"/>
        <v>37.122499999999995</v>
      </c>
      <c r="BZ490" s="385"/>
      <c r="CF490" s="399">
        <f t="shared" si="280"/>
        <v>51</v>
      </c>
      <c r="CG490" s="399">
        <f t="shared" si="281"/>
        <v>51</v>
      </c>
      <c r="CH490" s="399">
        <f t="shared" si="282"/>
        <v>56.1</v>
      </c>
      <c r="CI490" s="399">
        <f t="shared" si="283"/>
        <v>60.89</v>
      </c>
      <c r="CJ490" s="399">
        <f t="shared" si="284"/>
        <v>61.02</v>
      </c>
      <c r="CK490" s="399">
        <f t="shared" si="285"/>
        <v>86.23</v>
      </c>
      <c r="CL490" s="399">
        <f t="shared" si="286"/>
        <v>100.45</v>
      </c>
      <c r="CM490" s="399">
        <f t="shared" si="287"/>
        <v>95.54</v>
      </c>
      <c r="CN490" s="399">
        <f t="shared" si="288"/>
        <v>85.16</v>
      </c>
      <c r="CO490" s="399">
        <f t="shared" si="289"/>
        <v>68.02</v>
      </c>
      <c r="CP490" s="399">
        <f t="shared" si="290"/>
        <v>51</v>
      </c>
      <c r="CQ490" s="399">
        <f t="shared" si="291"/>
        <v>51</v>
      </c>
      <c r="CR490" s="385">
        <f t="shared" si="297"/>
        <v>817.41</v>
      </c>
      <c r="CS490" s="385">
        <f t="shared" si="298"/>
        <v>68.117499999999993</v>
      </c>
    </row>
    <row r="491" spans="22:97" ht="14" customHeight="1" x14ac:dyDescent="0.35">
      <c r="V491" s="137"/>
      <c r="W491" s="39"/>
      <c r="X491" s="202"/>
      <c r="Y491" s="42"/>
      <c r="Z491" s="27"/>
      <c r="AA491" s="28"/>
      <c r="AB491" s="29"/>
      <c r="AC491" s="29"/>
      <c r="AD491" s="29"/>
      <c r="AE491" s="30"/>
      <c r="AF491" s="31"/>
      <c r="AG491" s="136"/>
      <c r="AH491" s="137"/>
      <c r="AI491" s="39"/>
      <c r="AJ491" s="41"/>
      <c r="AK491" s="42"/>
      <c r="AL491" s="27"/>
      <c r="AM491" s="28" t="str">
        <f>IFERROR(INDEX(#REF!,MATCH(AH491,#REF!,0)),"")</f>
        <v/>
      </c>
      <c r="AN491" s="29" t="str">
        <f t="shared" si="267"/>
        <v/>
      </c>
      <c r="AO491" s="29">
        <f t="shared" si="299"/>
        <v>0</v>
      </c>
      <c r="AP491" s="29">
        <f t="shared" si="292"/>
        <v>0</v>
      </c>
      <c r="AQ491" s="30">
        <f t="shared" si="300"/>
        <v>0</v>
      </c>
      <c r="AR491" s="31">
        <f t="shared" si="301"/>
        <v>0</v>
      </c>
      <c r="AT491" s="44" t="s">
        <v>969</v>
      </c>
      <c r="AU491" s="48" t="s">
        <v>823</v>
      </c>
      <c r="AV491" s="138">
        <v>0</v>
      </c>
      <c r="AW491" s="58">
        <v>0</v>
      </c>
      <c r="AX491" s="55">
        <v>2167</v>
      </c>
      <c r="AY491" s="58">
        <v>1040</v>
      </c>
      <c r="AZ491" s="55">
        <v>2057</v>
      </c>
      <c r="BA491" s="58">
        <v>3785</v>
      </c>
      <c r="BB491" s="55">
        <v>6194</v>
      </c>
      <c r="BC491" s="58">
        <v>4712</v>
      </c>
      <c r="BD491" s="51">
        <v>3260</v>
      </c>
      <c r="BE491" s="58">
        <v>2275</v>
      </c>
      <c r="BF491" s="55">
        <v>0</v>
      </c>
      <c r="BG491" s="59">
        <v>0</v>
      </c>
      <c r="BI491" s="140">
        <f t="shared" si="293"/>
        <v>2124.1666666666665</v>
      </c>
      <c r="BJ491" s="140">
        <f t="shared" si="294"/>
        <v>25490</v>
      </c>
      <c r="BL491" s="399">
        <f t="shared" si="268"/>
        <v>26</v>
      </c>
      <c r="BM491" s="399">
        <f t="shared" si="269"/>
        <v>26</v>
      </c>
      <c r="BN491" s="399">
        <f t="shared" si="270"/>
        <v>40.17</v>
      </c>
      <c r="BO491" s="399">
        <f t="shared" si="271"/>
        <v>32.28</v>
      </c>
      <c r="BP491" s="399">
        <f t="shared" si="272"/>
        <v>39.4</v>
      </c>
      <c r="BQ491" s="399">
        <f t="shared" si="273"/>
        <v>51.5</v>
      </c>
      <c r="BR491" s="399">
        <f t="shared" si="274"/>
        <v>68.55</v>
      </c>
      <c r="BS491" s="399">
        <f t="shared" si="275"/>
        <v>57.98</v>
      </c>
      <c r="BT491" s="399">
        <f t="shared" si="276"/>
        <v>47.82</v>
      </c>
      <c r="BU491" s="399">
        <f t="shared" si="277"/>
        <v>40.93</v>
      </c>
      <c r="BV491" s="399">
        <f t="shared" si="278"/>
        <v>26</v>
      </c>
      <c r="BW491" s="399">
        <f t="shared" si="279"/>
        <v>26</v>
      </c>
      <c r="BX491" s="385">
        <f t="shared" si="295"/>
        <v>482.63</v>
      </c>
      <c r="BY491" s="385">
        <f t="shared" si="296"/>
        <v>40.219166666666666</v>
      </c>
      <c r="BZ491" s="385"/>
      <c r="CF491" s="399">
        <f t="shared" si="280"/>
        <v>51</v>
      </c>
      <c r="CG491" s="399">
        <f t="shared" si="281"/>
        <v>51</v>
      </c>
      <c r="CH491" s="399">
        <f t="shared" si="282"/>
        <v>72.319999999999993</v>
      </c>
      <c r="CI491" s="399">
        <f t="shared" si="283"/>
        <v>58.8</v>
      </c>
      <c r="CJ491" s="399">
        <f t="shared" si="284"/>
        <v>71</v>
      </c>
      <c r="CK491" s="399">
        <f t="shared" si="285"/>
        <v>91.74</v>
      </c>
      <c r="CL491" s="399">
        <f t="shared" si="286"/>
        <v>126.2</v>
      </c>
      <c r="CM491" s="399">
        <f t="shared" si="287"/>
        <v>102.86</v>
      </c>
      <c r="CN491" s="399">
        <f t="shared" si="288"/>
        <v>85.44</v>
      </c>
      <c r="CO491" s="399">
        <f t="shared" si="289"/>
        <v>73.62</v>
      </c>
      <c r="CP491" s="399">
        <f t="shared" si="290"/>
        <v>51</v>
      </c>
      <c r="CQ491" s="399">
        <f t="shared" si="291"/>
        <v>51</v>
      </c>
      <c r="CR491" s="385">
        <f t="shared" si="297"/>
        <v>885.98000000000013</v>
      </c>
      <c r="CS491" s="385">
        <f t="shared" si="298"/>
        <v>73.831666666666678</v>
      </c>
    </row>
    <row r="492" spans="22:97" ht="14" customHeight="1" x14ac:dyDescent="0.35">
      <c r="V492" s="137"/>
      <c r="W492" s="39"/>
      <c r="X492" s="202"/>
      <c r="Y492" s="42"/>
      <c r="Z492" s="27"/>
      <c r="AA492" s="28"/>
      <c r="AB492" s="29"/>
      <c r="AC492" s="29"/>
      <c r="AD492" s="29"/>
      <c r="AE492" s="30"/>
      <c r="AF492" s="31"/>
      <c r="AG492" s="136"/>
      <c r="AH492" s="137"/>
      <c r="AI492" s="39"/>
      <c r="AJ492" s="41"/>
      <c r="AK492" s="42"/>
      <c r="AL492" s="27"/>
      <c r="AM492" s="28" t="str">
        <f>IFERROR(INDEX(#REF!,MATCH(AH492,#REF!,0)),"")</f>
        <v/>
      </c>
      <c r="AN492" s="29" t="str">
        <f t="shared" si="267"/>
        <v/>
      </c>
      <c r="AO492" s="29">
        <f t="shared" si="299"/>
        <v>0</v>
      </c>
      <c r="AP492" s="29">
        <f t="shared" si="292"/>
        <v>0</v>
      </c>
      <c r="AQ492" s="30">
        <f t="shared" si="300"/>
        <v>0</v>
      </c>
      <c r="AR492" s="31">
        <f t="shared" si="301"/>
        <v>0</v>
      </c>
      <c r="AT492" s="44" t="s">
        <v>969</v>
      </c>
      <c r="AU492" s="48" t="s">
        <v>824</v>
      </c>
      <c r="AV492" s="138">
        <v>0</v>
      </c>
      <c r="AW492" s="58">
        <v>0</v>
      </c>
      <c r="AX492" s="55">
        <v>2401</v>
      </c>
      <c r="AY492" s="58">
        <v>923</v>
      </c>
      <c r="AZ492" s="55">
        <v>2098</v>
      </c>
      <c r="BA492" s="58">
        <v>3345</v>
      </c>
      <c r="BB492" s="55">
        <v>5498</v>
      </c>
      <c r="BC492" s="58">
        <v>4871</v>
      </c>
      <c r="BD492" s="51">
        <v>3149</v>
      </c>
      <c r="BE492" s="58">
        <v>1143</v>
      </c>
      <c r="BF492" s="55">
        <v>0</v>
      </c>
      <c r="BG492" s="59">
        <v>0</v>
      </c>
      <c r="BI492" s="140">
        <f t="shared" si="293"/>
        <v>1952.3333333333333</v>
      </c>
      <c r="BJ492" s="140">
        <f t="shared" si="294"/>
        <v>23428</v>
      </c>
      <c r="BL492" s="399">
        <f t="shared" si="268"/>
        <v>26</v>
      </c>
      <c r="BM492" s="399">
        <f t="shared" si="269"/>
        <v>26</v>
      </c>
      <c r="BN492" s="399">
        <f t="shared" si="270"/>
        <v>41.81</v>
      </c>
      <c r="BO492" s="399">
        <f t="shared" si="271"/>
        <v>31.54</v>
      </c>
      <c r="BP492" s="399">
        <f t="shared" si="272"/>
        <v>39.69</v>
      </c>
      <c r="BQ492" s="399">
        <f t="shared" si="273"/>
        <v>48.42</v>
      </c>
      <c r="BR492" s="399">
        <f t="shared" si="274"/>
        <v>63.49</v>
      </c>
      <c r="BS492" s="399">
        <f t="shared" si="275"/>
        <v>59.1</v>
      </c>
      <c r="BT492" s="399">
        <f t="shared" si="276"/>
        <v>47.04</v>
      </c>
      <c r="BU492" s="399">
        <f t="shared" si="277"/>
        <v>33</v>
      </c>
      <c r="BV492" s="399">
        <f t="shared" si="278"/>
        <v>26</v>
      </c>
      <c r="BW492" s="399">
        <f t="shared" si="279"/>
        <v>26</v>
      </c>
      <c r="BX492" s="385">
        <f t="shared" si="295"/>
        <v>468.09000000000003</v>
      </c>
      <c r="BY492" s="385">
        <f t="shared" si="296"/>
        <v>39.0075</v>
      </c>
      <c r="BZ492" s="385"/>
      <c r="CF492" s="399">
        <f t="shared" si="280"/>
        <v>51</v>
      </c>
      <c r="CG492" s="399">
        <f t="shared" si="281"/>
        <v>51</v>
      </c>
      <c r="CH492" s="399">
        <f t="shared" si="282"/>
        <v>75.13</v>
      </c>
      <c r="CI492" s="399">
        <f t="shared" si="283"/>
        <v>57.4</v>
      </c>
      <c r="CJ492" s="399">
        <f t="shared" si="284"/>
        <v>71.5</v>
      </c>
      <c r="CK492" s="399">
        <f t="shared" si="285"/>
        <v>86.46</v>
      </c>
      <c r="CL492" s="399">
        <f t="shared" si="286"/>
        <v>112.3</v>
      </c>
      <c r="CM492" s="399">
        <f t="shared" si="287"/>
        <v>104.77</v>
      </c>
      <c r="CN492" s="399">
        <f t="shared" si="288"/>
        <v>84.11</v>
      </c>
      <c r="CO492" s="399">
        <f t="shared" si="289"/>
        <v>60.04</v>
      </c>
      <c r="CP492" s="399">
        <f t="shared" si="290"/>
        <v>51</v>
      </c>
      <c r="CQ492" s="399">
        <f t="shared" si="291"/>
        <v>51</v>
      </c>
      <c r="CR492" s="385">
        <f t="shared" si="297"/>
        <v>855.70999999999992</v>
      </c>
      <c r="CS492" s="385">
        <f t="shared" si="298"/>
        <v>71.309166666666655</v>
      </c>
    </row>
    <row r="493" spans="22:97" ht="14" customHeight="1" x14ac:dyDescent="0.35">
      <c r="V493" s="137"/>
      <c r="W493" s="39"/>
      <c r="X493" s="202"/>
      <c r="Y493" s="42"/>
      <c r="Z493" s="27"/>
      <c r="AA493" s="28"/>
      <c r="AB493" s="29"/>
      <c r="AC493" s="29"/>
      <c r="AD493" s="29"/>
      <c r="AE493" s="30"/>
      <c r="AF493" s="31"/>
      <c r="AG493" s="136"/>
      <c r="AH493" s="137"/>
      <c r="AI493" s="39"/>
      <c r="AJ493" s="41"/>
      <c r="AK493" s="42"/>
      <c r="AL493" s="27"/>
      <c r="AM493" s="28" t="str">
        <f>IFERROR(INDEX(#REF!,MATCH(AH493,#REF!,0)),"")</f>
        <v/>
      </c>
      <c r="AN493" s="29" t="str">
        <f t="shared" si="267"/>
        <v/>
      </c>
      <c r="AO493" s="29">
        <f t="shared" si="299"/>
        <v>0</v>
      </c>
      <c r="AP493" s="29">
        <f t="shared" si="292"/>
        <v>0</v>
      </c>
      <c r="AQ493" s="30">
        <f t="shared" si="300"/>
        <v>0</v>
      </c>
      <c r="AR493" s="31">
        <f t="shared" si="301"/>
        <v>0</v>
      </c>
      <c r="AT493" s="44" t="s">
        <v>969</v>
      </c>
      <c r="AU493" s="48" t="s">
        <v>825</v>
      </c>
      <c r="AV493" s="138">
        <v>0</v>
      </c>
      <c r="AW493" s="58">
        <v>0</v>
      </c>
      <c r="AX493" s="55">
        <v>3484</v>
      </c>
      <c r="AY493" s="58">
        <v>2154</v>
      </c>
      <c r="AZ493" s="55">
        <v>2284</v>
      </c>
      <c r="BA493" s="58">
        <v>5106</v>
      </c>
      <c r="BB493" s="55">
        <v>7543</v>
      </c>
      <c r="BC493" s="58">
        <v>3348</v>
      </c>
      <c r="BD493" s="51">
        <v>4259</v>
      </c>
      <c r="BE493" s="58">
        <v>2723</v>
      </c>
      <c r="BF493" s="55">
        <v>0</v>
      </c>
      <c r="BG493" s="59">
        <v>0</v>
      </c>
      <c r="BI493" s="140">
        <f t="shared" si="293"/>
        <v>2575.0833333333335</v>
      </c>
      <c r="BJ493" s="140">
        <f t="shared" si="294"/>
        <v>30901</v>
      </c>
      <c r="BL493" s="399">
        <f t="shared" si="268"/>
        <v>26</v>
      </c>
      <c r="BM493" s="399">
        <f t="shared" si="269"/>
        <v>26</v>
      </c>
      <c r="BN493" s="399">
        <f t="shared" si="270"/>
        <v>49.39</v>
      </c>
      <c r="BO493" s="399">
        <f t="shared" si="271"/>
        <v>40.08</v>
      </c>
      <c r="BP493" s="399">
        <f t="shared" si="272"/>
        <v>40.99</v>
      </c>
      <c r="BQ493" s="399">
        <f t="shared" si="273"/>
        <v>60.74</v>
      </c>
      <c r="BR493" s="399">
        <f t="shared" si="274"/>
        <v>79.34</v>
      </c>
      <c r="BS493" s="399">
        <f t="shared" si="275"/>
        <v>48.44</v>
      </c>
      <c r="BT493" s="399">
        <f t="shared" si="276"/>
        <v>54.81</v>
      </c>
      <c r="BU493" s="399">
        <f t="shared" si="277"/>
        <v>44.06</v>
      </c>
      <c r="BV493" s="399">
        <f t="shared" si="278"/>
        <v>26</v>
      </c>
      <c r="BW493" s="399">
        <f t="shared" si="279"/>
        <v>26</v>
      </c>
      <c r="BX493" s="385">
        <f t="shared" si="295"/>
        <v>521.85</v>
      </c>
      <c r="BY493" s="385">
        <f t="shared" si="296"/>
        <v>43.487500000000004</v>
      </c>
      <c r="BZ493" s="385"/>
      <c r="CF493" s="399">
        <f t="shared" si="280"/>
        <v>51</v>
      </c>
      <c r="CG493" s="399">
        <f t="shared" si="281"/>
        <v>51</v>
      </c>
      <c r="CH493" s="399">
        <f t="shared" si="282"/>
        <v>88.13</v>
      </c>
      <c r="CI493" s="399">
        <f t="shared" si="283"/>
        <v>72.17</v>
      </c>
      <c r="CJ493" s="399">
        <f t="shared" si="284"/>
        <v>73.73</v>
      </c>
      <c r="CK493" s="399">
        <f t="shared" si="285"/>
        <v>107.59</v>
      </c>
      <c r="CL493" s="399">
        <f t="shared" si="286"/>
        <v>153.18</v>
      </c>
      <c r="CM493" s="399">
        <f t="shared" si="287"/>
        <v>86.5</v>
      </c>
      <c r="CN493" s="399">
        <f t="shared" si="288"/>
        <v>97.43</v>
      </c>
      <c r="CO493" s="399">
        <f t="shared" si="289"/>
        <v>79</v>
      </c>
      <c r="CP493" s="399">
        <f t="shared" si="290"/>
        <v>51</v>
      </c>
      <c r="CQ493" s="399">
        <f t="shared" si="291"/>
        <v>51</v>
      </c>
      <c r="CR493" s="385">
        <f t="shared" si="297"/>
        <v>961.73</v>
      </c>
      <c r="CS493" s="385">
        <f t="shared" si="298"/>
        <v>80.144166666666663</v>
      </c>
    </row>
    <row r="494" spans="22:97" ht="14" customHeight="1" x14ac:dyDescent="0.35">
      <c r="V494" s="137"/>
      <c r="W494" s="39"/>
      <c r="X494" s="202"/>
      <c r="Y494" s="42"/>
      <c r="Z494" s="27"/>
      <c r="AA494" s="28"/>
      <c r="AB494" s="29"/>
      <c r="AC494" s="29"/>
      <c r="AD494" s="29"/>
      <c r="AE494" s="30"/>
      <c r="AF494" s="31"/>
      <c r="AG494" s="136"/>
      <c r="AH494" s="137"/>
      <c r="AI494" s="39"/>
      <c r="AJ494" s="41"/>
      <c r="AK494" s="42"/>
      <c r="AL494" s="27"/>
      <c r="AM494" s="28" t="str">
        <f>IFERROR(INDEX(#REF!,MATCH(AH494,#REF!,0)),"")</f>
        <v/>
      </c>
      <c r="AN494" s="29" t="str">
        <f t="shared" si="267"/>
        <v/>
      </c>
      <c r="AO494" s="29">
        <f t="shared" si="299"/>
        <v>0</v>
      </c>
      <c r="AP494" s="29">
        <f t="shared" si="292"/>
        <v>0</v>
      </c>
      <c r="AQ494" s="30">
        <f t="shared" si="300"/>
        <v>0</v>
      </c>
      <c r="AR494" s="31">
        <f t="shared" si="301"/>
        <v>0</v>
      </c>
      <c r="AT494" s="44" t="s">
        <v>969</v>
      </c>
      <c r="AU494" s="48" t="s">
        <v>826</v>
      </c>
      <c r="AV494" s="138">
        <v>0</v>
      </c>
      <c r="AW494" s="58">
        <v>0</v>
      </c>
      <c r="AX494" s="55">
        <v>5584</v>
      </c>
      <c r="AY494" s="58">
        <v>1485</v>
      </c>
      <c r="AZ494" s="55">
        <v>2399</v>
      </c>
      <c r="BA494" s="58">
        <v>4216</v>
      </c>
      <c r="BB494" s="55">
        <v>5838</v>
      </c>
      <c r="BC494" s="58">
        <v>7614</v>
      </c>
      <c r="BD494" s="51">
        <v>2249</v>
      </c>
      <c r="BE494" s="58">
        <v>1934</v>
      </c>
      <c r="BF494" s="55">
        <v>0</v>
      </c>
      <c r="BG494" s="59">
        <v>0</v>
      </c>
      <c r="BI494" s="140">
        <f t="shared" si="293"/>
        <v>2609.9166666666665</v>
      </c>
      <c r="BJ494" s="140">
        <f t="shared" si="294"/>
        <v>31319</v>
      </c>
      <c r="BL494" s="399">
        <f t="shared" si="268"/>
        <v>26</v>
      </c>
      <c r="BM494" s="399">
        <f t="shared" si="269"/>
        <v>26</v>
      </c>
      <c r="BN494" s="399">
        <f t="shared" si="270"/>
        <v>64.09</v>
      </c>
      <c r="BO494" s="399">
        <f t="shared" si="271"/>
        <v>35.4</v>
      </c>
      <c r="BP494" s="399">
        <f t="shared" si="272"/>
        <v>41.79</v>
      </c>
      <c r="BQ494" s="399">
        <f t="shared" si="273"/>
        <v>54.51</v>
      </c>
      <c r="BR494" s="399">
        <f t="shared" si="274"/>
        <v>65.87</v>
      </c>
      <c r="BS494" s="399">
        <f t="shared" si="275"/>
        <v>79.91</v>
      </c>
      <c r="BT494" s="399">
        <f t="shared" si="276"/>
        <v>40.74</v>
      </c>
      <c r="BU494" s="399">
        <f t="shared" si="277"/>
        <v>38.54</v>
      </c>
      <c r="BV494" s="399">
        <f t="shared" si="278"/>
        <v>26</v>
      </c>
      <c r="BW494" s="399">
        <f t="shared" si="279"/>
        <v>26</v>
      </c>
      <c r="BX494" s="385">
        <f t="shared" si="295"/>
        <v>524.84999999999991</v>
      </c>
      <c r="BY494" s="385">
        <f t="shared" si="296"/>
        <v>43.73749999999999</v>
      </c>
      <c r="BZ494" s="385"/>
      <c r="CF494" s="399">
        <f t="shared" si="280"/>
        <v>51</v>
      </c>
      <c r="CG494" s="399">
        <f t="shared" si="281"/>
        <v>51</v>
      </c>
      <c r="CH494" s="399">
        <f t="shared" si="282"/>
        <v>114</v>
      </c>
      <c r="CI494" s="399">
        <f t="shared" si="283"/>
        <v>64.14</v>
      </c>
      <c r="CJ494" s="399">
        <f t="shared" si="284"/>
        <v>75.11</v>
      </c>
      <c r="CK494" s="399">
        <f t="shared" si="285"/>
        <v>96.91</v>
      </c>
      <c r="CL494" s="399">
        <f t="shared" si="286"/>
        <v>119.08</v>
      </c>
      <c r="CM494" s="399">
        <f t="shared" si="287"/>
        <v>154.6</v>
      </c>
      <c r="CN494" s="399">
        <f t="shared" si="288"/>
        <v>73.31</v>
      </c>
      <c r="CO494" s="399">
        <f t="shared" si="289"/>
        <v>69.53</v>
      </c>
      <c r="CP494" s="399">
        <f t="shared" si="290"/>
        <v>51</v>
      </c>
      <c r="CQ494" s="399">
        <f t="shared" si="291"/>
        <v>51</v>
      </c>
      <c r="CR494" s="385">
        <f t="shared" si="297"/>
        <v>970.68000000000006</v>
      </c>
      <c r="CS494" s="385">
        <f t="shared" si="298"/>
        <v>80.89</v>
      </c>
    </row>
    <row r="495" spans="22:97" ht="14" customHeight="1" x14ac:dyDescent="0.35">
      <c r="V495" s="137"/>
      <c r="W495" s="39"/>
      <c r="X495" s="202"/>
      <c r="Y495" s="42"/>
      <c r="Z495" s="27"/>
      <c r="AA495" s="28"/>
      <c r="AB495" s="29"/>
      <c r="AC495" s="29"/>
      <c r="AD495" s="29"/>
      <c r="AE495" s="30"/>
      <c r="AF495" s="31"/>
      <c r="AG495" s="136"/>
      <c r="AH495" s="137"/>
      <c r="AI495" s="39"/>
      <c r="AJ495" s="41"/>
      <c r="AK495" s="42"/>
      <c r="AL495" s="27"/>
      <c r="AM495" s="28" t="str">
        <f>IFERROR(INDEX(#REF!,MATCH(AH495,#REF!,0)),"")</f>
        <v/>
      </c>
      <c r="AN495" s="29" t="str">
        <f t="shared" si="267"/>
        <v/>
      </c>
      <c r="AO495" s="29">
        <f t="shared" si="299"/>
        <v>0</v>
      </c>
      <c r="AP495" s="29">
        <f t="shared" si="292"/>
        <v>0</v>
      </c>
      <c r="AQ495" s="30">
        <f t="shared" si="300"/>
        <v>0</v>
      </c>
      <c r="AR495" s="31">
        <f t="shared" si="301"/>
        <v>0</v>
      </c>
      <c r="AT495" s="44" t="s">
        <v>969</v>
      </c>
      <c r="AU495" s="48" t="s">
        <v>827</v>
      </c>
      <c r="AV495" s="138">
        <v>0</v>
      </c>
      <c r="AW495" s="58">
        <v>0</v>
      </c>
      <c r="AX495" s="55">
        <v>3492</v>
      </c>
      <c r="AY495" s="58">
        <v>1304</v>
      </c>
      <c r="AZ495" s="55">
        <v>2931</v>
      </c>
      <c r="BA495" s="58">
        <v>5375</v>
      </c>
      <c r="BB495" s="55">
        <v>6075</v>
      </c>
      <c r="BC495" s="58"/>
      <c r="BD495" s="51">
        <v>4901</v>
      </c>
      <c r="BE495" s="58">
        <v>1065</v>
      </c>
      <c r="BF495" s="55">
        <v>0</v>
      </c>
      <c r="BG495" s="59">
        <v>0</v>
      </c>
      <c r="BI495" s="140">
        <f t="shared" si="293"/>
        <v>2285.7272727272725</v>
      </c>
      <c r="BJ495" s="140">
        <f t="shared" si="294"/>
        <v>25143</v>
      </c>
      <c r="BL495" s="399">
        <f t="shared" si="268"/>
        <v>26</v>
      </c>
      <c r="BM495" s="399">
        <f t="shared" si="269"/>
        <v>26</v>
      </c>
      <c r="BN495" s="399">
        <f t="shared" si="270"/>
        <v>49.44</v>
      </c>
      <c r="BO495" s="399">
        <f t="shared" si="271"/>
        <v>34.130000000000003</v>
      </c>
      <c r="BP495" s="399">
        <f t="shared" si="272"/>
        <v>45.52</v>
      </c>
      <c r="BQ495" s="399">
        <f t="shared" si="273"/>
        <v>62.63</v>
      </c>
      <c r="BR495" s="399">
        <f t="shared" si="274"/>
        <v>67.599999999999994</v>
      </c>
      <c r="BS495" s="399">
        <f t="shared" si="275"/>
        <v>26</v>
      </c>
      <c r="BT495" s="399">
        <f t="shared" si="276"/>
        <v>59.31</v>
      </c>
      <c r="BU495" s="399">
        <f t="shared" si="277"/>
        <v>32.46</v>
      </c>
      <c r="BV495" s="399">
        <f t="shared" si="278"/>
        <v>26</v>
      </c>
      <c r="BW495" s="399">
        <f t="shared" si="279"/>
        <v>26</v>
      </c>
      <c r="BX495" s="385">
        <f t="shared" si="295"/>
        <v>481.09</v>
      </c>
      <c r="BY495" s="385">
        <f t="shared" si="296"/>
        <v>40.090833333333329</v>
      </c>
      <c r="BZ495" s="385"/>
      <c r="CF495" s="399">
        <f t="shared" si="280"/>
        <v>51</v>
      </c>
      <c r="CG495" s="399">
        <f t="shared" si="281"/>
        <v>51</v>
      </c>
      <c r="CH495" s="399">
        <f t="shared" si="282"/>
        <v>88.22</v>
      </c>
      <c r="CI495" s="399">
        <f t="shared" si="283"/>
        <v>61.97</v>
      </c>
      <c r="CJ495" s="399">
        <f t="shared" si="284"/>
        <v>81.489999999999995</v>
      </c>
      <c r="CK495" s="399">
        <f t="shared" si="285"/>
        <v>110.82</v>
      </c>
      <c r="CL495" s="399">
        <f t="shared" si="286"/>
        <v>123.82</v>
      </c>
      <c r="CM495" s="399">
        <f t="shared" si="287"/>
        <v>51</v>
      </c>
      <c r="CN495" s="399">
        <f t="shared" si="288"/>
        <v>105.13</v>
      </c>
      <c r="CO495" s="399">
        <f t="shared" si="289"/>
        <v>59.1</v>
      </c>
      <c r="CP495" s="399">
        <f t="shared" si="290"/>
        <v>51</v>
      </c>
      <c r="CQ495" s="399">
        <f t="shared" si="291"/>
        <v>51</v>
      </c>
      <c r="CR495" s="385">
        <f t="shared" si="297"/>
        <v>885.55</v>
      </c>
      <c r="CS495" s="385">
        <f t="shared" si="298"/>
        <v>73.795833333333334</v>
      </c>
    </row>
    <row r="496" spans="22:97" ht="14" customHeight="1" x14ac:dyDescent="0.35">
      <c r="V496" s="137"/>
      <c r="W496" s="39"/>
      <c r="X496" s="202"/>
      <c r="Y496" s="42"/>
      <c r="Z496" s="27"/>
      <c r="AA496" s="28"/>
      <c r="AB496" s="29"/>
      <c r="AC496" s="29"/>
      <c r="AD496" s="29"/>
      <c r="AE496" s="30"/>
      <c r="AF496" s="31"/>
      <c r="AG496" s="136"/>
      <c r="AH496" s="137"/>
      <c r="AI496" s="39"/>
      <c r="AJ496" s="41"/>
      <c r="AK496" s="42"/>
      <c r="AL496" s="27"/>
      <c r="AM496" s="28" t="str">
        <f>IFERROR(INDEX(#REF!,MATCH(AH496,#REF!,0)),"")</f>
        <v/>
      </c>
      <c r="AN496" s="29" t="str">
        <f t="shared" si="267"/>
        <v/>
      </c>
      <c r="AO496" s="29">
        <f t="shared" si="299"/>
        <v>0</v>
      </c>
      <c r="AP496" s="29">
        <f t="shared" si="292"/>
        <v>0</v>
      </c>
      <c r="AQ496" s="30">
        <f t="shared" si="300"/>
        <v>0</v>
      </c>
      <c r="AR496" s="31">
        <f t="shared" si="301"/>
        <v>0</v>
      </c>
      <c r="AT496" s="44" t="s">
        <v>969</v>
      </c>
      <c r="AU496" s="48" t="s">
        <v>828</v>
      </c>
      <c r="AV496" s="138">
        <v>0</v>
      </c>
      <c r="AW496" s="58">
        <v>0</v>
      </c>
      <c r="AX496" s="55">
        <v>693</v>
      </c>
      <c r="AY496" s="58">
        <v>266</v>
      </c>
      <c r="AZ496" s="55">
        <v>936</v>
      </c>
      <c r="BA496" s="58">
        <v>1127</v>
      </c>
      <c r="BB496" s="55">
        <v>1122</v>
      </c>
      <c r="BC496" s="58">
        <v>1872</v>
      </c>
      <c r="BD496" s="51">
        <v>1292</v>
      </c>
      <c r="BE496" s="58">
        <v>110</v>
      </c>
      <c r="BF496" s="55">
        <v>0</v>
      </c>
      <c r="BG496" s="59">
        <v>0</v>
      </c>
      <c r="BI496" s="140">
        <f t="shared" si="293"/>
        <v>618.16666666666663</v>
      </c>
      <c r="BJ496" s="140">
        <f t="shared" si="294"/>
        <v>7418</v>
      </c>
      <c r="BL496" s="399">
        <f t="shared" si="268"/>
        <v>26</v>
      </c>
      <c r="BM496" s="399">
        <f t="shared" si="269"/>
        <v>26</v>
      </c>
      <c r="BN496" s="399">
        <f t="shared" si="270"/>
        <v>30.16</v>
      </c>
      <c r="BO496" s="399">
        <f t="shared" si="271"/>
        <v>27.6</v>
      </c>
      <c r="BP496" s="399">
        <f t="shared" si="272"/>
        <v>31.62</v>
      </c>
      <c r="BQ496" s="399">
        <f t="shared" si="273"/>
        <v>32.89</v>
      </c>
      <c r="BR496" s="399">
        <f t="shared" si="274"/>
        <v>32.85</v>
      </c>
      <c r="BS496" s="399">
        <f t="shared" si="275"/>
        <v>38.1</v>
      </c>
      <c r="BT496" s="399">
        <f t="shared" si="276"/>
        <v>34.04</v>
      </c>
      <c r="BU496" s="399">
        <f t="shared" si="277"/>
        <v>26.66</v>
      </c>
      <c r="BV496" s="399">
        <f t="shared" si="278"/>
        <v>26</v>
      </c>
      <c r="BW496" s="399">
        <f t="shared" si="279"/>
        <v>26</v>
      </c>
      <c r="BX496" s="385">
        <f t="shared" si="295"/>
        <v>357.92</v>
      </c>
      <c r="BY496" s="385">
        <f t="shared" si="296"/>
        <v>29.826666666666668</v>
      </c>
      <c r="BZ496" s="385"/>
      <c r="CF496" s="399">
        <f t="shared" si="280"/>
        <v>51</v>
      </c>
      <c r="CG496" s="399">
        <f t="shared" si="281"/>
        <v>51</v>
      </c>
      <c r="CH496" s="399">
        <f t="shared" si="282"/>
        <v>55.71</v>
      </c>
      <c r="CI496" s="399">
        <f t="shared" si="283"/>
        <v>52.81</v>
      </c>
      <c r="CJ496" s="399">
        <f t="shared" si="284"/>
        <v>57.55</v>
      </c>
      <c r="CK496" s="399">
        <f t="shared" si="285"/>
        <v>59.84</v>
      </c>
      <c r="CL496" s="399">
        <f t="shared" si="286"/>
        <v>59.78</v>
      </c>
      <c r="CM496" s="399">
        <f t="shared" si="287"/>
        <v>68.78</v>
      </c>
      <c r="CN496" s="399">
        <f t="shared" si="288"/>
        <v>61.82</v>
      </c>
      <c r="CO496" s="399">
        <f t="shared" si="289"/>
        <v>51.75</v>
      </c>
      <c r="CP496" s="399">
        <f t="shared" si="290"/>
        <v>51</v>
      </c>
      <c r="CQ496" s="399">
        <f t="shared" si="291"/>
        <v>51</v>
      </c>
      <c r="CR496" s="385">
        <f t="shared" si="297"/>
        <v>672.04</v>
      </c>
      <c r="CS496" s="385">
        <f t="shared" si="298"/>
        <v>56.00333333333333</v>
      </c>
    </row>
    <row r="497" spans="22:97" ht="14" customHeight="1" x14ac:dyDescent="0.35">
      <c r="V497" s="137"/>
      <c r="W497" s="39"/>
      <c r="X497" s="202"/>
      <c r="Y497" s="42"/>
      <c r="Z497" s="27"/>
      <c r="AA497" s="28"/>
      <c r="AB497" s="29"/>
      <c r="AC497" s="29"/>
      <c r="AD497" s="29"/>
      <c r="AE497" s="30"/>
      <c r="AF497" s="31"/>
      <c r="AG497" s="136"/>
      <c r="AH497" s="137"/>
      <c r="AI497" s="39"/>
      <c r="AJ497" s="41"/>
      <c r="AK497" s="42"/>
      <c r="AL497" s="27"/>
      <c r="AM497" s="28" t="str">
        <f>IFERROR(INDEX(#REF!,MATCH(AH497,#REF!,0)),"")</f>
        <v/>
      </c>
      <c r="AN497" s="29" t="str">
        <f t="shared" si="267"/>
        <v/>
      </c>
      <c r="AO497" s="29">
        <f t="shared" si="299"/>
        <v>0</v>
      </c>
      <c r="AP497" s="29">
        <f t="shared" si="292"/>
        <v>0</v>
      </c>
      <c r="AQ497" s="30">
        <f t="shared" si="300"/>
        <v>0</v>
      </c>
      <c r="AR497" s="31">
        <f t="shared" si="301"/>
        <v>0</v>
      </c>
      <c r="AT497" s="44" t="s">
        <v>969</v>
      </c>
      <c r="AU497" s="48" t="s">
        <v>829</v>
      </c>
      <c r="AV497" s="138">
        <v>0</v>
      </c>
      <c r="AW497" s="58">
        <v>0</v>
      </c>
      <c r="AX497" s="55">
        <v>3638</v>
      </c>
      <c r="AY497" s="58">
        <v>1979</v>
      </c>
      <c r="AZ497" s="55">
        <v>9991</v>
      </c>
      <c r="BA497" s="58">
        <v>7234</v>
      </c>
      <c r="BB497" s="55">
        <v>8709</v>
      </c>
      <c r="BC497" s="58">
        <v>7183</v>
      </c>
      <c r="BD497" s="51">
        <v>10994</v>
      </c>
      <c r="BE497" s="58">
        <v>5389</v>
      </c>
      <c r="BF497" s="55">
        <v>0</v>
      </c>
      <c r="BG497" s="59">
        <v>0</v>
      </c>
      <c r="BI497" s="140">
        <f t="shared" si="293"/>
        <v>4593.083333333333</v>
      </c>
      <c r="BJ497" s="140">
        <f t="shared" si="294"/>
        <v>55117</v>
      </c>
      <c r="BL497" s="399">
        <f t="shared" si="268"/>
        <v>26</v>
      </c>
      <c r="BM497" s="399">
        <f t="shared" si="269"/>
        <v>26</v>
      </c>
      <c r="BN497" s="399">
        <f t="shared" si="270"/>
        <v>50.47</v>
      </c>
      <c r="BO497" s="399">
        <f t="shared" si="271"/>
        <v>38.85</v>
      </c>
      <c r="BP497" s="399">
        <f t="shared" si="272"/>
        <v>98.93</v>
      </c>
      <c r="BQ497" s="399">
        <f t="shared" si="273"/>
        <v>76.87</v>
      </c>
      <c r="BR497" s="399">
        <f t="shared" si="274"/>
        <v>88.67</v>
      </c>
      <c r="BS497" s="399">
        <f t="shared" si="275"/>
        <v>76.459999999999994</v>
      </c>
      <c r="BT497" s="399">
        <f t="shared" si="276"/>
        <v>106.95</v>
      </c>
      <c r="BU497" s="399">
        <f t="shared" si="277"/>
        <v>62.72</v>
      </c>
      <c r="BV497" s="399">
        <f t="shared" si="278"/>
        <v>26</v>
      </c>
      <c r="BW497" s="399">
        <f t="shared" si="279"/>
        <v>26</v>
      </c>
      <c r="BX497" s="385">
        <f t="shared" si="295"/>
        <v>703.92000000000007</v>
      </c>
      <c r="BY497" s="385">
        <f t="shared" si="296"/>
        <v>58.660000000000004</v>
      </c>
      <c r="BZ497" s="385"/>
      <c r="CF497" s="399">
        <f t="shared" si="280"/>
        <v>51</v>
      </c>
      <c r="CG497" s="399">
        <f t="shared" si="281"/>
        <v>51</v>
      </c>
      <c r="CH497" s="399">
        <f t="shared" si="282"/>
        <v>89.98</v>
      </c>
      <c r="CI497" s="399">
        <f t="shared" si="283"/>
        <v>70.069999999999993</v>
      </c>
      <c r="CJ497" s="399">
        <f t="shared" si="284"/>
        <v>202.14</v>
      </c>
      <c r="CK497" s="399">
        <f t="shared" si="285"/>
        <v>147</v>
      </c>
      <c r="CL497" s="399">
        <f t="shared" si="286"/>
        <v>176.5</v>
      </c>
      <c r="CM497" s="399">
        <f t="shared" si="287"/>
        <v>145.97999999999999</v>
      </c>
      <c r="CN497" s="399">
        <f t="shared" si="288"/>
        <v>222.2</v>
      </c>
      <c r="CO497" s="399">
        <f t="shared" si="289"/>
        <v>110.99</v>
      </c>
      <c r="CP497" s="399">
        <f t="shared" si="290"/>
        <v>51</v>
      </c>
      <c r="CQ497" s="399">
        <f t="shared" si="291"/>
        <v>51</v>
      </c>
      <c r="CR497" s="385">
        <f t="shared" si="297"/>
        <v>1368.8600000000001</v>
      </c>
      <c r="CS497" s="385">
        <f t="shared" si="298"/>
        <v>114.07166666666667</v>
      </c>
    </row>
    <row r="498" spans="22:97" ht="14" customHeight="1" x14ac:dyDescent="0.35">
      <c r="V498" s="137"/>
      <c r="W498" s="39"/>
      <c r="X498" s="202"/>
      <c r="Y498" s="42"/>
      <c r="Z498" s="27"/>
      <c r="AA498" s="28"/>
      <c r="AB498" s="29"/>
      <c r="AC498" s="29"/>
      <c r="AD498" s="29"/>
      <c r="AE498" s="30"/>
      <c r="AF498" s="31"/>
      <c r="AG498" s="136"/>
      <c r="AH498" s="137"/>
      <c r="AI498" s="39"/>
      <c r="AJ498" s="41"/>
      <c r="AK498" s="42"/>
      <c r="AL498" s="27"/>
      <c r="AM498" s="28" t="str">
        <f>IFERROR(INDEX(#REF!,MATCH(AH498,#REF!,0)),"")</f>
        <v/>
      </c>
      <c r="AN498" s="29" t="str">
        <f t="shared" si="267"/>
        <v/>
      </c>
      <c r="AO498" s="29">
        <f t="shared" si="299"/>
        <v>0</v>
      </c>
      <c r="AP498" s="29">
        <f t="shared" si="292"/>
        <v>0</v>
      </c>
      <c r="AQ498" s="30">
        <f t="shared" si="300"/>
        <v>0</v>
      </c>
      <c r="AR498" s="31">
        <f t="shared" si="301"/>
        <v>0</v>
      </c>
      <c r="AT498" s="44" t="s">
        <v>969</v>
      </c>
      <c r="AU498" s="48" t="s">
        <v>830</v>
      </c>
      <c r="AV498" s="138">
        <v>0</v>
      </c>
      <c r="AW498" s="58">
        <v>0</v>
      </c>
      <c r="AX498" s="55">
        <v>7210</v>
      </c>
      <c r="AY498" s="58">
        <v>1306</v>
      </c>
      <c r="AZ498" s="55">
        <v>2372</v>
      </c>
      <c r="BA498" s="58">
        <v>3729</v>
      </c>
      <c r="BB498" s="55">
        <v>7177</v>
      </c>
      <c r="BC498" s="58">
        <v>5021</v>
      </c>
      <c r="BD498" s="51">
        <v>4498</v>
      </c>
      <c r="BE498" s="58">
        <v>3942</v>
      </c>
      <c r="BF498" s="55">
        <v>0</v>
      </c>
      <c r="BG498" s="59">
        <v>0</v>
      </c>
      <c r="BI498" s="140">
        <f t="shared" si="293"/>
        <v>2937.9166666666665</v>
      </c>
      <c r="BJ498" s="140">
        <f t="shared" si="294"/>
        <v>35255</v>
      </c>
      <c r="BL498" s="399">
        <f t="shared" si="268"/>
        <v>26</v>
      </c>
      <c r="BM498" s="399">
        <f t="shared" si="269"/>
        <v>26</v>
      </c>
      <c r="BN498" s="399">
        <f t="shared" si="270"/>
        <v>76.680000000000007</v>
      </c>
      <c r="BO498" s="399">
        <f t="shared" si="271"/>
        <v>34.14</v>
      </c>
      <c r="BP498" s="399">
        <f t="shared" si="272"/>
        <v>41.6</v>
      </c>
      <c r="BQ498" s="399">
        <f t="shared" si="273"/>
        <v>51.1</v>
      </c>
      <c r="BR498" s="399">
        <f t="shared" si="274"/>
        <v>76.42</v>
      </c>
      <c r="BS498" s="399">
        <f t="shared" si="275"/>
        <v>60.15</v>
      </c>
      <c r="BT498" s="399">
        <f t="shared" si="276"/>
        <v>56.49</v>
      </c>
      <c r="BU498" s="399">
        <f t="shared" si="277"/>
        <v>52.59</v>
      </c>
      <c r="BV498" s="399">
        <f t="shared" si="278"/>
        <v>26</v>
      </c>
      <c r="BW498" s="399">
        <f t="shared" si="279"/>
        <v>26</v>
      </c>
      <c r="BX498" s="385">
        <f t="shared" si="295"/>
        <v>553.16999999999996</v>
      </c>
      <c r="BY498" s="385">
        <f t="shared" si="296"/>
        <v>46.097499999999997</v>
      </c>
      <c r="BZ498" s="385"/>
      <c r="CF498" s="399">
        <f t="shared" si="280"/>
        <v>51</v>
      </c>
      <c r="CG498" s="399">
        <f t="shared" si="281"/>
        <v>51</v>
      </c>
      <c r="CH498" s="399">
        <f t="shared" si="282"/>
        <v>146.52000000000001</v>
      </c>
      <c r="CI498" s="399">
        <f t="shared" si="283"/>
        <v>61.99</v>
      </c>
      <c r="CJ498" s="399">
        <f t="shared" si="284"/>
        <v>74.78</v>
      </c>
      <c r="CK498" s="399">
        <f t="shared" si="285"/>
        <v>91.07</v>
      </c>
      <c r="CL498" s="399">
        <f t="shared" si="286"/>
        <v>145.86000000000001</v>
      </c>
      <c r="CM498" s="399">
        <f t="shared" si="287"/>
        <v>106.57</v>
      </c>
      <c r="CN498" s="399">
        <f t="shared" si="288"/>
        <v>100.3</v>
      </c>
      <c r="CO498" s="399">
        <f t="shared" si="289"/>
        <v>93.62</v>
      </c>
      <c r="CP498" s="399">
        <f t="shared" si="290"/>
        <v>51</v>
      </c>
      <c r="CQ498" s="399">
        <f t="shared" si="291"/>
        <v>51</v>
      </c>
      <c r="CR498" s="385">
        <f t="shared" si="297"/>
        <v>1024.71</v>
      </c>
      <c r="CS498" s="385">
        <f t="shared" si="298"/>
        <v>85.392499999999998</v>
      </c>
    </row>
    <row r="499" spans="22:97" ht="14" customHeight="1" x14ac:dyDescent="0.35">
      <c r="V499" s="137"/>
      <c r="W499" s="39"/>
      <c r="X499" s="202"/>
      <c r="Y499" s="42"/>
      <c r="Z499" s="27"/>
      <c r="AA499" s="28"/>
      <c r="AB499" s="29"/>
      <c r="AC499" s="29"/>
      <c r="AD499" s="29"/>
      <c r="AE499" s="30"/>
      <c r="AF499" s="31"/>
      <c r="AG499" s="136"/>
      <c r="AH499" s="137"/>
      <c r="AI499" s="39"/>
      <c r="AJ499" s="41"/>
      <c r="AK499" s="42"/>
      <c r="AL499" s="27"/>
      <c r="AM499" s="28" t="str">
        <f>IFERROR(INDEX(#REF!,MATCH(AH499,#REF!,0)),"")</f>
        <v/>
      </c>
      <c r="AN499" s="29" t="str">
        <f t="shared" si="267"/>
        <v/>
      </c>
      <c r="AO499" s="29">
        <f t="shared" si="299"/>
        <v>0</v>
      </c>
      <c r="AP499" s="29">
        <f t="shared" si="292"/>
        <v>0</v>
      </c>
      <c r="AQ499" s="30">
        <f t="shared" si="300"/>
        <v>0</v>
      </c>
      <c r="AR499" s="31">
        <f t="shared" si="301"/>
        <v>0</v>
      </c>
      <c r="AT499" s="44" t="s">
        <v>969</v>
      </c>
      <c r="AU499" s="48" t="s">
        <v>831</v>
      </c>
      <c r="AV499" s="138">
        <v>0</v>
      </c>
      <c r="AW499" s="58">
        <v>0</v>
      </c>
      <c r="AX499" s="55">
        <v>1941</v>
      </c>
      <c r="AY499" s="58">
        <v>899</v>
      </c>
      <c r="AZ499" s="55">
        <v>1201</v>
      </c>
      <c r="BA499" s="58">
        <v>2066</v>
      </c>
      <c r="BB499" s="55">
        <v>2775</v>
      </c>
      <c r="BC499" s="58">
        <v>2408</v>
      </c>
      <c r="BD499" s="51">
        <v>4369</v>
      </c>
      <c r="BE499" s="58">
        <v>2154</v>
      </c>
      <c r="BF499" s="55">
        <v>0</v>
      </c>
      <c r="BG499" s="59">
        <v>0</v>
      </c>
      <c r="BI499" s="140">
        <f t="shared" si="293"/>
        <v>1484.4166666666667</v>
      </c>
      <c r="BJ499" s="140">
        <f t="shared" si="294"/>
        <v>17813</v>
      </c>
      <c r="BL499" s="399">
        <f t="shared" si="268"/>
        <v>26</v>
      </c>
      <c r="BM499" s="399">
        <f t="shared" si="269"/>
        <v>26</v>
      </c>
      <c r="BN499" s="399">
        <f t="shared" si="270"/>
        <v>38.590000000000003</v>
      </c>
      <c r="BO499" s="399">
        <f t="shared" si="271"/>
        <v>31.39</v>
      </c>
      <c r="BP499" s="399">
        <f t="shared" si="272"/>
        <v>33.409999999999997</v>
      </c>
      <c r="BQ499" s="399">
        <f t="shared" si="273"/>
        <v>39.46</v>
      </c>
      <c r="BR499" s="399">
        <f t="shared" si="274"/>
        <v>44.43</v>
      </c>
      <c r="BS499" s="399">
        <f t="shared" si="275"/>
        <v>41.86</v>
      </c>
      <c r="BT499" s="399">
        <f t="shared" si="276"/>
        <v>55.58</v>
      </c>
      <c r="BU499" s="399">
        <f t="shared" si="277"/>
        <v>40.08</v>
      </c>
      <c r="BV499" s="399">
        <f t="shared" si="278"/>
        <v>26</v>
      </c>
      <c r="BW499" s="399">
        <f t="shared" si="279"/>
        <v>26</v>
      </c>
      <c r="BX499" s="385">
        <f t="shared" si="295"/>
        <v>428.79999999999995</v>
      </c>
      <c r="BY499" s="385">
        <f t="shared" si="296"/>
        <v>35.733333333333327</v>
      </c>
      <c r="BZ499" s="385"/>
      <c r="CF499" s="399">
        <f t="shared" si="280"/>
        <v>51</v>
      </c>
      <c r="CG499" s="399">
        <f t="shared" si="281"/>
        <v>51</v>
      </c>
      <c r="CH499" s="399">
        <f t="shared" si="282"/>
        <v>69.61</v>
      </c>
      <c r="CI499" s="399">
        <f t="shared" si="283"/>
        <v>57.11</v>
      </c>
      <c r="CJ499" s="399">
        <f t="shared" si="284"/>
        <v>60.73</v>
      </c>
      <c r="CK499" s="399">
        <f t="shared" si="285"/>
        <v>71.11</v>
      </c>
      <c r="CL499" s="399">
        <f t="shared" si="286"/>
        <v>79.62</v>
      </c>
      <c r="CM499" s="399">
        <f t="shared" si="287"/>
        <v>75.22</v>
      </c>
      <c r="CN499" s="399">
        <f t="shared" si="288"/>
        <v>98.75</v>
      </c>
      <c r="CO499" s="399">
        <f t="shared" si="289"/>
        <v>72.17</v>
      </c>
      <c r="CP499" s="399">
        <f t="shared" si="290"/>
        <v>51</v>
      </c>
      <c r="CQ499" s="399">
        <f t="shared" si="291"/>
        <v>51</v>
      </c>
      <c r="CR499" s="385">
        <f t="shared" si="297"/>
        <v>788.32</v>
      </c>
      <c r="CS499" s="385">
        <f t="shared" si="298"/>
        <v>65.693333333333342</v>
      </c>
    </row>
    <row r="500" spans="22:97" ht="14" customHeight="1" x14ac:dyDescent="0.35">
      <c r="V500" s="137"/>
      <c r="W500" s="39"/>
      <c r="X500" s="202"/>
      <c r="Y500" s="42"/>
      <c r="Z500" s="27"/>
      <c r="AA500" s="28"/>
      <c r="AB500" s="29"/>
      <c r="AC500" s="29"/>
      <c r="AD500" s="29"/>
      <c r="AE500" s="30"/>
      <c r="AF500" s="31"/>
      <c r="AG500" s="136"/>
      <c r="AH500" s="137"/>
      <c r="AI500" s="39"/>
      <c r="AJ500" s="41"/>
      <c r="AK500" s="42"/>
      <c r="AL500" s="27"/>
      <c r="AM500" s="28" t="str">
        <f>IFERROR(INDEX(#REF!,MATCH(AH500,#REF!,0)),"")</f>
        <v/>
      </c>
      <c r="AN500" s="29" t="str">
        <f t="shared" si="267"/>
        <v/>
      </c>
      <c r="AO500" s="29">
        <f t="shared" si="299"/>
        <v>0</v>
      </c>
      <c r="AP500" s="29">
        <f t="shared" si="292"/>
        <v>0</v>
      </c>
      <c r="AQ500" s="30">
        <f t="shared" si="300"/>
        <v>0</v>
      </c>
      <c r="AR500" s="31">
        <f t="shared" si="301"/>
        <v>0</v>
      </c>
      <c r="AT500" s="44" t="s">
        <v>969</v>
      </c>
      <c r="AU500" s="48" t="s">
        <v>832</v>
      </c>
      <c r="AV500" s="138">
        <v>0</v>
      </c>
      <c r="AW500" s="58">
        <v>0</v>
      </c>
      <c r="AX500" s="55">
        <v>5082</v>
      </c>
      <c r="AY500" s="58">
        <v>904</v>
      </c>
      <c r="AZ500" s="55">
        <v>5124</v>
      </c>
      <c r="BA500" s="58">
        <v>8128</v>
      </c>
      <c r="BB500" s="55">
        <v>9260</v>
      </c>
      <c r="BC500" s="58">
        <v>7227</v>
      </c>
      <c r="BD500" s="51">
        <v>7825</v>
      </c>
      <c r="BE500" s="58">
        <v>4695</v>
      </c>
      <c r="BF500" s="55">
        <v>0</v>
      </c>
      <c r="BG500" s="59">
        <v>0</v>
      </c>
      <c r="BI500" s="140">
        <f t="shared" si="293"/>
        <v>4020.4166666666665</v>
      </c>
      <c r="BJ500" s="140">
        <f t="shared" si="294"/>
        <v>48245</v>
      </c>
      <c r="BL500" s="399">
        <f t="shared" si="268"/>
        <v>26</v>
      </c>
      <c r="BM500" s="399">
        <f t="shared" si="269"/>
        <v>26</v>
      </c>
      <c r="BN500" s="399">
        <f t="shared" si="270"/>
        <v>60.57</v>
      </c>
      <c r="BO500" s="399">
        <f t="shared" si="271"/>
        <v>31.42</v>
      </c>
      <c r="BP500" s="399">
        <f t="shared" si="272"/>
        <v>60.87</v>
      </c>
      <c r="BQ500" s="399">
        <f t="shared" si="273"/>
        <v>84.02</v>
      </c>
      <c r="BR500" s="399">
        <f t="shared" si="274"/>
        <v>93.08</v>
      </c>
      <c r="BS500" s="399">
        <f t="shared" si="275"/>
        <v>76.819999999999993</v>
      </c>
      <c r="BT500" s="399">
        <f t="shared" si="276"/>
        <v>81.599999999999994</v>
      </c>
      <c r="BU500" s="399">
        <f t="shared" si="277"/>
        <v>57.87</v>
      </c>
      <c r="BV500" s="399">
        <f t="shared" si="278"/>
        <v>26</v>
      </c>
      <c r="BW500" s="399">
        <f t="shared" si="279"/>
        <v>26</v>
      </c>
      <c r="BX500" s="385">
        <f t="shared" si="295"/>
        <v>650.25</v>
      </c>
      <c r="BY500" s="385">
        <f t="shared" si="296"/>
        <v>54.1875</v>
      </c>
      <c r="BZ500" s="385"/>
      <c r="CF500" s="399">
        <f t="shared" si="280"/>
        <v>51</v>
      </c>
      <c r="CG500" s="399">
        <f t="shared" si="281"/>
        <v>51</v>
      </c>
      <c r="CH500" s="399">
        <f t="shared" si="282"/>
        <v>107.3</v>
      </c>
      <c r="CI500" s="399">
        <f t="shared" si="283"/>
        <v>57.17</v>
      </c>
      <c r="CJ500" s="399">
        <f t="shared" si="284"/>
        <v>107.81</v>
      </c>
      <c r="CK500" s="399">
        <f t="shared" si="285"/>
        <v>164.88</v>
      </c>
      <c r="CL500" s="399">
        <f t="shared" si="286"/>
        <v>187.52</v>
      </c>
      <c r="CM500" s="399">
        <f t="shared" si="287"/>
        <v>146.86000000000001</v>
      </c>
      <c r="CN500" s="399">
        <f t="shared" si="288"/>
        <v>158.82</v>
      </c>
      <c r="CO500" s="399">
        <f t="shared" si="289"/>
        <v>102.66</v>
      </c>
      <c r="CP500" s="399">
        <f t="shared" si="290"/>
        <v>51</v>
      </c>
      <c r="CQ500" s="399">
        <f t="shared" si="291"/>
        <v>51</v>
      </c>
      <c r="CR500" s="385">
        <f t="shared" si="297"/>
        <v>1237.0200000000002</v>
      </c>
      <c r="CS500" s="385">
        <f t="shared" si="298"/>
        <v>103.08500000000002</v>
      </c>
    </row>
    <row r="501" spans="22:97" ht="14" customHeight="1" x14ac:dyDescent="0.35">
      <c r="V501" s="137"/>
      <c r="W501" s="39"/>
      <c r="X501" s="202"/>
      <c r="Y501" s="42"/>
      <c r="Z501" s="27"/>
      <c r="AA501" s="28"/>
      <c r="AB501" s="29"/>
      <c r="AC501" s="29"/>
      <c r="AD501" s="29"/>
      <c r="AE501" s="30"/>
      <c r="AF501" s="31"/>
      <c r="AG501" s="136"/>
      <c r="AH501" s="137"/>
      <c r="AI501" s="39"/>
      <c r="AJ501" s="41"/>
      <c r="AK501" s="42"/>
      <c r="AL501" s="27"/>
      <c r="AM501" s="28" t="str">
        <f>IFERROR(INDEX(#REF!,MATCH(AH501,#REF!,0)),"")</f>
        <v/>
      </c>
      <c r="AN501" s="29" t="str">
        <f t="shared" si="267"/>
        <v/>
      </c>
      <c r="AO501" s="29">
        <f t="shared" si="299"/>
        <v>0</v>
      </c>
      <c r="AP501" s="29">
        <f t="shared" si="292"/>
        <v>0</v>
      </c>
      <c r="AQ501" s="30">
        <f t="shared" si="300"/>
        <v>0</v>
      </c>
      <c r="AR501" s="31">
        <f t="shared" si="301"/>
        <v>0</v>
      </c>
      <c r="AT501" s="44" t="s">
        <v>969</v>
      </c>
      <c r="AU501" s="48" t="s">
        <v>833</v>
      </c>
      <c r="AV501" s="138">
        <v>0</v>
      </c>
      <c r="AW501" s="58">
        <v>0</v>
      </c>
      <c r="AX501" s="55">
        <v>3442</v>
      </c>
      <c r="AY501" s="58">
        <v>1969</v>
      </c>
      <c r="AZ501" s="55">
        <v>1983</v>
      </c>
      <c r="BA501" s="58">
        <v>3954</v>
      </c>
      <c r="BB501" s="55">
        <v>4968</v>
      </c>
      <c r="BC501" s="58">
        <v>3709</v>
      </c>
      <c r="BD501" s="51">
        <v>3213</v>
      </c>
      <c r="BE501" s="58">
        <v>1741</v>
      </c>
      <c r="BF501" s="55">
        <v>0</v>
      </c>
      <c r="BG501" s="59">
        <v>0</v>
      </c>
      <c r="BI501" s="140">
        <f t="shared" si="293"/>
        <v>2081.5833333333335</v>
      </c>
      <c r="BJ501" s="140">
        <f t="shared" si="294"/>
        <v>24979</v>
      </c>
      <c r="BL501" s="399">
        <f t="shared" si="268"/>
        <v>26</v>
      </c>
      <c r="BM501" s="399">
        <f t="shared" si="269"/>
        <v>26</v>
      </c>
      <c r="BN501" s="399">
        <f t="shared" si="270"/>
        <v>49.09</v>
      </c>
      <c r="BO501" s="399">
        <f t="shared" si="271"/>
        <v>38.78</v>
      </c>
      <c r="BP501" s="399">
        <f t="shared" si="272"/>
        <v>38.880000000000003</v>
      </c>
      <c r="BQ501" s="399">
        <f t="shared" si="273"/>
        <v>52.68</v>
      </c>
      <c r="BR501" s="399">
        <f t="shared" si="274"/>
        <v>59.78</v>
      </c>
      <c r="BS501" s="399">
        <f t="shared" si="275"/>
        <v>50.96</v>
      </c>
      <c r="BT501" s="399">
        <f t="shared" si="276"/>
        <v>47.49</v>
      </c>
      <c r="BU501" s="399">
        <f t="shared" si="277"/>
        <v>37.19</v>
      </c>
      <c r="BV501" s="399">
        <f t="shared" si="278"/>
        <v>26</v>
      </c>
      <c r="BW501" s="399">
        <f t="shared" si="279"/>
        <v>26</v>
      </c>
      <c r="BX501" s="385">
        <f t="shared" si="295"/>
        <v>478.85</v>
      </c>
      <c r="BY501" s="385">
        <f t="shared" si="296"/>
        <v>39.904166666666669</v>
      </c>
      <c r="BZ501" s="385"/>
      <c r="CF501" s="399">
        <f t="shared" si="280"/>
        <v>51</v>
      </c>
      <c r="CG501" s="399">
        <f t="shared" si="281"/>
        <v>51</v>
      </c>
      <c r="CH501" s="399">
        <f t="shared" si="282"/>
        <v>87.62</v>
      </c>
      <c r="CI501" s="399">
        <f t="shared" si="283"/>
        <v>69.95</v>
      </c>
      <c r="CJ501" s="399">
        <f t="shared" si="284"/>
        <v>70.12</v>
      </c>
      <c r="CK501" s="399">
        <f t="shared" si="285"/>
        <v>93.77</v>
      </c>
      <c r="CL501" s="399">
        <f t="shared" si="286"/>
        <v>105.94</v>
      </c>
      <c r="CM501" s="399">
        <f t="shared" si="287"/>
        <v>90.83</v>
      </c>
      <c r="CN501" s="399">
        <f t="shared" si="288"/>
        <v>84.88</v>
      </c>
      <c r="CO501" s="399">
        <f t="shared" si="289"/>
        <v>67.209999999999994</v>
      </c>
      <c r="CP501" s="399">
        <f t="shared" si="290"/>
        <v>51</v>
      </c>
      <c r="CQ501" s="399">
        <f t="shared" si="291"/>
        <v>51</v>
      </c>
      <c r="CR501" s="385">
        <f t="shared" si="297"/>
        <v>874.32</v>
      </c>
      <c r="CS501" s="385">
        <f t="shared" si="298"/>
        <v>72.86</v>
      </c>
    </row>
    <row r="502" spans="22:97" ht="14" customHeight="1" x14ac:dyDescent="0.35">
      <c r="V502" s="137"/>
      <c r="W502" s="39"/>
      <c r="X502" s="202"/>
      <c r="Y502" s="42"/>
      <c r="Z502" s="27"/>
      <c r="AA502" s="28"/>
      <c r="AB502" s="29"/>
      <c r="AC502" s="29"/>
      <c r="AD502" s="29"/>
      <c r="AE502" s="30"/>
      <c r="AF502" s="31"/>
      <c r="AG502" s="136"/>
      <c r="AH502" s="137"/>
      <c r="AI502" s="39"/>
      <c r="AJ502" s="41"/>
      <c r="AK502" s="42"/>
      <c r="AL502" s="27"/>
      <c r="AM502" s="28" t="str">
        <f>IFERROR(INDEX(#REF!,MATCH(AH502,#REF!,0)),"")</f>
        <v/>
      </c>
      <c r="AN502" s="29" t="str">
        <f t="shared" si="267"/>
        <v/>
      </c>
      <c r="AO502" s="29">
        <f t="shared" si="299"/>
        <v>0</v>
      </c>
      <c r="AP502" s="29">
        <f t="shared" si="292"/>
        <v>0</v>
      </c>
      <c r="AQ502" s="30">
        <f t="shared" si="300"/>
        <v>0</v>
      </c>
      <c r="AR502" s="31">
        <f t="shared" si="301"/>
        <v>0</v>
      </c>
      <c r="AT502" s="44" t="s">
        <v>969</v>
      </c>
      <c r="AU502" s="48" t="s">
        <v>834</v>
      </c>
      <c r="AV502" s="138">
        <v>0</v>
      </c>
      <c r="AW502" s="58">
        <v>0</v>
      </c>
      <c r="AX502" s="55">
        <v>4516</v>
      </c>
      <c r="AY502" s="58">
        <v>2518</v>
      </c>
      <c r="AZ502" s="55">
        <v>4020</v>
      </c>
      <c r="BA502" s="58">
        <v>6567</v>
      </c>
      <c r="BB502" s="55">
        <v>8814</v>
      </c>
      <c r="BC502" s="58">
        <v>3601</v>
      </c>
      <c r="BD502" s="51">
        <v>5666</v>
      </c>
      <c r="BE502" s="58">
        <v>3753</v>
      </c>
      <c r="BF502" s="55">
        <v>0</v>
      </c>
      <c r="BG502" s="59">
        <v>0</v>
      </c>
      <c r="BI502" s="140">
        <f t="shared" si="293"/>
        <v>3287.9166666666665</v>
      </c>
      <c r="BJ502" s="140">
        <f t="shared" si="294"/>
        <v>39455</v>
      </c>
      <c r="BL502" s="399">
        <f t="shared" si="268"/>
        <v>26</v>
      </c>
      <c r="BM502" s="399">
        <f t="shared" si="269"/>
        <v>26</v>
      </c>
      <c r="BN502" s="399">
        <f t="shared" si="270"/>
        <v>56.61</v>
      </c>
      <c r="BO502" s="399">
        <f t="shared" si="271"/>
        <v>42.63</v>
      </c>
      <c r="BP502" s="399">
        <f t="shared" si="272"/>
        <v>53.14</v>
      </c>
      <c r="BQ502" s="399">
        <f t="shared" si="273"/>
        <v>71.540000000000006</v>
      </c>
      <c r="BR502" s="399">
        <f t="shared" si="274"/>
        <v>89.51</v>
      </c>
      <c r="BS502" s="399">
        <f t="shared" si="275"/>
        <v>50.21</v>
      </c>
      <c r="BT502" s="399">
        <f t="shared" si="276"/>
        <v>64.66</v>
      </c>
      <c r="BU502" s="399">
        <f t="shared" si="277"/>
        <v>51.27</v>
      </c>
      <c r="BV502" s="399">
        <f t="shared" si="278"/>
        <v>26</v>
      </c>
      <c r="BW502" s="399">
        <f t="shared" si="279"/>
        <v>26</v>
      </c>
      <c r="BX502" s="385">
        <f t="shared" si="295"/>
        <v>583.56999999999994</v>
      </c>
      <c r="BY502" s="385">
        <f t="shared" si="296"/>
        <v>48.630833333333328</v>
      </c>
      <c r="BZ502" s="385"/>
      <c r="CF502" s="399">
        <f t="shared" si="280"/>
        <v>51</v>
      </c>
      <c r="CG502" s="399">
        <f t="shared" si="281"/>
        <v>51</v>
      </c>
      <c r="CH502" s="399">
        <f t="shared" si="282"/>
        <v>100.51</v>
      </c>
      <c r="CI502" s="399">
        <f t="shared" si="283"/>
        <v>76.540000000000006</v>
      </c>
      <c r="CJ502" s="399">
        <f t="shared" si="284"/>
        <v>94.56</v>
      </c>
      <c r="CK502" s="399">
        <f t="shared" si="285"/>
        <v>133.66</v>
      </c>
      <c r="CL502" s="399">
        <f t="shared" si="286"/>
        <v>178.6</v>
      </c>
      <c r="CM502" s="399">
        <f t="shared" si="287"/>
        <v>89.53</v>
      </c>
      <c r="CN502" s="399">
        <f t="shared" si="288"/>
        <v>115.64</v>
      </c>
      <c r="CO502" s="399">
        <f t="shared" si="289"/>
        <v>91.36</v>
      </c>
      <c r="CP502" s="399">
        <f t="shared" si="290"/>
        <v>51</v>
      </c>
      <c r="CQ502" s="399">
        <f t="shared" si="291"/>
        <v>51</v>
      </c>
      <c r="CR502" s="385">
        <f t="shared" si="297"/>
        <v>1084.4000000000001</v>
      </c>
      <c r="CS502" s="385">
        <f t="shared" si="298"/>
        <v>90.366666666666674</v>
      </c>
    </row>
    <row r="503" spans="22:97" ht="14" customHeight="1" x14ac:dyDescent="0.35">
      <c r="V503" s="137"/>
      <c r="W503" s="39"/>
      <c r="X503" s="202"/>
      <c r="Y503" s="42"/>
      <c r="Z503" s="27"/>
      <c r="AA503" s="28"/>
      <c r="AB503" s="29"/>
      <c r="AC503" s="29"/>
      <c r="AD503" s="29"/>
      <c r="AE503" s="30"/>
      <c r="AF503" s="31"/>
      <c r="AG503" s="136"/>
      <c r="AH503" s="137"/>
      <c r="AI503" s="39"/>
      <c r="AJ503" s="41"/>
      <c r="AK503" s="42"/>
      <c r="AL503" s="27"/>
      <c r="AM503" s="28" t="str">
        <f>IFERROR(INDEX(#REF!,MATCH(AH503,#REF!,0)),"")</f>
        <v/>
      </c>
      <c r="AN503" s="29" t="str">
        <f t="shared" si="267"/>
        <v/>
      </c>
      <c r="AO503" s="29">
        <f t="shared" si="299"/>
        <v>0</v>
      </c>
      <c r="AP503" s="29">
        <f t="shared" si="292"/>
        <v>0</v>
      </c>
      <c r="AQ503" s="30">
        <f t="shared" si="300"/>
        <v>0</v>
      </c>
      <c r="AR503" s="31">
        <f t="shared" si="301"/>
        <v>0</v>
      </c>
      <c r="AT503" s="44" t="s">
        <v>969</v>
      </c>
      <c r="AU503" s="48" t="s">
        <v>835</v>
      </c>
      <c r="AV503" s="138">
        <v>0</v>
      </c>
      <c r="AW503" s="58">
        <v>0</v>
      </c>
      <c r="AX503" s="55">
        <v>3061</v>
      </c>
      <c r="AY503" s="58">
        <v>1239</v>
      </c>
      <c r="AZ503" s="55">
        <v>3662</v>
      </c>
      <c r="BA503" s="58">
        <v>5390</v>
      </c>
      <c r="BB503" s="55">
        <v>6112</v>
      </c>
      <c r="BC503" s="58">
        <v>4308</v>
      </c>
      <c r="BD503" s="51">
        <v>4703</v>
      </c>
      <c r="BE503" s="58">
        <v>3149</v>
      </c>
      <c r="BF503" s="55">
        <v>0</v>
      </c>
      <c r="BG503" s="59">
        <v>0</v>
      </c>
      <c r="BI503" s="140">
        <f t="shared" si="293"/>
        <v>2635.3333333333335</v>
      </c>
      <c r="BJ503" s="140">
        <f t="shared" si="294"/>
        <v>31624</v>
      </c>
      <c r="BL503" s="399">
        <f t="shared" si="268"/>
        <v>26</v>
      </c>
      <c r="BM503" s="399">
        <f t="shared" si="269"/>
        <v>26</v>
      </c>
      <c r="BN503" s="399">
        <f t="shared" si="270"/>
        <v>46.43</v>
      </c>
      <c r="BO503" s="399">
        <f t="shared" si="271"/>
        <v>33.67</v>
      </c>
      <c r="BP503" s="399">
        <f t="shared" si="272"/>
        <v>50.63</v>
      </c>
      <c r="BQ503" s="399">
        <f t="shared" si="273"/>
        <v>62.73</v>
      </c>
      <c r="BR503" s="399">
        <f t="shared" si="274"/>
        <v>67.900000000000006</v>
      </c>
      <c r="BS503" s="399">
        <f t="shared" si="275"/>
        <v>55.16</v>
      </c>
      <c r="BT503" s="399">
        <f t="shared" si="276"/>
        <v>57.92</v>
      </c>
      <c r="BU503" s="399">
        <f t="shared" si="277"/>
        <v>47.04</v>
      </c>
      <c r="BV503" s="399">
        <f t="shared" si="278"/>
        <v>26</v>
      </c>
      <c r="BW503" s="399">
        <f t="shared" si="279"/>
        <v>26</v>
      </c>
      <c r="BX503" s="385">
        <f t="shared" si="295"/>
        <v>525.48</v>
      </c>
      <c r="BY503" s="385">
        <f t="shared" si="296"/>
        <v>43.79</v>
      </c>
      <c r="BZ503" s="385"/>
      <c r="CF503" s="399">
        <f t="shared" si="280"/>
        <v>51</v>
      </c>
      <c r="CG503" s="399">
        <f t="shared" si="281"/>
        <v>51</v>
      </c>
      <c r="CH503" s="399">
        <f t="shared" si="282"/>
        <v>83.05</v>
      </c>
      <c r="CI503" s="399">
        <f t="shared" si="283"/>
        <v>61.19</v>
      </c>
      <c r="CJ503" s="399">
        <f t="shared" si="284"/>
        <v>90.26</v>
      </c>
      <c r="CK503" s="399">
        <f t="shared" si="285"/>
        <v>111</v>
      </c>
      <c r="CL503" s="399">
        <f t="shared" si="286"/>
        <v>124.56</v>
      </c>
      <c r="CM503" s="399">
        <f t="shared" si="287"/>
        <v>98.02</v>
      </c>
      <c r="CN503" s="399">
        <f t="shared" si="288"/>
        <v>102.76</v>
      </c>
      <c r="CO503" s="399">
        <f t="shared" si="289"/>
        <v>84.11</v>
      </c>
      <c r="CP503" s="399">
        <f t="shared" si="290"/>
        <v>51</v>
      </c>
      <c r="CQ503" s="399">
        <f t="shared" si="291"/>
        <v>51</v>
      </c>
      <c r="CR503" s="385">
        <f t="shared" si="297"/>
        <v>958.94999999999993</v>
      </c>
      <c r="CS503" s="385">
        <f t="shared" si="298"/>
        <v>79.912499999999994</v>
      </c>
    </row>
    <row r="504" spans="22:97" ht="14" customHeight="1" x14ac:dyDescent="0.35">
      <c r="V504" s="137"/>
      <c r="W504" s="39"/>
      <c r="X504" s="202"/>
      <c r="Y504" s="42"/>
      <c r="Z504" s="27"/>
      <c r="AA504" s="28"/>
      <c r="AB504" s="29"/>
      <c r="AC504" s="29"/>
      <c r="AD504" s="29"/>
      <c r="AE504" s="30"/>
      <c r="AF504" s="31"/>
      <c r="AG504" s="136"/>
      <c r="AH504" s="137"/>
      <c r="AI504" s="39"/>
      <c r="AJ504" s="41"/>
      <c r="AK504" s="42"/>
      <c r="AL504" s="27"/>
      <c r="AM504" s="28" t="str">
        <f>IFERROR(INDEX(#REF!,MATCH(AH504,#REF!,0)),"")</f>
        <v/>
      </c>
      <c r="AN504" s="29" t="str">
        <f t="shared" si="267"/>
        <v/>
      </c>
      <c r="AO504" s="29">
        <f t="shared" si="299"/>
        <v>0</v>
      </c>
      <c r="AP504" s="29">
        <f t="shared" si="292"/>
        <v>0</v>
      </c>
      <c r="AQ504" s="30">
        <f t="shared" si="300"/>
        <v>0</v>
      </c>
      <c r="AR504" s="31">
        <f t="shared" si="301"/>
        <v>0</v>
      </c>
      <c r="AT504" s="44" t="s">
        <v>969</v>
      </c>
      <c r="AU504" s="48" t="s">
        <v>836</v>
      </c>
      <c r="AV504" s="138">
        <v>0</v>
      </c>
      <c r="AW504" s="58">
        <v>0</v>
      </c>
      <c r="AX504" s="55">
        <v>8974</v>
      </c>
      <c r="AY504" s="58">
        <v>3982</v>
      </c>
      <c r="AZ504" s="55">
        <v>5731</v>
      </c>
      <c r="BA504" s="58">
        <v>7758</v>
      </c>
      <c r="BB504" s="55">
        <v>10733</v>
      </c>
      <c r="BC504" s="58">
        <v>8765</v>
      </c>
      <c r="BD504" s="51">
        <v>9529</v>
      </c>
      <c r="BE504" s="58">
        <v>5638</v>
      </c>
      <c r="BF504" s="55">
        <v>0</v>
      </c>
      <c r="BG504" s="59">
        <v>0</v>
      </c>
      <c r="BI504" s="140">
        <f t="shared" si="293"/>
        <v>5092.5</v>
      </c>
      <c r="BJ504" s="140">
        <f t="shared" si="294"/>
        <v>61110</v>
      </c>
      <c r="BL504" s="399">
        <f t="shared" si="268"/>
        <v>26</v>
      </c>
      <c r="BM504" s="399">
        <f t="shared" si="269"/>
        <v>26</v>
      </c>
      <c r="BN504" s="399">
        <f t="shared" si="270"/>
        <v>90.79</v>
      </c>
      <c r="BO504" s="399">
        <f t="shared" si="271"/>
        <v>52.87</v>
      </c>
      <c r="BP504" s="399">
        <f t="shared" si="272"/>
        <v>65.12</v>
      </c>
      <c r="BQ504" s="399">
        <f t="shared" si="273"/>
        <v>81.06</v>
      </c>
      <c r="BR504" s="399">
        <f t="shared" si="274"/>
        <v>104.86</v>
      </c>
      <c r="BS504" s="399">
        <f t="shared" si="275"/>
        <v>89.12</v>
      </c>
      <c r="BT504" s="399">
        <f t="shared" si="276"/>
        <v>95.23</v>
      </c>
      <c r="BU504" s="399">
        <f t="shared" si="277"/>
        <v>64.47</v>
      </c>
      <c r="BV504" s="399">
        <f t="shared" si="278"/>
        <v>26</v>
      </c>
      <c r="BW504" s="399">
        <f t="shared" si="279"/>
        <v>26</v>
      </c>
      <c r="BX504" s="385">
        <f t="shared" si="295"/>
        <v>747.5200000000001</v>
      </c>
      <c r="BY504" s="385">
        <f t="shared" si="296"/>
        <v>62.293333333333344</v>
      </c>
      <c r="BZ504" s="385"/>
      <c r="CF504" s="399">
        <f t="shared" si="280"/>
        <v>51</v>
      </c>
      <c r="CG504" s="399">
        <f t="shared" si="281"/>
        <v>51</v>
      </c>
      <c r="CH504" s="399">
        <f t="shared" si="282"/>
        <v>181.8</v>
      </c>
      <c r="CI504" s="399">
        <f t="shared" si="283"/>
        <v>94.1</v>
      </c>
      <c r="CJ504" s="399">
        <f t="shared" si="284"/>
        <v>116.94</v>
      </c>
      <c r="CK504" s="399">
        <f t="shared" si="285"/>
        <v>157.47999999999999</v>
      </c>
      <c r="CL504" s="399">
        <f t="shared" si="286"/>
        <v>216.98</v>
      </c>
      <c r="CM504" s="399">
        <f t="shared" si="287"/>
        <v>177.62</v>
      </c>
      <c r="CN504" s="399">
        <f t="shared" si="288"/>
        <v>192.9</v>
      </c>
      <c r="CO504" s="399">
        <f t="shared" si="289"/>
        <v>115.08</v>
      </c>
      <c r="CP504" s="399">
        <f t="shared" si="290"/>
        <v>51</v>
      </c>
      <c r="CQ504" s="399">
        <f t="shared" si="291"/>
        <v>51</v>
      </c>
      <c r="CR504" s="385">
        <f t="shared" si="297"/>
        <v>1456.9</v>
      </c>
      <c r="CS504" s="385">
        <f t="shared" si="298"/>
        <v>121.40833333333335</v>
      </c>
    </row>
    <row r="505" spans="22:97" ht="14" customHeight="1" x14ac:dyDescent="0.35">
      <c r="V505" s="137"/>
      <c r="W505" s="39"/>
      <c r="X505" s="202"/>
      <c r="Y505" s="42"/>
      <c r="Z505" s="27"/>
      <c r="AA505" s="28"/>
      <c r="AB505" s="29"/>
      <c r="AC505" s="29"/>
      <c r="AD505" s="29"/>
      <c r="AE505" s="30"/>
      <c r="AF505" s="31"/>
      <c r="AG505" s="136"/>
      <c r="AH505" s="137"/>
      <c r="AI505" s="39"/>
      <c r="AJ505" s="41"/>
      <c r="AK505" s="42"/>
      <c r="AL505" s="27"/>
      <c r="AM505" s="28" t="str">
        <f>IFERROR(INDEX(#REF!,MATCH(AH505,#REF!,0)),"")</f>
        <v/>
      </c>
      <c r="AN505" s="29" t="str">
        <f t="shared" si="267"/>
        <v/>
      </c>
      <c r="AO505" s="29">
        <f t="shared" si="299"/>
        <v>0</v>
      </c>
      <c r="AP505" s="29">
        <f t="shared" si="292"/>
        <v>0</v>
      </c>
      <c r="AQ505" s="30">
        <f t="shared" si="300"/>
        <v>0</v>
      </c>
      <c r="AR505" s="31">
        <f t="shared" si="301"/>
        <v>0</v>
      </c>
      <c r="AT505" s="44" t="s">
        <v>969</v>
      </c>
      <c r="AU505" s="48" t="s">
        <v>837</v>
      </c>
      <c r="AV505" s="138">
        <v>0</v>
      </c>
      <c r="AW505" s="58">
        <v>0</v>
      </c>
      <c r="AX505" s="55">
        <v>4764</v>
      </c>
      <c r="AY505" s="58">
        <v>16072</v>
      </c>
      <c r="AZ505" s="55">
        <v>10777</v>
      </c>
      <c r="BA505" s="58">
        <v>15683</v>
      </c>
      <c r="BB505" s="55">
        <v>21728</v>
      </c>
      <c r="BC505" s="58">
        <v>20889</v>
      </c>
      <c r="BD505" s="51">
        <v>20436</v>
      </c>
      <c r="BE505" s="58">
        <v>12201</v>
      </c>
      <c r="BF505" s="55">
        <v>0</v>
      </c>
      <c r="BG505" s="59">
        <v>0</v>
      </c>
      <c r="BI505" s="140">
        <f t="shared" si="293"/>
        <v>10212.5</v>
      </c>
      <c r="BJ505" s="140">
        <f t="shared" si="294"/>
        <v>122550</v>
      </c>
      <c r="BL505" s="399">
        <f t="shared" si="268"/>
        <v>26</v>
      </c>
      <c r="BM505" s="399">
        <f t="shared" si="269"/>
        <v>26</v>
      </c>
      <c r="BN505" s="399">
        <f t="shared" si="270"/>
        <v>58.35</v>
      </c>
      <c r="BO505" s="399">
        <f t="shared" si="271"/>
        <v>147.58000000000001</v>
      </c>
      <c r="BP505" s="399">
        <f t="shared" si="272"/>
        <v>105.22</v>
      </c>
      <c r="BQ505" s="399">
        <f t="shared" si="273"/>
        <v>144.46</v>
      </c>
      <c r="BR505" s="399">
        <f t="shared" si="274"/>
        <v>192.82</v>
      </c>
      <c r="BS505" s="399">
        <f t="shared" si="275"/>
        <v>186.11</v>
      </c>
      <c r="BT505" s="399">
        <f t="shared" si="276"/>
        <v>182.49</v>
      </c>
      <c r="BU505" s="399">
        <f t="shared" si="277"/>
        <v>116.61</v>
      </c>
      <c r="BV505" s="399">
        <f t="shared" si="278"/>
        <v>26</v>
      </c>
      <c r="BW505" s="399">
        <f t="shared" si="279"/>
        <v>26</v>
      </c>
      <c r="BX505" s="385">
        <f t="shared" si="295"/>
        <v>1237.6400000000001</v>
      </c>
      <c r="BY505" s="385">
        <f t="shared" si="296"/>
        <v>103.13666666666667</v>
      </c>
      <c r="BZ505" s="385"/>
      <c r="CF505" s="399">
        <f t="shared" si="280"/>
        <v>51</v>
      </c>
      <c r="CG505" s="399">
        <f t="shared" si="281"/>
        <v>51</v>
      </c>
      <c r="CH505" s="399">
        <f t="shared" si="282"/>
        <v>103.49</v>
      </c>
      <c r="CI505" s="399">
        <f t="shared" si="283"/>
        <v>323.76</v>
      </c>
      <c r="CJ505" s="399">
        <f t="shared" si="284"/>
        <v>217.86</v>
      </c>
      <c r="CK505" s="399">
        <f t="shared" si="285"/>
        <v>315.98</v>
      </c>
      <c r="CL505" s="399">
        <f t="shared" si="286"/>
        <v>436.88</v>
      </c>
      <c r="CM505" s="399">
        <f t="shared" si="287"/>
        <v>420.1</v>
      </c>
      <c r="CN505" s="399">
        <f t="shared" si="288"/>
        <v>411.04</v>
      </c>
      <c r="CO505" s="399">
        <f t="shared" si="289"/>
        <v>246.34</v>
      </c>
      <c r="CP505" s="399">
        <f t="shared" si="290"/>
        <v>51</v>
      </c>
      <c r="CQ505" s="399">
        <f t="shared" si="291"/>
        <v>51</v>
      </c>
      <c r="CR505" s="385">
        <f t="shared" si="297"/>
        <v>2679.4500000000003</v>
      </c>
      <c r="CS505" s="385">
        <f t="shared" si="298"/>
        <v>223.28750000000002</v>
      </c>
    </row>
    <row r="506" spans="22:97" ht="14" customHeight="1" x14ac:dyDescent="0.35">
      <c r="V506" s="137"/>
      <c r="W506" s="39"/>
      <c r="X506" s="202"/>
      <c r="Y506" s="42"/>
      <c r="Z506" s="27"/>
      <c r="AA506" s="28"/>
      <c r="AB506" s="29"/>
      <c r="AC506" s="29"/>
      <c r="AD506" s="29"/>
      <c r="AE506" s="30"/>
      <c r="AF506" s="31"/>
      <c r="AG506" s="136"/>
      <c r="AH506" s="137"/>
      <c r="AI506" s="39"/>
      <c r="AJ506" s="41"/>
      <c r="AK506" s="42"/>
      <c r="AL506" s="27"/>
      <c r="AM506" s="28" t="str">
        <f>IFERROR(INDEX(#REF!,MATCH(AH506,#REF!,0)),"")</f>
        <v/>
      </c>
      <c r="AN506" s="29" t="str">
        <f t="shared" si="267"/>
        <v/>
      </c>
      <c r="AO506" s="29">
        <f t="shared" si="299"/>
        <v>0</v>
      </c>
      <c r="AP506" s="29">
        <f t="shared" si="292"/>
        <v>0</v>
      </c>
      <c r="AQ506" s="30">
        <f t="shared" si="300"/>
        <v>0</v>
      </c>
      <c r="AR506" s="31">
        <f t="shared" si="301"/>
        <v>0</v>
      </c>
      <c r="AT506" s="44" t="s">
        <v>969</v>
      </c>
      <c r="AU506" s="48" t="s">
        <v>838</v>
      </c>
      <c r="AV506" s="138">
        <v>0</v>
      </c>
      <c r="AW506" s="58">
        <v>0</v>
      </c>
      <c r="AX506" s="55">
        <v>1565</v>
      </c>
      <c r="AY506" s="58">
        <v>859</v>
      </c>
      <c r="AZ506" s="55">
        <v>4315</v>
      </c>
      <c r="BA506" s="58">
        <v>7817</v>
      </c>
      <c r="BB506" s="55">
        <v>9577</v>
      </c>
      <c r="BC506" s="58">
        <v>10208</v>
      </c>
      <c r="BD506" s="51">
        <v>5749</v>
      </c>
      <c r="BE506" s="58">
        <v>6208</v>
      </c>
      <c r="BF506" s="55">
        <v>0</v>
      </c>
      <c r="BG506" s="59">
        <v>0</v>
      </c>
      <c r="BI506" s="140">
        <f t="shared" si="293"/>
        <v>3858.1666666666665</v>
      </c>
      <c r="BJ506" s="140">
        <f t="shared" si="294"/>
        <v>46298</v>
      </c>
      <c r="BL506" s="399">
        <f t="shared" si="268"/>
        <v>26</v>
      </c>
      <c r="BM506" s="399">
        <f t="shared" si="269"/>
        <v>26</v>
      </c>
      <c r="BN506" s="399">
        <f t="shared" si="270"/>
        <v>35.96</v>
      </c>
      <c r="BO506" s="399">
        <f t="shared" si="271"/>
        <v>31.15</v>
      </c>
      <c r="BP506" s="399">
        <f t="shared" si="272"/>
        <v>55.21</v>
      </c>
      <c r="BQ506" s="399">
        <f t="shared" si="273"/>
        <v>81.540000000000006</v>
      </c>
      <c r="BR506" s="399">
        <f t="shared" si="274"/>
        <v>95.62</v>
      </c>
      <c r="BS506" s="399">
        <f t="shared" si="275"/>
        <v>100.66</v>
      </c>
      <c r="BT506" s="399">
        <f t="shared" si="276"/>
        <v>65.239999999999995</v>
      </c>
      <c r="BU506" s="399">
        <f t="shared" si="277"/>
        <v>68.66</v>
      </c>
      <c r="BV506" s="399">
        <f t="shared" si="278"/>
        <v>26</v>
      </c>
      <c r="BW506" s="399">
        <f t="shared" si="279"/>
        <v>26</v>
      </c>
      <c r="BX506" s="385">
        <f t="shared" si="295"/>
        <v>638.04</v>
      </c>
      <c r="BY506" s="385">
        <f t="shared" si="296"/>
        <v>53.169999999999995</v>
      </c>
      <c r="BZ506" s="385"/>
      <c r="CF506" s="399">
        <f t="shared" si="280"/>
        <v>51</v>
      </c>
      <c r="CG506" s="399">
        <f t="shared" si="281"/>
        <v>51</v>
      </c>
      <c r="CH506" s="399">
        <f t="shared" si="282"/>
        <v>65.099999999999994</v>
      </c>
      <c r="CI506" s="399">
        <f t="shared" si="283"/>
        <v>56.84</v>
      </c>
      <c r="CJ506" s="399">
        <f t="shared" si="284"/>
        <v>98.1</v>
      </c>
      <c r="CK506" s="399">
        <f t="shared" si="285"/>
        <v>158.66</v>
      </c>
      <c r="CL506" s="399">
        <f t="shared" si="286"/>
        <v>193.86</v>
      </c>
      <c r="CM506" s="399">
        <f t="shared" si="287"/>
        <v>206.48</v>
      </c>
      <c r="CN506" s="399">
        <f t="shared" si="288"/>
        <v>117.3</v>
      </c>
      <c r="CO506" s="399">
        <f t="shared" si="289"/>
        <v>126.48</v>
      </c>
      <c r="CP506" s="399">
        <f t="shared" si="290"/>
        <v>51</v>
      </c>
      <c r="CQ506" s="399">
        <f t="shared" si="291"/>
        <v>51</v>
      </c>
      <c r="CR506" s="385">
        <f t="shared" si="297"/>
        <v>1226.82</v>
      </c>
      <c r="CS506" s="385">
        <f t="shared" si="298"/>
        <v>102.235</v>
      </c>
    </row>
    <row r="507" spans="22:97" ht="14" customHeight="1" x14ac:dyDescent="0.35">
      <c r="V507" s="137"/>
      <c r="W507" s="39"/>
      <c r="X507" s="202"/>
      <c r="Y507" s="42"/>
      <c r="Z507" s="27"/>
      <c r="AA507" s="28"/>
      <c r="AB507" s="29"/>
      <c r="AC507" s="29"/>
      <c r="AD507" s="29"/>
      <c r="AE507" s="30"/>
      <c r="AF507" s="31"/>
      <c r="AG507" s="136"/>
      <c r="AH507" s="137"/>
      <c r="AI507" s="39"/>
      <c r="AJ507" s="41"/>
      <c r="AK507" s="42"/>
      <c r="AL507" s="27"/>
      <c r="AM507" s="28" t="str">
        <f>IFERROR(INDEX(#REF!,MATCH(AH507,#REF!,0)),"")</f>
        <v/>
      </c>
      <c r="AN507" s="29" t="str">
        <f t="shared" si="267"/>
        <v/>
      </c>
      <c r="AO507" s="29">
        <f t="shared" si="299"/>
        <v>0</v>
      </c>
      <c r="AP507" s="29">
        <f t="shared" si="292"/>
        <v>0</v>
      </c>
      <c r="AQ507" s="30">
        <f t="shared" si="300"/>
        <v>0</v>
      </c>
      <c r="AR507" s="31">
        <f t="shared" si="301"/>
        <v>0</v>
      </c>
      <c r="AT507" s="44" t="s">
        <v>969</v>
      </c>
      <c r="AU507" s="48" t="s">
        <v>839</v>
      </c>
      <c r="AV507" s="138">
        <v>0</v>
      </c>
      <c r="AW507" s="58">
        <v>0</v>
      </c>
      <c r="AX507" s="55">
        <v>2770</v>
      </c>
      <c r="AY507" s="58">
        <v>1722</v>
      </c>
      <c r="AZ507" s="55">
        <v>2203</v>
      </c>
      <c r="BA507" s="58">
        <v>7969</v>
      </c>
      <c r="BB507" s="55">
        <v>2788</v>
      </c>
      <c r="BC507" s="58">
        <v>5044</v>
      </c>
      <c r="BD507" s="51">
        <v>3937</v>
      </c>
      <c r="BE507" s="58">
        <v>4350</v>
      </c>
      <c r="BF507" s="55">
        <v>0</v>
      </c>
      <c r="BG507" s="59">
        <v>0</v>
      </c>
      <c r="BI507" s="140">
        <f t="shared" si="293"/>
        <v>2565.25</v>
      </c>
      <c r="BJ507" s="140">
        <f t="shared" si="294"/>
        <v>30783</v>
      </c>
      <c r="BL507" s="399">
        <f t="shared" si="268"/>
        <v>26</v>
      </c>
      <c r="BM507" s="399">
        <f t="shared" si="269"/>
        <v>26</v>
      </c>
      <c r="BN507" s="399">
        <f t="shared" si="270"/>
        <v>44.39</v>
      </c>
      <c r="BO507" s="399">
        <f t="shared" si="271"/>
        <v>37.049999999999997</v>
      </c>
      <c r="BP507" s="399">
        <f t="shared" si="272"/>
        <v>40.42</v>
      </c>
      <c r="BQ507" s="399">
        <f t="shared" si="273"/>
        <v>82.75</v>
      </c>
      <c r="BR507" s="399">
        <f t="shared" si="274"/>
        <v>44.52</v>
      </c>
      <c r="BS507" s="399">
        <f t="shared" si="275"/>
        <v>60.31</v>
      </c>
      <c r="BT507" s="399">
        <f t="shared" si="276"/>
        <v>52.56</v>
      </c>
      <c r="BU507" s="399">
        <f t="shared" si="277"/>
        <v>55.45</v>
      </c>
      <c r="BV507" s="399">
        <f t="shared" si="278"/>
        <v>26</v>
      </c>
      <c r="BW507" s="399">
        <f t="shared" si="279"/>
        <v>26</v>
      </c>
      <c r="BX507" s="385">
        <f t="shared" si="295"/>
        <v>521.45000000000005</v>
      </c>
      <c r="BY507" s="385">
        <f t="shared" si="296"/>
        <v>43.454166666666673</v>
      </c>
      <c r="BZ507" s="385"/>
      <c r="CF507" s="399">
        <f t="shared" si="280"/>
        <v>51</v>
      </c>
      <c r="CG507" s="399">
        <f t="shared" si="281"/>
        <v>51</v>
      </c>
      <c r="CH507" s="399">
        <f t="shared" si="282"/>
        <v>79.56</v>
      </c>
      <c r="CI507" s="399">
        <f t="shared" si="283"/>
        <v>66.98</v>
      </c>
      <c r="CJ507" s="399">
        <f t="shared" si="284"/>
        <v>72.760000000000005</v>
      </c>
      <c r="CK507" s="399">
        <f t="shared" si="285"/>
        <v>161.69999999999999</v>
      </c>
      <c r="CL507" s="399">
        <f t="shared" si="286"/>
        <v>79.78</v>
      </c>
      <c r="CM507" s="399">
        <f t="shared" si="287"/>
        <v>106.85</v>
      </c>
      <c r="CN507" s="399">
        <f t="shared" si="288"/>
        <v>93.56</v>
      </c>
      <c r="CO507" s="399">
        <f t="shared" si="289"/>
        <v>98.52</v>
      </c>
      <c r="CP507" s="399">
        <f t="shared" si="290"/>
        <v>51</v>
      </c>
      <c r="CQ507" s="399">
        <f t="shared" si="291"/>
        <v>51</v>
      </c>
      <c r="CR507" s="385">
        <f t="shared" si="297"/>
        <v>963.71</v>
      </c>
      <c r="CS507" s="385">
        <f t="shared" si="298"/>
        <v>80.30916666666667</v>
      </c>
    </row>
    <row r="508" spans="22:97" ht="14" customHeight="1" x14ac:dyDescent="0.35">
      <c r="V508" s="137"/>
      <c r="W508" s="39"/>
      <c r="X508" s="202"/>
      <c r="Y508" s="42"/>
      <c r="Z508" s="27"/>
      <c r="AA508" s="28"/>
      <c r="AB508" s="29"/>
      <c r="AC508" s="29"/>
      <c r="AD508" s="29"/>
      <c r="AE508" s="30"/>
      <c r="AF508" s="31"/>
      <c r="AG508" s="136"/>
      <c r="AH508" s="137"/>
      <c r="AI508" s="39"/>
      <c r="AJ508" s="41"/>
      <c r="AK508" s="42"/>
      <c r="AL508" s="27"/>
      <c r="AM508" s="28" t="str">
        <f>IFERROR(INDEX(#REF!,MATCH(AH508,#REF!,0)),"")</f>
        <v/>
      </c>
      <c r="AN508" s="29" t="str">
        <f t="shared" si="267"/>
        <v/>
      </c>
      <c r="AO508" s="29">
        <f t="shared" si="299"/>
        <v>0</v>
      </c>
      <c r="AP508" s="29">
        <f t="shared" si="292"/>
        <v>0</v>
      </c>
      <c r="AQ508" s="30">
        <f t="shared" si="300"/>
        <v>0</v>
      </c>
      <c r="AR508" s="31">
        <f t="shared" si="301"/>
        <v>0</v>
      </c>
      <c r="AT508" s="44" t="s">
        <v>969</v>
      </c>
      <c r="AU508" s="48" t="s">
        <v>840</v>
      </c>
      <c r="AV508" s="138">
        <v>0</v>
      </c>
      <c r="AW508" s="58">
        <v>0</v>
      </c>
      <c r="AX508" s="55">
        <v>2238</v>
      </c>
      <c r="AY508" s="58">
        <v>2919</v>
      </c>
      <c r="AZ508" s="55">
        <v>3142</v>
      </c>
      <c r="BA508" s="58">
        <v>5137</v>
      </c>
      <c r="BB508" s="55">
        <v>11420</v>
      </c>
      <c r="BC508" s="58">
        <v>7649</v>
      </c>
      <c r="BD508" s="51">
        <v>5162</v>
      </c>
      <c r="BE508" s="58">
        <v>2411</v>
      </c>
      <c r="BF508" s="55">
        <v>0</v>
      </c>
      <c r="BG508" s="59">
        <v>0</v>
      </c>
      <c r="BI508" s="140">
        <f t="shared" si="293"/>
        <v>3339.8333333333335</v>
      </c>
      <c r="BJ508" s="140">
        <f t="shared" si="294"/>
        <v>40078</v>
      </c>
      <c r="BL508" s="399">
        <f t="shared" si="268"/>
        <v>26</v>
      </c>
      <c r="BM508" s="399">
        <f t="shared" si="269"/>
        <v>26</v>
      </c>
      <c r="BN508" s="399">
        <f t="shared" si="270"/>
        <v>40.67</v>
      </c>
      <c r="BO508" s="399">
        <f t="shared" si="271"/>
        <v>45.43</v>
      </c>
      <c r="BP508" s="399">
        <f t="shared" si="272"/>
        <v>46.99</v>
      </c>
      <c r="BQ508" s="399">
        <f t="shared" si="273"/>
        <v>60.96</v>
      </c>
      <c r="BR508" s="399">
        <f t="shared" si="274"/>
        <v>110.36</v>
      </c>
      <c r="BS508" s="399">
        <f t="shared" si="275"/>
        <v>80.19</v>
      </c>
      <c r="BT508" s="399">
        <f t="shared" si="276"/>
        <v>61.13</v>
      </c>
      <c r="BU508" s="399">
        <f t="shared" si="277"/>
        <v>41.88</v>
      </c>
      <c r="BV508" s="399">
        <f t="shared" si="278"/>
        <v>26</v>
      </c>
      <c r="BW508" s="399">
        <f t="shared" si="279"/>
        <v>26</v>
      </c>
      <c r="BX508" s="385">
        <f t="shared" si="295"/>
        <v>591.61</v>
      </c>
      <c r="BY508" s="385">
        <f t="shared" si="296"/>
        <v>49.300833333333337</v>
      </c>
      <c r="BZ508" s="385"/>
      <c r="CF508" s="399">
        <f t="shared" si="280"/>
        <v>51</v>
      </c>
      <c r="CG508" s="399">
        <f t="shared" si="281"/>
        <v>51</v>
      </c>
      <c r="CH508" s="399">
        <f t="shared" si="282"/>
        <v>73.180000000000007</v>
      </c>
      <c r="CI508" s="399">
        <f t="shared" si="283"/>
        <v>81.349999999999994</v>
      </c>
      <c r="CJ508" s="399">
        <f t="shared" si="284"/>
        <v>84.02</v>
      </c>
      <c r="CK508" s="399">
        <f t="shared" si="285"/>
        <v>107.96</v>
      </c>
      <c r="CL508" s="399">
        <f t="shared" si="286"/>
        <v>230.72</v>
      </c>
      <c r="CM508" s="399">
        <f t="shared" si="287"/>
        <v>155.30000000000001</v>
      </c>
      <c r="CN508" s="399">
        <f t="shared" si="288"/>
        <v>108.26</v>
      </c>
      <c r="CO508" s="399">
        <f t="shared" si="289"/>
        <v>75.25</v>
      </c>
      <c r="CP508" s="399">
        <f t="shared" si="290"/>
        <v>51</v>
      </c>
      <c r="CQ508" s="399">
        <f t="shared" si="291"/>
        <v>51</v>
      </c>
      <c r="CR508" s="385">
        <f t="shared" si="297"/>
        <v>1120.04</v>
      </c>
      <c r="CS508" s="385">
        <f t="shared" si="298"/>
        <v>93.336666666666659</v>
      </c>
    </row>
    <row r="509" spans="22:97" ht="14" customHeight="1" x14ac:dyDescent="0.35">
      <c r="V509" s="137"/>
      <c r="W509" s="39"/>
      <c r="X509" s="202"/>
      <c r="Y509" s="42"/>
      <c r="Z509" s="27"/>
      <c r="AA509" s="28"/>
      <c r="AB509" s="29"/>
      <c r="AC509" s="29"/>
      <c r="AD509" s="29"/>
      <c r="AE509" s="30"/>
      <c r="AF509" s="31"/>
      <c r="AG509" s="136"/>
      <c r="AH509" s="137"/>
      <c r="AI509" s="39"/>
      <c r="AJ509" s="41"/>
      <c r="AK509" s="42"/>
      <c r="AL509" s="27"/>
      <c r="AM509" s="28" t="str">
        <f>IFERROR(INDEX(#REF!,MATCH(AH509,#REF!,0)),"")</f>
        <v/>
      </c>
      <c r="AN509" s="29" t="str">
        <f t="shared" si="267"/>
        <v/>
      </c>
      <c r="AO509" s="29">
        <f t="shared" si="299"/>
        <v>0</v>
      </c>
      <c r="AP509" s="29">
        <f t="shared" si="292"/>
        <v>0</v>
      </c>
      <c r="AQ509" s="30">
        <f t="shared" si="300"/>
        <v>0</v>
      </c>
      <c r="AR509" s="31">
        <f t="shared" si="301"/>
        <v>0</v>
      </c>
      <c r="AT509" s="44" t="s">
        <v>969</v>
      </c>
      <c r="AU509" s="48" t="s">
        <v>841</v>
      </c>
      <c r="AV509" s="138">
        <v>0</v>
      </c>
      <c r="AW509" s="58">
        <v>0</v>
      </c>
      <c r="AX509" s="55">
        <v>895</v>
      </c>
      <c r="AY509" s="58">
        <v>268</v>
      </c>
      <c r="AZ509" s="55">
        <v>2339</v>
      </c>
      <c r="BA509" s="58">
        <v>4402</v>
      </c>
      <c r="BB509" s="55">
        <v>5462</v>
      </c>
      <c r="BC509" s="58">
        <v>5613</v>
      </c>
      <c r="BD509" s="51">
        <v>3649</v>
      </c>
      <c r="BE509" s="58">
        <v>2683</v>
      </c>
      <c r="BF509" s="55">
        <v>0</v>
      </c>
      <c r="BG509" s="59">
        <v>0</v>
      </c>
      <c r="BI509" s="140">
        <f t="shared" si="293"/>
        <v>2109.25</v>
      </c>
      <c r="BJ509" s="140">
        <f t="shared" si="294"/>
        <v>25311</v>
      </c>
      <c r="BL509" s="399">
        <f t="shared" si="268"/>
        <v>26</v>
      </c>
      <c r="BM509" s="399">
        <f t="shared" si="269"/>
        <v>26</v>
      </c>
      <c r="BN509" s="399">
        <f t="shared" si="270"/>
        <v>31.37</v>
      </c>
      <c r="BO509" s="399">
        <f t="shared" si="271"/>
        <v>27.61</v>
      </c>
      <c r="BP509" s="399">
        <f t="shared" si="272"/>
        <v>41.37</v>
      </c>
      <c r="BQ509" s="399">
        <f t="shared" si="273"/>
        <v>55.81</v>
      </c>
      <c r="BR509" s="399">
        <f t="shared" si="274"/>
        <v>63.23</v>
      </c>
      <c r="BS509" s="399">
        <f t="shared" si="275"/>
        <v>64.290000000000006</v>
      </c>
      <c r="BT509" s="399">
        <f t="shared" si="276"/>
        <v>50.54</v>
      </c>
      <c r="BU509" s="399">
        <f t="shared" si="277"/>
        <v>43.78</v>
      </c>
      <c r="BV509" s="399">
        <f t="shared" si="278"/>
        <v>26</v>
      </c>
      <c r="BW509" s="399">
        <f t="shared" si="279"/>
        <v>26</v>
      </c>
      <c r="BX509" s="385">
        <f t="shared" si="295"/>
        <v>482</v>
      </c>
      <c r="BY509" s="385">
        <f t="shared" si="296"/>
        <v>40.166666666666664</v>
      </c>
      <c r="BZ509" s="385"/>
      <c r="CF509" s="399">
        <f t="shared" si="280"/>
        <v>51</v>
      </c>
      <c r="CG509" s="399">
        <f t="shared" si="281"/>
        <v>51</v>
      </c>
      <c r="CH509" s="399">
        <f t="shared" si="282"/>
        <v>57.09</v>
      </c>
      <c r="CI509" s="399">
        <f t="shared" si="283"/>
        <v>52.82</v>
      </c>
      <c r="CJ509" s="399">
        <f t="shared" si="284"/>
        <v>74.39</v>
      </c>
      <c r="CK509" s="399">
        <f t="shared" si="285"/>
        <v>99.14</v>
      </c>
      <c r="CL509" s="399">
        <f t="shared" si="286"/>
        <v>111.86</v>
      </c>
      <c r="CM509" s="399">
        <f t="shared" si="287"/>
        <v>114.58</v>
      </c>
      <c r="CN509" s="399">
        <f t="shared" si="288"/>
        <v>90.11</v>
      </c>
      <c r="CO509" s="399">
        <f t="shared" si="289"/>
        <v>78.52</v>
      </c>
      <c r="CP509" s="399">
        <f t="shared" si="290"/>
        <v>51</v>
      </c>
      <c r="CQ509" s="399">
        <f t="shared" si="291"/>
        <v>51</v>
      </c>
      <c r="CR509" s="385">
        <f t="shared" si="297"/>
        <v>882.51</v>
      </c>
      <c r="CS509" s="385">
        <f t="shared" si="298"/>
        <v>73.542500000000004</v>
      </c>
    </row>
    <row r="510" spans="22:97" ht="14" customHeight="1" x14ac:dyDescent="0.35">
      <c r="V510" s="137"/>
      <c r="W510" s="39"/>
      <c r="X510" s="202"/>
      <c r="Y510" s="42"/>
      <c r="Z510" s="27"/>
      <c r="AA510" s="28"/>
      <c r="AB510" s="29"/>
      <c r="AC510" s="29"/>
      <c r="AD510" s="29"/>
      <c r="AE510" s="30"/>
      <c r="AF510" s="31"/>
      <c r="AG510" s="136"/>
      <c r="AH510" s="137"/>
      <c r="AI510" s="39"/>
      <c r="AJ510" s="41"/>
      <c r="AK510" s="42"/>
      <c r="AL510" s="27"/>
      <c r="AM510" s="28" t="str">
        <f>IFERROR(INDEX(#REF!,MATCH(AH510,#REF!,0)),"")</f>
        <v/>
      </c>
      <c r="AN510" s="29" t="str">
        <f t="shared" si="267"/>
        <v/>
      </c>
      <c r="AO510" s="29">
        <f t="shared" si="299"/>
        <v>0</v>
      </c>
      <c r="AP510" s="29">
        <f t="shared" si="292"/>
        <v>0</v>
      </c>
      <c r="AQ510" s="30">
        <f t="shared" si="300"/>
        <v>0</v>
      </c>
      <c r="AR510" s="31">
        <f t="shared" si="301"/>
        <v>0</v>
      </c>
      <c r="AT510" s="44" t="s">
        <v>969</v>
      </c>
      <c r="AU510" s="48" t="s">
        <v>842</v>
      </c>
      <c r="AV510" s="138">
        <v>0</v>
      </c>
      <c r="AW510" s="58">
        <v>0</v>
      </c>
      <c r="AX510" s="55">
        <v>5220</v>
      </c>
      <c r="AY510" s="58">
        <v>852</v>
      </c>
      <c r="AZ510" s="55">
        <v>5690</v>
      </c>
      <c r="BA510" s="58">
        <v>7029</v>
      </c>
      <c r="BB510" s="55">
        <v>5056</v>
      </c>
      <c r="BC510" s="58">
        <v>5366</v>
      </c>
      <c r="BD510" s="51">
        <v>7062</v>
      </c>
      <c r="BE510" s="58">
        <v>5143</v>
      </c>
      <c r="BF510" s="55">
        <v>0</v>
      </c>
      <c r="BG510" s="59">
        <v>0</v>
      </c>
      <c r="BI510" s="140">
        <f t="shared" si="293"/>
        <v>3451.5</v>
      </c>
      <c r="BJ510" s="140">
        <f t="shared" si="294"/>
        <v>41418</v>
      </c>
      <c r="BL510" s="399">
        <f t="shared" si="268"/>
        <v>26</v>
      </c>
      <c r="BM510" s="399">
        <f t="shared" si="269"/>
        <v>26</v>
      </c>
      <c r="BN510" s="399">
        <f t="shared" si="270"/>
        <v>61.54</v>
      </c>
      <c r="BO510" s="399">
        <f t="shared" si="271"/>
        <v>31.11</v>
      </c>
      <c r="BP510" s="399">
        <f t="shared" si="272"/>
        <v>64.83</v>
      </c>
      <c r="BQ510" s="399">
        <f t="shared" si="273"/>
        <v>75.23</v>
      </c>
      <c r="BR510" s="399">
        <f t="shared" si="274"/>
        <v>60.39</v>
      </c>
      <c r="BS510" s="399">
        <f t="shared" si="275"/>
        <v>62.56</v>
      </c>
      <c r="BT510" s="399">
        <f t="shared" si="276"/>
        <v>75.5</v>
      </c>
      <c r="BU510" s="399">
        <f t="shared" si="277"/>
        <v>61</v>
      </c>
      <c r="BV510" s="399">
        <f t="shared" si="278"/>
        <v>26</v>
      </c>
      <c r="BW510" s="399">
        <f t="shared" si="279"/>
        <v>26</v>
      </c>
      <c r="BX510" s="385">
        <f t="shared" si="295"/>
        <v>596.16</v>
      </c>
      <c r="BY510" s="385">
        <f t="shared" si="296"/>
        <v>49.68</v>
      </c>
      <c r="BZ510" s="385"/>
      <c r="CF510" s="399">
        <f t="shared" si="280"/>
        <v>51</v>
      </c>
      <c r="CG510" s="399">
        <f t="shared" si="281"/>
        <v>51</v>
      </c>
      <c r="CH510" s="399">
        <f t="shared" si="282"/>
        <v>108.96</v>
      </c>
      <c r="CI510" s="399">
        <f t="shared" si="283"/>
        <v>56.79</v>
      </c>
      <c r="CJ510" s="399">
        <f t="shared" si="284"/>
        <v>116.12</v>
      </c>
      <c r="CK510" s="399">
        <f t="shared" si="285"/>
        <v>142.9</v>
      </c>
      <c r="CL510" s="399">
        <f t="shared" si="286"/>
        <v>106.99</v>
      </c>
      <c r="CM510" s="399">
        <f t="shared" si="287"/>
        <v>110.71</v>
      </c>
      <c r="CN510" s="399">
        <f t="shared" si="288"/>
        <v>143.56</v>
      </c>
      <c r="CO510" s="399">
        <f t="shared" si="289"/>
        <v>108.04</v>
      </c>
      <c r="CP510" s="399">
        <f t="shared" si="290"/>
        <v>51</v>
      </c>
      <c r="CQ510" s="399">
        <f t="shared" si="291"/>
        <v>51</v>
      </c>
      <c r="CR510" s="385">
        <f t="shared" si="297"/>
        <v>1098.07</v>
      </c>
      <c r="CS510" s="385">
        <f t="shared" si="298"/>
        <v>91.505833333333328</v>
      </c>
    </row>
    <row r="511" spans="22:97" ht="14" customHeight="1" x14ac:dyDescent="0.35">
      <c r="V511" s="137"/>
      <c r="W511" s="39"/>
      <c r="X511" s="202"/>
      <c r="Y511" s="42"/>
      <c r="Z511" s="27"/>
      <c r="AA511" s="28"/>
      <c r="AB511" s="29"/>
      <c r="AC511" s="29"/>
      <c r="AD511" s="29"/>
      <c r="AE511" s="30"/>
      <c r="AF511" s="31"/>
      <c r="AG511" s="136"/>
      <c r="AH511" s="137"/>
      <c r="AI511" s="39"/>
      <c r="AJ511" s="41"/>
      <c r="AK511" s="42"/>
      <c r="AL511" s="27"/>
      <c r="AM511" s="28" t="str">
        <f>IFERROR(INDEX(#REF!,MATCH(AH511,#REF!,0)),"")</f>
        <v/>
      </c>
      <c r="AN511" s="29" t="str">
        <f t="shared" si="267"/>
        <v/>
      </c>
      <c r="AO511" s="29">
        <f t="shared" si="299"/>
        <v>0</v>
      </c>
      <c r="AP511" s="29">
        <f t="shared" si="292"/>
        <v>0</v>
      </c>
      <c r="AQ511" s="30">
        <f t="shared" si="300"/>
        <v>0</v>
      </c>
      <c r="AR511" s="31">
        <f t="shared" si="301"/>
        <v>0</v>
      </c>
      <c r="AT511" s="44" t="s">
        <v>969</v>
      </c>
      <c r="AU511" s="48" t="s">
        <v>843</v>
      </c>
      <c r="AV511" s="138">
        <v>0</v>
      </c>
      <c r="AW511" s="58">
        <v>0</v>
      </c>
      <c r="AX511" s="55">
        <v>3236</v>
      </c>
      <c r="AY511" s="58">
        <v>2309</v>
      </c>
      <c r="AZ511" s="55">
        <v>2359</v>
      </c>
      <c r="BA511" s="58">
        <v>5552</v>
      </c>
      <c r="BB511" s="55">
        <v>8135</v>
      </c>
      <c r="BC511" s="58">
        <v>4841</v>
      </c>
      <c r="BD511" s="51">
        <v>5801</v>
      </c>
      <c r="BE511" s="58">
        <v>3937</v>
      </c>
      <c r="BF511" s="55">
        <v>0</v>
      </c>
      <c r="BG511" s="59">
        <v>0</v>
      </c>
      <c r="BI511" s="140">
        <f t="shared" si="293"/>
        <v>3014.1666666666665</v>
      </c>
      <c r="BJ511" s="140">
        <f t="shared" si="294"/>
        <v>36170</v>
      </c>
      <c r="BL511" s="399">
        <f t="shared" si="268"/>
        <v>26</v>
      </c>
      <c r="BM511" s="399">
        <f t="shared" si="269"/>
        <v>26</v>
      </c>
      <c r="BN511" s="399">
        <f t="shared" si="270"/>
        <v>47.65</v>
      </c>
      <c r="BO511" s="399">
        <f t="shared" si="271"/>
        <v>41.16</v>
      </c>
      <c r="BP511" s="399">
        <f t="shared" si="272"/>
        <v>41.51</v>
      </c>
      <c r="BQ511" s="399">
        <f t="shared" si="273"/>
        <v>63.86</v>
      </c>
      <c r="BR511" s="399">
        <f t="shared" si="274"/>
        <v>84.08</v>
      </c>
      <c r="BS511" s="399">
        <f t="shared" si="275"/>
        <v>58.89</v>
      </c>
      <c r="BT511" s="399">
        <f t="shared" si="276"/>
        <v>65.61</v>
      </c>
      <c r="BU511" s="399">
        <f t="shared" si="277"/>
        <v>52.56</v>
      </c>
      <c r="BV511" s="399">
        <f t="shared" si="278"/>
        <v>26</v>
      </c>
      <c r="BW511" s="399">
        <f t="shared" si="279"/>
        <v>26</v>
      </c>
      <c r="BX511" s="385">
        <f t="shared" si="295"/>
        <v>559.31999999999994</v>
      </c>
      <c r="BY511" s="385">
        <f t="shared" si="296"/>
        <v>46.609999999999992</v>
      </c>
      <c r="BZ511" s="385"/>
      <c r="CF511" s="399">
        <f t="shared" si="280"/>
        <v>51</v>
      </c>
      <c r="CG511" s="399">
        <f t="shared" si="281"/>
        <v>51</v>
      </c>
      <c r="CH511" s="399">
        <f t="shared" si="282"/>
        <v>85.15</v>
      </c>
      <c r="CI511" s="399">
        <f t="shared" si="283"/>
        <v>74.03</v>
      </c>
      <c r="CJ511" s="399">
        <f t="shared" si="284"/>
        <v>74.63</v>
      </c>
      <c r="CK511" s="399">
        <f t="shared" si="285"/>
        <v>113.36</v>
      </c>
      <c r="CL511" s="399">
        <f t="shared" si="286"/>
        <v>165.02</v>
      </c>
      <c r="CM511" s="399">
        <f t="shared" si="287"/>
        <v>104.41</v>
      </c>
      <c r="CN511" s="399">
        <f t="shared" si="288"/>
        <v>118.34</v>
      </c>
      <c r="CO511" s="399">
        <f t="shared" si="289"/>
        <v>93.56</v>
      </c>
      <c r="CP511" s="399">
        <f t="shared" si="290"/>
        <v>51</v>
      </c>
      <c r="CQ511" s="399">
        <f t="shared" si="291"/>
        <v>51</v>
      </c>
      <c r="CR511" s="385">
        <f t="shared" si="297"/>
        <v>1032.5</v>
      </c>
      <c r="CS511" s="385">
        <f t="shared" si="298"/>
        <v>86.041666666666671</v>
      </c>
    </row>
    <row r="512" spans="22:97" ht="14" customHeight="1" x14ac:dyDescent="0.35">
      <c r="V512" s="137"/>
      <c r="W512" s="39"/>
      <c r="X512" s="202"/>
      <c r="Y512" s="42"/>
      <c r="Z512" s="27"/>
      <c r="AA512" s="28"/>
      <c r="AB512" s="29"/>
      <c r="AC512" s="29"/>
      <c r="AD512" s="29"/>
      <c r="AE512" s="30"/>
      <c r="AF512" s="31"/>
      <c r="AG512" s="136"/>
      <c r="AH512" s="137"/>
      <c r="AI512" s="39"/>
      <c r="AJ512" s="41"/>
      <c r="AK512" s="42"/>
      <c r="AL512" s="27"/>
      <c r="AM512" s="28" t="str">
        <f>IFERROR(INDEX(#REF!,MATCH(AH512,#REF!,0)),"")</f>
        <v/>
      </c>
      <c r="AN512" s="29" t="str">
        <f t="shared" si="267"/>
        <v/>
      </c>
      <c r="AO512" s="29">
        <f t="shared" si="299"/>
        <v>0</v>
      </c>
      <c r="AP512" s="29">
        <f t="shared" si="292"/>
        <v>0</v>
      </c>
      <c r="AQ512" s="30">
        <f t="shared" si="300"/>
        <v>0</v>
      </c>
      <c r="AR512" s="31">
        <f t="shared" si="301"/>
        <v>0</v>
      </c>
      <c r="AT512" s="44" t="s">
        <v>969</v>
      </c>
      <c r="AU512" s="48" t="s">
        <v>844</v>
      </c>
      <c r="AV512" s="138">
        <v>0</v>
      </c>
      <c r="AW512" s="58">
        <v>0</v>
      </c>
      <c r="AX512" s="55">
        <v>3351</v>
      </c>
      <c r="AY512" s="58">
        <v>1625</v>
      </c>
      <c r="AZ512" s="55">
        <v>2661</v>
      </c>
      <c r="BA512" s="58">
        <v>4872</v>
      </c>
      <c r="BB512" s="55">
        <v>7947</v>
      </c>
      <c r="BC512" s="58">
        <v>4212</v>
      </c>
      <c r="BD512" s="51">
        <v>5365</v>
      </c>
      <c r="BE512" s="58">
        <v>4220</v>
      </c>
      <c r="BF512" s="55">
        <v>0</v>
      </c>
      <c r="BG512" s="59">
        <v>0</v>
      </c>
      <c r="BI512" s="140">
        <f t="shared" si="293"/>
        <v>2854.4166666666665</v>
      </c>
      <c r="BJ512" s="140">
        <f t="shared" si="294"/>
        <v>34253</v>
      </c>
      <c r="BL512" s="399">
        <f t="shared" si="268"/>
        <v>26</v>
      </c>
      <c r="BM512" s="399">
        <f t="shared" si="269"/>
        <v>26</v>
      </c>
      <c r="BN512" s="399">
        <f t="shared" si="270"/>
        <v>48.46</v>
      </c>
      <c r="BO512" s="399">
        <f t="shared" si="271"/>
        <v>36.380000000000003</v>
      </c>
      <c r="BP512" s="399">
        <f t="shared" si="272"/>
        <v>43.63</v>
      </c>
      <c r="BQ512" s="399">
        <f t="shared" si="273"/>
        <v>59.1</v>
      </c>
      <c r="BR512" s="399">
        <f t="shared" si="274"/>
        <v>82.58</v>
      </c>
      <c r="BS512" s="399">
        <f t="shared" si="275"/>
        <v>54.48</v>
      </c>
      <c r="BT512" s="399">
        <f t="shared" si="276"/>
        <v>62.56</v>
      </c>
      <c r="BU512" s="399">
        <f t="shared" si="277"/>
        <v>54.54</v>
      </c>
      <c r="BV512" s="399">
        <f t="shared" si="278"/>
        <v>26</v>
      </c>
      <c r="BW512" s="399">
        <f t="shared" si="279"/>
        <v>26</v>
      </c>
      <c r="BX512" s="385">
        <f t="shared" si="295"/>
        <v>545.73</v>
      </c>
      <c r="BY512" s="385">
        <f t="shared" si="296"/>
        <v>45.477499999999999</v>
      </c>
      <c r="BZ512" s="385"/>
      <c r="CF512" s="399">
        <f t="shared" si="280"/>
        <v>51</v>
      </c>
      <c r="CG512" s="399">
        <f t="shared" si="281"/>
        <v>51</v>
      </c>
      <c r="CH512" s="399">
        <f t="shared" si="282"/>
        <v>86.53</v>
      </c>
      <c r="CI512" s="399">
        <f t="shared" si="283"/>
        <v>65.819999999999993</v>
      </c>
      <c r="CJ512" s="399">
        <f t="shared" si="284"/>
        <v>78.25</v>
      </c>
      <c r="CK512" s="399">
        <f t="shared" si="285"/>
        <v>104.78</v>
      </c>
      <c r="CL512" s="399">
        <f t="shared" si="286"/>
        <v>161.26</v>
      </c>
      <c r="CM512" s="399">
        <f t="shared" si="287"/>
        <v>96.86</v>
      </c>
      <c r="CN512" s="399">
        <f t="shared" si="288"/>
        <v>110.7</v>
      </c>
      <c r="CO512" s="399">
        <f t="shared" si="289"/>
        <v>96.96</v>
      </c>
      <c r="CP512" s="399">
        <f t="shared" si="290"/>
        <v>51</v>
      </c>
      <c r="CQ512" s="399">
        <f t="shared" si="291"/>
        <v>51</v>
      </c>
      <c r="CR512" s="385">
        <f t="shared" si="297"/>
        <v>1005.1600000000001</v>
      </c>
      <c r="CS512" s="385">
        <f t="shared" si="298"/>
        <v>83.763333333333335</v>
      </c>
    </row>
    <row r="513" spans="22:97" ht="14" customHeight="1" x14ac:dyDescent="0.35">
      <c r="V513" s="137"/>
      <c r="W513" s="39"/>
      <c r="X513" s="202"/>
      <c r="Y513" s="42"/>
      <c r="Z513" s="27"/>
      <c r="AA513" s="28"/>
      <c r="AB513" s="29"/>
      <c r="AC513" s="29"/>
      <c r="AD513" s="29"/>
      <c r="AE513" s="30"/>
      <c r="AF513" s="31"/>
      <c r="AG513" s="136"/>
      <c r="AH513" s="137"/>
      <c r="AI513" s="39"/>
      <c r="AJ513" s="41"/>
      <c r="AK513" s="42"/>
      <c r="AL513" s="27"/>
      <c r="AM513" s="28" t="str">
        <f>IFERROR(INDEX(#REF!,MATCH(AH513,#REF!,0)),"")</f>
        <v/>
      </c>
      <c r="AN513" s="29" t="str">
        <f t="shared" si="267"/>
        <v/>
      </c>
      <c r="AO513" s="29">
        <f t="shared" si="299"/>
        <v>0</v>
      </c>
      <c r="AP513" s="29">
        <f t="shared" si="292"/>
        <v>0</v>
      </c>
      <c r="AQ513" s="30">
        <f t="shared" si="300"/>
        <v>0</v>
      </c>
      <c r="AR513" s="31">
        <f t="shared" si="301"/>
        <v>0</v>
      </c>
      <c r="AT513" s="44" t="s">
        <v>969</v>
      </c>
      <c r="AU513" s="48" t="s">
        <v>845</v>
      </c>
      <c r="AV513" s="138">
        <v>0</v>
      </c>
      <c r="AW513" s="58">
        <v>0</v>
      </c>
      <c r="AX513" s="55">
        <v>8407</v>
      </c>
      <c r="AY513" s="58">
        <v>3532</v>
      </c>
      <c r="AZ513" s="55">
        <v>7374</v>
      </c>
      <c r="BA513" s="58">
        <v>7923</v>
      </c>
      <c r="BB513" s="55">
        <v>11100</v>
      </c>
      <c r="BC513" s="58">
        <v>9664</v>
      </c>
      <c r="BD513" s="51">
        <v>3840</v>
      </c>
      <c r="BE513" s="58">
        <v>2440</v>
      </c>
      <c r="BF513" s="55">
        <v>0</v>
      </c>
      <c r="BG513" s="59">
        <v>0</v>
      </c>
      <c r="BI513" s="140">
        <f t="shared" si="293"/>
        <v>4523.333333333333</v>
      </c>
      <c r="BJ513" s="140">
        <f t="shared" si="294"/>
        <v>54280</v>
      </c>
      <c r="BL513" s="399">
        <f t="shared" si="268"/>
        <v>26</v>
      </c>
      <c r="BM513" s="399">
        <f t="shared" si="269"/>
        <v>26</v>
      </c>
      <c r="BN513" s="399">
        <f t="shared" si="270"/>
        <v>86.26</v>
      </c>
      <c r="BO513" s="399">
        <f t="shared" si="271"/>
        <v>49.72</v>
      </c>
      <c r="BP513" s="399">
        <f t="shared" si="272"/>
        <v>77.989999999999995</v>
      </c>
      <c r="BQ513" s="399">
        <f t="shared" si="273"/>
        <v>82.38</v>
      </c>
      <c r="BR513" s="399">
        <f t="shared" si="274"/>
        <v>107.8</v>
      </c>
      <c r="BS513" s="399">
        <f t="shared" si="275"/>
        <v>96.31</v>
      </c>
      <c r="BT513" s="399">
        <f t="shared" si="276"/>
        <v>51.88</v>
      </c>
      <c r="BU513" s="399">
        <f t="shared" si="277"/>
        <v>42.08</v>
      </c>
      <c r="BV513" s="399">
        <f t="shared" si="278"/>
        <v>26</v>
      </c>
      <c r="BW513" s="399">
        <f t="shared" si="279"/>
        <v>26</v>
      </c>
      <c r="BX513" s="385">
        <f t="shared" si="295"/>
        <v>698.42000000000007</v>
      </c>
      <c r="BY513" s="385">
        <f t="shared" si="296"/>
        <v>58.201666666666675</v>
      </c>
      <c r="BZ513" s="385"/>
      <c r="CF513" s="399">
        <f t="shared" si="280"/>
        <v>51</v>
      </c>
      <c r="CG513" s="399">
        <f t="shared" si="281"/>
        <v>51</v>
      </c>
      <c r="CH513" s="399">
        <f t="shared" si="282"/>
        <v>170.46</v>
      </c>
      <c r="CI513" s="399">
        <f t="shared" si="283"/>
        <v>88.7</v>
      </c>
      <c r="CJ513" s="399">
        <f t="shared" si="284"/>
        <v>149.80000000000001</v>
      </c>
      <c r="CK513" s="399">
        <f t="shared" si="285"/>
        <v>160.78</v>
      </c>
      <c r="CL513" s="399">
        <f t="shared" si="286"/>
        <v>224.32</v>
      </c>
      <c r="CM513" s="399">
        <f t="shared" si="287"/>
        <v>195.6</v>
      </c>
      <c r="CN513" s="399">
        <f t="shared" si="288"/>
        <v>92.4</v>
      </c>
      <c r="CO513" s="399">
        <f t="shared" si="289"/>
        <v>75.599999999999994</v>
      </c>
      <c r="CP513" s="399">
        <f t="shared" si="290"/>
        <v>51</v>
      </c>
      <c r="CQ513" s="399">
        <f t="shared" si="291"/>
        <v>51</v>
      </c>
      <c r="CR513" s="385">
        <f t="shared" si="297"/>
        <v>1361.6599999999999</v>
      </c>
      <c r="CS513" s="385">
        <f t="shared" si="298"/>
        <v>113.47166666666665</v>
      </c>
    </row>
    <row r="514" spans="22:97" ht="14" customHeight="1" x14ac:dyDescent="0.35">
      <c r="V514" s="137"/>
      <c r="W514" s="39"/>
      <c r="X514" s="202"/>
      <c r="Y514" s="42"/>
      <c r="Z514" s="27"/>
      <c r="AA514" s="28"/>
      <c r="AB514" s="29"/>
      <c r="AC514" s="29"/>
      <c r="AD514" s="29"/>
      <c r="AE514" s="30"/>
      <c r="AF514" s="31"/>
      <c r="AG514" s="136"/>
      <c r="AH514" s="137"/>
      <c r="AI514" s="39"/>
      <c r="AJ514" s="41"/>
      <c r="AK514" s="42"/>
      <c r="AL514" s="27"/>
      <c r="AM514" s="28" t="str">
        <f>IFERROR(INDEX(#REF!,MATCH(AH514,#REF!,0)),"")</f>
        <v/>
      </c>
      <c r="AN514" s="29" t="str">
        <f t="shared" si="267"/>
        <v/>
      </c>
      <c r="AO514" s="29">
        <f t="shared" si="299"/>
        <v>0</v>
      </c>
      <c r="AP514" s="29">
        <f t="shared" si="292"/>
        <v>0</v>
      </c>
      <c r="AQ514" s="30">
        <f t="shared" si="300"/>
        <v>0</v>
      </c>
      <c r="AR514" s="31">
        <f t="shared" si="301"/>
        <v>0</v>
      </c>
      <c r="AT514" s="44" t="s">
        <v>969</v>
      </c>
      <c r="AU514" s="48" t="s">
        <v>846</v>
      </c>
      <c r="AV514" s="138">
        <v>0</v>
      </c>
      <c r="AW514" s="58">
        <v>0</v>
      </c>
      <c r="AX514" s="55">
        <v>2501</v>
      </c>
      <c r="AY514" s="58">
        <v>1715</v>
      </c>
      <c r="AZ514" s="55">
        <v>2832</v>
      </c>
      <c r="BA514" s="58">
        <v>4320</v>
      </c>
      <c r="BB514" s="55">
        <v>6347</v>
      </c>
      <c r="BC514" s="58">
        <v>2887</v>
      </c>
      <c r="BD514" s="51">
        <v>3408</v>
      </c>
      <c r="BE514" s="58">
        <v>1582</v>
      </c>
      <c r="BF514" s="55">
        <v>0</v>
      </c>
      <c r="BG514" s="59">
        <v>0</v>
      </c>
      <c r="BI514" s="140">
        <f t="shared" si="293"/>
        <v>2132.6666666666665</v>
      </c>
      <c r="BJ514" s="140">
        <f t="shared" si="294"/>
        <v>25592</v>
      </c>
      <c r="BL514" s="399">
        <f t="shared" si="268"/>
        <v>26</v>
      </c>
      <c r="BM514" s="399">
        <f t="shared" si="269"/>
        <v>26</v>
      </c>
      <c r="BN514" s="399">
        <f t="shared" si="270"/>
        <v>42.51</v>
      </c>
      <c r="BO514" s="399">
        <f t="shared" si="271"/>
        <v>37.01</v>
      </c>
      <c r="BP514" s="399">
        <f t="shared" si="272"/>
        <v>44.82</v>
      </c>
      <c r="BQ514" s="399">
        <f t="shared" si="273"/>
        <v>55.24</v>
      </c>
      <c r="BR514" s="399">
        <f t="shared" si="274"/>
        <v>69.78</v>
      </c>
      <c r="BS514" s="399">
        <f t="shared" si="275"/>
        <v>45.21</v>
      </c>
      <c r="BT514" s="399">
        <f t="shared" si="276"/>
        <v>48.86</v>
      </c>
      <c r="BU514" s="399">
        <f t="shared" si="277"/>
        <v>36.07</v>
      </c>
      <c r="BV514" s="399">
        <f t="shared" si="278"/>
        <v>26</v>
      </c>
      <c r="BW514" s="399">
        <f t="shared" si="279"/>
        <v>26</v>
      </c>
      <c r="BX514" s="385">
        <f t="shared" si="295"/>
        <v>483.5</v>
      </c>
      <c r="BY514" s="385">
        <f t="shared" si="296"/>
        <v>40.291666666666664</v>
      </c>
      <c r="BZ514" s="385"/>
      <c r="CF514" s="399">
        <f t="shared" si="280"/>
        <v>51</v>
      </c>
      <c r="CG514" s="399">
        <f t="shared" si="281"/>
        <v>51</v>
      </c>
      <c r="CH514" s="399">
        <f t="shared" si="282"/>
        <v>76.33</v>
      </c>
      <c r="CI514" s="399">
        <f t="shared" si="283"/>
        <v>66.900000000000006</v>
      </c>
      <c r="CJ514" s="399">
        <f t="shared" si="284"/>
        <v>80.3</v>
      </c>
      <c r="CK514" s="399">
        <f t="shared" si="285"/>
        <v>98.16</v>
      </c>
      <c r="CL514" s="399">
        <f t="shared" si="286"/>
        <v>129.26</v>
      </c>
      <c r="CM514" s="399">
        <f t="shared" si="287"/>
        <v>80.959999999999994</v>
      </c>
      <c r="CN514" s="399">
        <f t="shared" si="288"/>
        <v>87.22</v>
      </c>
      <c r="CO514" s="399">
        <f t="shared" si="289"/>
        <v>65.3</v>
      </c>
      <c r="CP514" s="399">
        <f t="shared" si="290"/>
        <v>51</v>
      </c>
      <c r="CQ514" s="399">
        <f t="shared" si="291"/>
        <v>51</v>
      </c>
      <c r="CR514" s="385">
        <f t="shared" si="297"/>
        <v>888.43</v>
      </c>
      <c r="CS514" s="385">
        <f t="shared" si="298"/>
        <v>74.035833333333329</v>
      </c>
    </row>
    <row r="515" spans="22:97" ht="14" customHeight="1" x14ac:dyDescent="0.35">
      <c r="V515" s="137"/>
      <c r="W515" s="39"/>
      <c r="X515" s="202"/>
      <c r="Y515" s="42"/>
      <c r="Z515" s="27"/>
      <c r="AA515" s="28"/>
      <c r="AB515" s="29"/>
      <c r="AC515" s="29"/>
      <c r="AD515" s="29"/>
      <c r="AE515" s="30"/>
      <c r="AF515" s="31"/>
      <c r="AG515" s="136"/>
      <c r="AH515" s="137"/>
      <c r="AI515" s="39"/>
      <c r="AJ515" s="41"/>
      <c r="AK515" s="42"/>
      <c r="AL515" s="27"/>
      <c r="AM515" s="28" t="str">
        <f>IFERROR(INDEX(#REF!,MATCH(AH515,#REF!,0)),"")</f>
        <v/>
      </c>
      <c r="AN515" s="29" t="str">
        <f t="shared" si="267"/>
        <v/>
      </c>
      <c r="AO515" s="29">
        <f t="shared" si="299"/>
        <v>0</v>
      </c>
      <c r="AP515" s="29">
        <f t="shared" si="292"/>
        <v>0</v>
      </c>
      <c r="AQ515" s="30">
        <f t="shared" si="300"/>
        <v>0</v>
      </c>
      <c r="AR515" s="31">
        <f t="shared" si="301"/>
        <v>0</v>
      </c>
      <c r="AT515" s="44" t="s">
        <v>969</v>
      </c>
      <c r="AU515" s="48" t="s">
        <v>847</v>
      </c>
      <c r="AV515" s="138">
        <v>0</v>
      </c>
      <c r="AW515" s="58">
        <v>0</v>
      </c>
      <c r="AX515" s="55">
        <v>5389</v>
      </c>
      <c r="AY515" s="58">
        <v>145</v>
      </c>
      <c r="AZ515" s="55">
        <v>1857</v>
      </c>
      <c r="BA515" s="58">
        <v>5051</v>
      </c>
      <c r="BB515" s="55">
        <v>6583</v>
      </c>
      <c r="BC515" s="58">
        <v>7514</v>
      </c>
      <c r="BD515" s="51">
        <v>6189</v>
      </c>
      <c r="BE515" s="58">
        <v>5012</v>
      </c>
      <c r="BF515" s="55">
        <v>0</v>
      </c>
      <c r="BG515" s="59">
        <v>0</v>
      </c>
      <c r="BI515" s="140">
        <f t="shared" si="293"/>
        <v>3145</v>
      </c>
      <c r="BJ515" s="140">
        <f t="shared" si="294"/>
        <v>37740</v>
      </c>
      <c r="BL515" s="399">
        <f t="shared" si="268"/>
        <v>26</v>
      </c>
      <c r="BM515" s="399">
        <f t="shared" si="269"/>
        <v>26</v>
      </c>
      <c r="BN515" s="399">
        <f t="shared" si="270"/>
        <v>62.72</v>
      </c>
      <c r="BO515" s="399">
        <f t="shared" si="271"/>
        <v>26.87</v>
      </c>
      <c r="BP515" s="399">
        <f t="shared" si="272"/>
        <v>38</v>
      </c>
      <c r="BQ515" s="399">
        <f t="shared" si="273"/>
        <v>60.36</v>
      </c>
      <c r="BR515" s="399">
        <f t="shared" si="274"/>
        <v>71.66</v>
      </c>
      <c r="BS515" s="399">
        <f t="shared" si="275"/>
        <v>79.11</v>
      </c>
      <c r="BT515" s="399">
        <f t="shared" si="276"/>
        <v>68.510000000000005</v>
      </c>
      <c r="BU515" s="399">
        <f t="shared" si="277"/>
        <v>60.08</v>
      </c>
      <c r="BV515" s="399">
        <f t="shared" si="278"/>
        <v>26</v>
      </c>
      <c r="BW515" s="399">
        <f t="shared" si="279"/>
        <v>26</v>
      </c>
      <c r="BX515" s="385">
        <f t="shared" si="295"/>
        <v>571.31000000000006</v>
      </c>
      <c r="BY515" s="385">
        <f t="shared" si="296"/>
        <v>47.609166666666674</v>
      </c>
      <c r="BZ515" s="385"/>
      <c r="CF515" s="399">
        <f t="shared" si="280"/>
        <v>51</v>
      </c>
      <c r="CG515" s="399">
        <f t="shared" si="281"/>
        <v>51</v>
      </c>
      <c r="CH515" s="399">
        <f t="shared" si="282"/>
        <v>110.99</v>
      </c>
      <c r="CI515" s="399">
        <f t="shared" si="283"/>
        <v>51.99</v>
      </c>
      <c r="CJ515" s="399">
        <f t="shared" si="284"/>
        <v>68.599999999999994</v>
      </c>
      <c r="CK515" s="399">
        <f t="shared" si="285"/>
        <v>106.93</v>
      </c>
      <c r="CL515" s="399">
        <f t="shared" si="286"/>
        <v>133.97999999999999</v>
      </c>
      <c r="CM515" s="399">
        <f t="shared" si="287"/>
        <v>152.6</v>
      </c>
      <c r="CN515" s="399">
        <f t="shared" si="288"/>
        <v>126.1</v>
      </c>
      <c r="CO515" s="399">
        <f t="shared" si="289"/>
        <v>106.46</v>
      </c>
      <c r="CP515" s="399">
        <f t="shared" si="290"/>
        <v>51</v>
      </c>
      <c r="CQ515" s="399">
        <f t="shared" si="291"/>
        <v>51</v>
      </c>
      <c r="CR515" s="385">
        <f t="shared" si="297"/>
        <v>1061.6500000000001</v>
      </c>
      <c r="CS515" s="385">
        <f t="shared" si="298"/>
        <v>88.470833333333346</v>
      </c>
    </row>
    <row r="516" spans="22:97" ht="14" customHeight="1" x14ac:dyDescent="0.35">
      <c r="V516" s="137"/>
      <c r="W516" s="39"/>
      <c r="X516" s="202"/>
      <c r="Y516" s="42"/>
      <c r="Z516" s="27"/>
      <c r="AA516" s="28"/>
      <c r="AB516" s="29"/>
      <c r="AC516" s="29"/>
      <c r="AD516" s="29"/>
      <c r="AE516" s="30"/>
      <c r="AF516" s="31"/>
      <c r="AG516" s="136"/>
      <c r="AH516" s="137"/>
      <c r="AI516" s="39"/>
      <c r="AJ516" s="41"/>
      <c r="AK516" s="42"/>
      <c r="AL516" s="27"/>
      <c r="AM516" s="28" t="str">
        <f>IFERROR(INDEX(#REF!,MATCH(AH516,#REF!,0)),"")</f>
        <v/>
      </c>
      <c r="AN516" s="29" t="str">
        <f t="shared" si="267"/>
        <v/>
      </c>
      <c r="AO516" s="29">
        <f t="shared" si="299"/>
        <v>0</v>
      </c>
      <c r="AP516" s="29">
        <f t="shared" si="292"/>
        <v>0</v>
      </c>
      <c r="AQ516" s="30">
        <f t="shared" si="300"/>
        <v>0</v>
      </c>
      <c r="AR516" s="31">
        <f t="shared" si="301"/>
        <v>0</v>
      </c>
      <c r="AT516" s="44" t="s">
        <v>969</v>
      </c>
      <c r="AU516" s="48" t="s">
        <v>848</v>
      </c>
      <c r="AV516" s="138">
        <v>0</v>
      </c>
      <c r="AW516" s="58">
        <v>0</v>
      </c>
      <c r="AX516" s="55">
        <v>3828</v>
      </c>
      <c r="AY516" s="58">
        <v>4211</v>
      </c>
      <c r="AZ516" s="55">
        <v>3886</v>
      </c>
      <c r="BA516" s="58">
        <v>6191</v>
      </c>
      <c r="BB516" s="55">
        <v>8239</v>
      </c>
      <c r="BC516" s="58">
        <v>5728</v>
      </c>
      <c r="BD516" s="51">
        <v>6050</v>
      </c>
      <c r="BE516" s="58">
        <v>4753</v>
      </c>
      <c r="BF516" s="55">
        <v>0</v>
      </c>
      <c r="BG516" s="59">
        <v>0</v>
      </c>
      <c r="BI516" s="140">
        <f t="shared" si="293"/>
        <v>3573.8333333333335</v>
      </c>
      <c r="BJ516" s="140">
        <f t="shared" si="294"/>
        <v>42886</v>
      </c>
      <c r="BL516" s="399">
        <f t="shared" si="268"/>
        <v>26</v>
      </c>
      <c r="BM516" s="399">
        <f t="shared" si="269"/>
        <v>26</v>
      </c>
      <c r="BN516" s="399">
        <f t="shared" si="270"/>
        <v>51.8</v>
      </c>
      <c r="BO516" s="399">
        <f t="shared" si="271"/>
        <v>54.48</v>
      </c>
      <c r="BP516" s="399">
        <f t="shared" si="272"/>
        <v>52.2</v>
      </c>
      <c r="BQ516" s="399">
        <f t="shared" si="273"/>
        <v>68.53</v>
      </c>
      <c r="BR516" s="399">
        <f t="shared" si="274"/>
        <v>84.91</v>
      </c>
      <c r="BS516" s="399">
        <f t="shared" si="275"/>
        <v>65.099999999999994</v>
      </c>
      <c r="BT516" s="399">
        <f t="shared" si="276"/>
        <v>67.400000000000006</v>
      </c>
      <c r="BU516" s="399">
        <f t="shared" si="277"/>
        <v>58.27</v>
      </c>
      <c r="BV516" s="399">
        <f t="shared" si="278"/>
        <v>26</v>
      </c>
      <c r="BW516" s="399">
        <f t="shared" si="279"/>
        <v>26</v>
      </c>
      <c r="BX516" s="385">
        <f t="shared" si="295"/>
        <v>606.68999999999994</v>
      </c>
      <c r="BY516" s="385">
        <f t="shared" si="296"/>
        <v>50.557499999999997</v>
      </c>
      <c r="BZ516" s="385"/>
      <c r="CF516" s="399">
        <f t="shared" si="280"/>
        <v>51</v>
      </c>
      <c r="CG516" s="399">
        <f t="shared" si="281"/>
        <v>51</v>
      </c>
      <c r="CH516" s="399">
        <f t="shared" si="282"/>
        <v>92.26</v>
      </c>
      <c r="CI516" s="399">
        <f t="shared" si="283"/>
        <v>96.85</v>
      </c>
      <c r="CJ516" s="399">
        <f t="shared" si="284"/>
        <v>92.95</v>
      </c>
      <c r="CK516" s="399">
        <f t="shared" si="285"/>
        <v>126.14</v>
      </c>
      <c r="CL516" s="399">
        <f t="shared" si="286"/>
        <v>167.1</v>
      </c>
      <c r="CM516" s="399">
        <f t="shared" si="287"/>
        <v>116.88</v>
      </c>
      <c r="CN516" s="399">
        <f t="shared" si="288"/>
        <v>123.32</v>
      </c>
      <c r="CO516" s="399">
        <f t="shared" si="289"/>
        <v>103.36</v>
      </c>
      <c r="CP516" s="399">
        <f t="shared" si="290"/>
        <v>51</v>
      </c>
      <c r="CQ516" s="399">
        <f t="shared" si="291"/>
        <v>51</v>
      </c>
      <c r="CR516" s="385">
        <f t="shared" si="297"/>
        <v>1122.8600000000001</v>
      </c>
      <c r="CS516" s="385">
        <f t="shared" si="298"/>
        <v>93.571666666666673</v>
      </c>
    </row>
    <row r="517" spans="22:97" ht="14" customHeight="1" x14ac:dyDescent="0.35">
      <c r="V517" s="137"/>
      <c r="W517" s="39"/>
      <c r="X517" s="202"/>
      <c r="Y517" s="42"/>
      <c r="Z517" s="27"/>
      <c r="AA517" s="28"/>
      <c r="AB517" s="29"/>
      <c r="AC517" s="29"/>
      <c r="AD517" s="29"/>
      <c r="AE517" s="30"/>
      <c r="AF517" s="31"/>
      <c r="AG517" s="136"/>
      <c r="AH517" s="137"/>
      <c r="AI517" s="39"/>
      <c r="AJ517" s="41"/>
      <c r="AK517" s="42"/>
      <c r="AL517" s="27"/>
      <c r="AM517" s="28" t="str">
        <f>IFERROR(INDEX(#REF!,MATCH(AH517,#REF!,0)),"")</f>
        <v/>
      </c>
      <c r="AN517" s="29" t="str">
        <f t="shared" si="267"/>
        <v/>
      </c>
      <c r="AO517" s="29">
        <f t="shared" si="299"/>
        <v>0</v>
      </c>
      <c r="AP517" s="29">
        <f t="shared" si="292"/>
        <v>0</v>
      </c>
      <c r="AQ517" s="30">
        <f t="shared" si="300"/>
        <v>0</v>
      </c>
      <c r="AR517" s="31">
        <f t="shared" si="301"/>
        <v>0</v>
      </c>
      <c r="AT517" s="44" t="s">
        <v>969</v>
      </c>
      <c r="AU517" s="48" t="s">
        <v>849</v>
      </c>
      <c r="AV517" s="138">
        <v>0</v>
      </c>
      <c r="AW517" s="58">
        <v>0</v>
      </c>
      <c r="AX517" s="55">
        <v>2374</v>
      </c>
      <c r="AY517" s="58">
        <v>2089</v>
      </c>
      <c r="AZ517" s="55">
        <v>3343</v>
      </c>
      <c r="BA517" s="58">
        <v>5143</v>
      </c>
      <c r="BB517" s="55">
        <v>6996</v>
      </c>
      <c r="BC517" s="58">
        <v>3238</v>
      </c>
      <c r="BD517" s="51">
        <v>3364</v>
      </c>
      <c r="BE517" s="58">
        <v>1735</v>
      </c>
      <c r="BF517" s="55">
        <v>0</v>
      </c>
      <c r="BG517" s="59">
        <v>0</v>
      </c>
      <c r="BI517" s="140">
        <f t="shared" si="293"/>
        <v>2356.8333333333335</v>
      </c>
      <c r="BJ517" s="140">
        <f t="shared" si="294"/>
        <v>28282</v>
      </c>
      <c r="BL517" s="399">
        <f t="shared" si="268"/>
        <v>26</v>
      </c>
      <c r="BM517" s="399">
        <f t="shared" si="269"/>
        <v>26</v>
      </c>
      <c r="BN517" s="399">
        <f t="shared" si="270"/>
        <v>41.62</v>
      </c>
      <c r="BO517" s="399">
        <f t="shared" si="271"/>
        <v>39.619999999999997</v>
      </c>
      <c r="BP517" s="399">
        <f t="shared" si="272"/>
        <v>48.4</v>
      </c>
      <c r="BQ517" s="399">
        <f t="shared" si="273"/>
        <v>61</v>
      </c>
      <c r="BR517" s="399">
        <f t="shared" si="274"/>
        <v>74.97</v>
      </c>
      <c r="BS517" s="399">
        <f t="shared" si="275"/>
        <v>47.67</v>
      </c>
      <c r="BT517" s="399">
        <f t="shared" si="276"/>
        <v>48.55</v>
      </c>
      <c r="BU517" s="399">
        <f t="shared" si="277"/>
        <v>37.15</v>
      </c>
      <c r="BV517" s="399">
        <f t="shared" si="278"/>
        <v>26</v>
      </c>
      <c r="BW517" s="399">
        <f t="shared" si="279"/>
        <v>26</v>
      </c>
      <c r="BX517" s="385">
        <f t="shared" si="295"/>
        <v>502.98</v>
      </c>
      <c r="BY517" s="385">
        <f t="shared" si="296"/>
        <v>41.914999999999999</v>
      </c>
      <c r="BZ517" s="385"/>
      <c r="CF517" s="399">
        <f t="shared" si="280"/>
        <v>51</v>
      </c>
      <c r="CG517" s="399">
        <f t="shared" si="281"/>
        <v>51</v>
      </c>
      <c r="CH517" s="399">
        <f t="shared" si="282"/>
        <v>74.81</v>
      </c>
      <c r="CI517" s="399">
        <f t="shared" si="283"/>
        <v>71.39</v>
      </c>
      <c r="CJ517" s="399">
        <f t="shared" si="284"/>
        <v>86.44</v>
      </c>
      <c r="CK517" s="399">
        <f t="shared" si="285"/>
        <v>108.04</v>
      </c>
      <c r="CL517" s="399">
        <f t="shared" si="286"/>
        <v>142.24</v>
      </c>
      <c r="CM517" s="399">
        <f t="shared" si="287"/>
        <v>85.18</v>
      </c>
      <c r="CN517" s="399">
        <f t="shared" si="288"/>
        <v>86.69</v>
      </c>
      <c r="CO517" s="399">
        <f t="shared" si="289"/>
        <v>67.14</v>
      </c>
      <c r="CP517" s="399">
        <f t="shared" si="290"/>
        <v>51</v>
      </c>
      <c r="CQ517" s="399">
        <f t="shared" si="291"/>
        <v>51</v>
      </c>
      <c r="CR517" s="385">
        <f t="shared" si="297"/>
        <v>925.93000000000018</v>
      </c>
      <c r="CS517" s="385">
        <f t="shared" si="298"/>
        <v>77.160833333333343</v>
      </c>
    </row>
    <row r="518" spans="22:97" ht="14" customHeight="1" x14ac:dyDescent="0.35">
      <c r="V518" s="137"/>
      <c r="W518" s="39"/>
      <c r="X518" s="202"/>
      <c r="Y518" s="42"/>
      <c r="Z518" s="27"/>
      <c r="AA518" s="28"/>
      <c r="AB518" s="29"/>
      <c r="AC518" s="29"/>
      <c r="AD518" s="29"/>
      <c r="AE518" s="30"/>
      <c r="AF518" s="31"/>
      <c r="AG518" s="136"/>
      <c r="AH518" s="137"/>
      <c r="AI518" s="39"/>
      <c r="AJ518" s="41"/>
      <c r="AK518" s="42"/>
      <c r="AL518" s="27"/>
      <c r="AM518" s="28" t="str">
        <f>IFERROR(INDEX(#REF!,MATCH(AH518,#REF!,0)),"")</f>
        <v/>
      </c>
      <c r="AN518" s="29" t="str">
        <f t="shared" si="267"/>
        <v/>
      </c>
      <c r="AO518" s="29">
        <f t="shared" si="299"/>
        <v>0</v>
      </c>
      <c r="AP518" s="29">
        <f t="shared" si="292"/>
        <v>0</v>
      </c>
      <c r="AQ518" s="30">
        <f t="shared" si="300"/>
        <v>0</v>
      </c>
      <c r="AR518" s="31">
        <f t="shared" si="301"/>
        <v>0</v>
      </c>
      <c r="AT518" s="44" t="s">
        <v>969</v>
      </c>
      <c r="AU518" s="48" t="s">
        <v>850</v>
      </c>
      <c r="AV518" s="138">
        <v>0</v>
      </c>
      <c r="AW518" s="58">
        <v>0</v>
      </c>
      <c r="AX518" s="55">
        <v>1918</v>
      </c>
      <c r="AY518" s="58">
        <v>1986</v>
      </c>
      <c r="AZ518" s="55">
        <v>2042</v>
      </c>
      <c r="BA518" s="58">
        <v>3196</v>
      </c>
      <c r="BB518" s="55">
        <v>3558</v>
      </c>
      <c r="BC518" s="58">
        <v>4116</v>
      </c>
      <c r="BD518" s="51">
        <v>3120</v>
      </c>
      <c r="BE518" s="58">
        <v>660</v>
      </c>
      <c r="BF518" s="55">
        <v>0</v>
      </c>
      <c r="BG518" s="59">
        <v>0</v>
      </c>
      <c r="BI518" s="140">
        <f t="shared" si="293"/>
        <v>1716.3333333333333</v>
      </c>
      <c r="BJ518" s="140">
        <f t="shared" si="294"/>
        <v>20596</v>
      </c>
      <c r="BL518" s="399">
        <f t="shared" si="268"/>
        <v>26</v>
      </c>
      <c r="BM518" s="399">
        <f t="shared" si="269"/>
        <v>26</v>
      </c>
      <c r="BN518" s="399">
        <f t="shared" si="270"/>
        <v>38.43</v>
      </c>
      <c r="BO518" s="399">
        <f t="shared" si="271"/>
        <v>38.9</v>
      </c>
      <c r="BP518" s="399">
        <f t="shared" si="272"/>
        <v>39.29</v>
      </c>
      <c r="BQ518" s="399">
        <f t="shared" si="273"/>
        <v>47.37</v>
      </c>
      <c r="BR518" s="399">
        <f t="shared" si="274"/>
        <v>49.91</v>
      </c>
      <c r="BS518" s="399">
        <f t="shared" si="275"/>
        <v>53.81</v>
      </c>
      <c r="BT518" s="399">
        <f t="shared" si="276"/>
        <v>46.84</v>
      </c>
      <c r="BU518" s="399">
        <f t="shared" si="277"/>
        <v>29.96</v>
      </c>
      <c r="BV518" s="399">
        <f t="shared" si="278"/>
        <v>26</v>
      </c>
      <c r="BW518" s="399">
        <f t="shared" si="279"/>
        <v>26</v>
      </c>
      <c r="BX518" s="385">
        <f t="shared" si="295"/>
        <v>448.50999999999993</v>
      </c>
      <c r="BY518" s="385">
        <f t="shared" si="296"/>
        <v>37.375833333333325</v>
      </c>
      <c r="BZ518" s="385"/>
      <c r="CF518" s="399">
        <f t="shared" si="280"/>
        <v>51</v>
      </c>
      <c r="CG518" s="399">
        <f t="shared" si="281"/>
        <v>51</v>
      </c>
      <c r="CH518" s="399">
        <f t="shared" si="282"/>
        <v>69.34</v>
      </c>
      <c r="CI518" s="399">
        <f t="shared" si="283"/>
        <v>70.150000000000006</v>
      </c>
      <c r="CJ518" s="399">
        <f t="shared" si="284"/>
        <v>70.819999999999993</v>
      </c>
      <c r="CK518" s="399">
        <f t="shared" si="285"/>
        <v>84.67</v>
      </c>
      <c r="CL518" s="399">
        <f t="shared" si="286"/>
        <v>89.02</v>
      </c>
      <c r="CM518" s="399">
        <f t="shared" si="287"/>
        <v>95.71</v>
      </c>
      <c r="CN518" s="399">
        <f t="shared" si="288"/>
        <v>83.76</v>
      </c>
      <c r="CO518" s="399">
        <f t="shared" si="289"/>
        <v>55.49</v>
      </c>
      <c r="CP518" s="399">
        <f t="shared" si="290"/>
        <v>51</v>
      </c>
      <c r="CQ518" s="399">
        <f t="shared" si="291"/>
        <v>51</v>
      </c>
      <c r="CR518" s="385">
        <f t="shared" si="297"/>
        <v>822.96</v>
      </c>
      <c r="CS518" s="385">
        <f t="shared" si="298"/>
        <v>68.58</v>
      </c>
    </row>
    <row r="519" spans="22:97" ht="14" customHeight="1" x14ac:dyDescent="0.35">
      <c r="V519" s="137"/>
      <c r="W519" s="39"/>
      <c r="X519" s="202"/>
      <c r="Y519" s="42"/>
      <c r="Z519" s="27"/>
      <c r="AA519" s="28"/>
      <c r="AB519" s="29"/>
      <c r="AC519" s="29"/>
      <c r="AD519" s="29"/>
      <c r="AE519" s="30"/>
      <c r="AF519" s="31"/>
      <c r="AG519" s="136"/>
      <c r="AH519" s="137"/>
      <c r="AI519" s="39"/>
      <c r="AJ519" s="41"/>
      <c r="AK519" s="42"/>
      <c r="AL519" s="27"/>
      <c r="AM519" s="28" t="str">
        <f>IFERROR(INDEX(#REF!,MATCH(AH519,#REF!,0)),"")</f>
        <v/>
      </c>
      <c r="AN519" s="29" t="str">
        <f t="shared" si="267"/>
        <v/>
      </c>
      <c r="AO519" s="29">
        <f t="shared" si="299"/>
        <v>0</v>
      </c>
      <c r="AP519" s="29">
        <f t="shared" si="292"/>
        <v>0</v>
      </c>
      <c r="AQ519" s="30">
        <f t="shared" si="300"/>
        <v>0</v>
      </c>
      <c r="AR519" s="31">
        <f t="shared" si="301"/>
        <v>0</v>
      </c>
      <c r="AT519" s="44" t="s">
        <v>969</v>
      </c>
      <c r="AU519" s="48" t="s">
        <v>851</v>
      </c>
      <c r="AV519" s="138">
        <v>0</v>
      </c>
      <c r="AW519" s="58">
        <v>0</v>
      </c>
      <c r="AX519" s="55">
        <v>1847</v>
      </c>
      <c r="AY519" s="58">
        <v>225</v>
      </c>
      <c r="AZ519" s="55">
        <v>2147</v>
      </c>
      <c r="BA519" s="58">
        <v>4489</v>
      </c>
      <c r="BB519" s="55">
        <v>6060</v>
      </c>
      <c r="BC519" s="58">
        <v>3181</v>
      </c>
      <c r="BD519" s="51">
        <v>4433</v>
      </c>
      <c r="BE519" s="58">
        <v>3320</v>
      </c>
      <c r="BF519" s="55">
        <v>0</v>
      </c>
      <c r="BG519" s="59">
        <v>0</v>
      </c>
      <c r="BI519" s="140">
        <f t="shared" si="293"/>
        <v>2141.8333333333335</v>
      </c>
      <c r="BJ519" s="140">
        <f t="shared" si="294"/>
        <v>25702</v>
      </c>
      <c r="BL519" s="399">
        <f t="shared" si="268"/>
        <v>26</v>
      </c>
      <c r="BM519" s="399">
        <f t="shared" si="269"/>
        <v>26</v>
      </c>
      <c r="BN519" s="399">
        <f t="shared" si="270"/>
        <v>37.93</v>
      </c>
      <c r="BO519" s="399">
        <f t="shared" si="271"/>
        <v>27.35</v>
      </c>
      <c r="BP519" s="399">
        <f t="shared" si="272"/>
        <v>40.03</v>
      </c>
      <c r="BQ519" s="399">
        <f t="shared" si="273"/>
        <v>56.42</v>
      </c>
      <c r="BR519" s="399">
        <f t="shared" si="274"/>
        <v>67.48</v>
      </c>
      <c r="BS519" s="399">
        <f t="shared" si="275"/>
        <v>47.27</v>
      </c>
      <c r="BT519" s="399">
        <f t="shared" si="276"/>
        <v>56.03</v>
      </c>
      <c r="BU519" s="399">
        <f t="shared" si="277"/>
        <v>48.24</v>
      </c>
      <c r="BV519" s="399">
        <f t="shared" si="278"/>
        <v>26</v>
      </c>
      <c r="BW519" s="399">
        <f t="shared" si="279"/>
        <v>26</v>
      </c>
      <c r="BX519" s="385">
        <f t="shared" si="295"/>
        <v>484.75</v>
      </c>
      <c r="BY519" s="385">
        <f t="shared" si="296"/>
        <v>40.395833333333336</v>
      </c>
      <c r="BZ519" s="385"/>
      <c r="CF519" s="399">
        <f t="shared" si="280"/>
        <v>51</v>
      </c>
      <c r="CG519" s="399">
        <f t="shared" si="281"/>
        <v>51</v>
      </c>
      <c r="CH519" s="399">
        <f t="shared" si="282"/>
        <v>68.48</v>
      </c>
      <c r="CI519" s="399">
        <f t="shared" si="283"/>
        <v>52.53</v>
      </c>
      <c r="CJ519" s="399">
        <f t="shared" si="284"/>
        <v>72.08</v>
      </c>
      <c r="CK519" s="399">
        <f t="shared" si="285"/>
        <v>100.19</v>
      </c>
      <c r="CL519" s="399">
        <f t="shared" si="286"/>
        <v>123.52</v>
      </c>
      <c r="CM519" s="399">
        <f t="shared" si="287"/>
        <v>84.49</v>
      </c>
      <c r="CN519" s="399">
        <f t="shared" si="288"/>
        <v>99.52</v>
      </c>
      <c r="CO519" s="399">
        <f t="shared" si="289"/>
        <v>86.16</v>
      </c>
      <c r="CP519" s="399">
        <f t="shared" si="290"/>
        <v>51</v>
      </c>
      <c r="CQ519" s="399">
        <f t="shared" si="291"/>
        <v>51</v>
      </c>
      <c r="CR519" s="385">
        <f t="shared" si="297"/>
        <v>890.97</v>
      </c>
      <c r="CS519" s="385">
        <f t="shared" si="298"/>
        <v>74.247500000000002</v>
      </c>
    </row>
    <row r="520" spans="22:97" ht="14" customHeight="1" x14ac:dyDescent="0.35">
      <c r="V520" s="137"/>
      <c r="W520" s="39"/>
      <c r="X520" s="202"/>
      <c r="Y520" s="42"/>
      <c r="Z520" s="27"/>
      <c r="AA520" s="28"/>
      <c r="AB520" s="29"/>
      <c r="AC520" s="29"/>
      <c r="AD520" s="29"/>
      <c r="AE520" s="30"/>
      <c r="AF520" s="31"/>
      <c r="AG520" s="136"/>
      <c r="AH520" s="137"/>
      <c r="AI520" s="39"/>
      <c r="AJ520" s="41"/>
      <c r="AK520" s="42"/>
      <c r="AL520" s="27"/>
      <c r="AM520" s="28" t="str">
        <f>IFERROR(INDEX(#REF!,MATCH(AH520,#REF!,0)),"")</f>
        <v/>
      </c>
      <c r="AN520" s="29" t="str">
        <f t="shared" ref="AN520:AN581" si="302">IF(AK520&lt;&gt;"",IF((TestEOY-AJ520)/365&gt;AM520,AM520,ROUNDUP(((TestEOY-AJ520)/365),0)),"")</f>
        <v/>
      </c>
      <c r="AO520" s="29">
        <f t="shared" si="299"/>
        <v>0</v>
      </c>
      <c r="AP520" s="29">
        <f t="shared" si="292"/>
        <v>0</v>
      </c>
      <c r="AQ520" s="30">
        <f t="shared" si="300"/>
        <v>0</v>
      </c>
      <c r="AR520" s="31">
        <f t="shared" si="301"/>
        <v>0</v>
      </c>
      <c r="AT520" s="44" t="s">
        <v>969</v>
      </c>
      <c r="AU520" s="48" t="s">
        <v>852</v>
      </c>
      <c r="AV520" s="138">
        <v>0</v>
      </c>
      <c r="AW520" s="58">
        <v>0</v>
      </c>
      <c r="AX520" s="55">
        <v>1524</v>
      </c>
      <c r="AY520" s="58">
        <v>1056</v>
      </c>
      <c r="AZ520" s="55">
        <v>2136</v>
      </c>
      <c r="BA520" s="58">
        <v>2427</v>
      </c>
      <c r="BB520" s="55">
        <v>2937</v>
      </c>
      <c r="BC520" s="58">
        <v>3783</v>
      </c>
      <c r="BD520" s="51">
        <v>4293</v>
      </c>
      <c r="BE520" s="58">
        <v>2621</v>
      </c>
      <c r="BF520" s="55">
        <v>0</v>
      </c>
      <c r="BG520" s="59">
        <v>0</v>
      </c>
      <c r="BI520" s="140">
        <f t="shared" si="293"/>
        <v>1731.4166666666667</v>
      </c>
      <c r="BJ520" s="140">
        <f t="shared" si="294"/>
        <v>20777</v>
      </c>
      <c r="BL520" s="399">
        <f t="shared" ref="BL520:BL563" si="303">ROUND(IF(AV520&gt;$CB$12,$CC$10+$CD$11+$CD$12+(AV520-$CB$12)*$CC$13,IF(AV520&gt;$CB$11,$CC$10+$CD$11+(AV520-$CB$11)*$CC$12,$CC$10+AV520*$CC$11)),2)</f>
        <v>26</v>
      </c>
      <c r="BM520" s="399">
        <f t="shared" ref="BM520:BM563" si="304">ROUND(IF(AW520&gt;$CB$12,$CC$10+$CD$11+$CD$12+(AW520-$CB$12)*$CC$13,IF(AW520&gt;$CB$11,$CC$10+$CD$11+(AW520-$CB$11)*$CC$12,$CC$10+AW520*$CC$11)),2)</f>
        <v>26</v>
      </c>
      <c r="BN520" s="399">
        <f t="shared" ref="BN520:BN563" si="305">ROUND(IF(AX520&gt;$CB$12,$CC$10+$CD$11+$CD$12+(AX520-$CB$12)*$CC$13,IF(AX520&gt;$CB$11,$CC$10+$CD$11+(AX520-$CB$11)*$CC$12,$CC$10+AX520*$CC$11)),2)</f>
        <v>35.67</v>
      </c>
      <c r="BO520" s="399">
        <f t="shared" ref="BO520:BO563" si="306">ROUND(IF(AY520&gt;$CB$12,$CC$10+$CD$11+$CD$12+(AY520-$CB$12)*$CC$13,IF(AY520&gt;$CB$11,$CC$10+$CD$11+(AY520-$CB$11)*$CC$12,$CC$10+AY520*$CC$11)),2)</f>
        <v>32.39</v>
      </c>
      <c r="BP520" s="399">
        <f t="shared" ref="BP520:BP563" si="307">ROUND(IF(AZ520&gt;$CB$12,$CC$10+$CD$11+$CD$12+(AZ520-$CB$12)*$CC$13,IF(AZ520&gt;$CB$11,$CC$10+$CD$11+(AZ520-$CB$11)*$CC$12,$CC$10+AZ520*$CC$11)),2)</f>
        <v>39.950000000000003</v>
      </c>
      <c r="BQ520" s="399">
        <f t="shared" ref="BQ520:BQ563" si="308">ROUND(IF(BA520&gt;$CB$12,$CC$10+$CD$11+$CD$12+(BA520-$CB$12)*$CC$13,IF(BA520&gt;$CB$11,$CC$10+$CD$11+(BA520-$CB$11)*$CC$12,$CC$10+BA520*$CC$11)),2)</f>
        <v>41.99</v>
      </c>
      <c r="BR520" s="399">
        <f t="shared" ref="BR520:BR563" si="309">ROUND(IF(BB520&gt;$CB$12,$CC$10+$CD$11+$CD$12+(BB520-$CB$12)*$CC$13,IF(BB520&gt;$CB$11,$CC$10+$CD$11+(BB520-$CB$11)*$CC$12,$CC$10+BB520*$CC$11)),2)</f>
        <v>45.56</v>
      </c>
      <c r="BS520" s="399">
        <f t="shared" ref="BS520:BS563" si="310">ROUND(IF(BC520&gt;$CB$12,$CC$10+$CD$11+$CD$12+(BC520-$CB$12)*$CC$13,IF(BC520&gt;$CB$11,$CC$10+$CD$11+(BC520-$CB$11)*$CC$12,$CC$10+BC520*$CC$11)),2)</f>
        <v>51.48</v>
      </c>
      <c r="BT520" s="399">
        <f t="shared" ref="BT520:BT563" si="311">ROUND(IF(BD520&gt;$CB$12,$CC$10+$CD$11+$CD$12+(BD520-$CB$12)*$CC$13,IF(BD520&gt;$CB$11,$CC$10+$CD$11+(BD520-$CB$11)*$CC$12,$CC$10+BD520*$CC$11)),2)</f>
        <v>55.05</v>
      </c>
      <c r="BU520" s="399">
        <f t="shared" ref="BU520:BU563" si="312">ROUND(IF(BE520&gt;$CB$12,$CC$10+$CD$11+$CD$12+(BE520-$CB$12)*$CC$13,IF(BE520&gt;$CB$11,$CC$10+$CD$11+(BE520-$CB$11)*$CC$12,$CC$10+BE520*$CC$11)),2)</f>
        <v>43.35</v>
      </c>
      <c r="BV520" s="399">
        <f t="shared" ref="BV520:BV563" si="313">ROUND(IF(BF520&gt;$CB$12,$CC$10+$CD$11+$CD$12+(BF520-$CB$12)*$CC$13,IF(BF520&gt;$CB$11,$CC$10+$CD$11+(BF520-$CB$11)*$CC$12,$CC$10+BF520*$CC$11)),2)</f>
        <v>26</v>
      </c>
      <c r="BW520" s="399">
        <f t="shared" ref="BW520:BW563" si="314">ROUND(IF(BG520&gt;$CB$12,$CC$10+$CD$11+$CD$12+(BG520-$CB$12)*$CC$13,IF(BG520&gt;$CB$11,$CC$10+$CD$11+(BG520-$CB$11)*$CC$12,$CC$10+BG520*$CC$11)),2)</f>
        <v>26</v>
      </c>
      <c r="BX520" s="385">
        <f t="shared" si="295"/>
        <v>449.44000000000005</v>
      </c>
      <c r="BY520" s="385">
        <f t="shared" si="296"/>
        <v>37.45333333333334</v>
      </c>
      <c r="BZ520" s="385"/>
      <c r="CF520" s="399">
        <f t="shared" ref="CF520:CF563" si="315">ROUND(IF(AV520&gt;$CB$26,$CC$24+$CD$25+$CD$26+(AV520-$CB$26)*$CC$27,IF(AV520&gt;$CB$25,$CC$24+$CD$25+(AV520-$CB$25)*$CC$26,$CC$24+AV520*$CC$25)),2)</f>
        <v>51</v>
      </c>
      <c r="CG520" s="399">
        <f t="shared" ref="CG520:CG563" si="316">ROUND(IF(AW520&gt;$CB$26,$CC$24+$CD$25+$CD$26+(AW520-$CB$26)*$CC$27,IF(AW520&gt;$CB$25,$CC$24+$CD$25+(AW520-$CB$25)*$CC$26,$CC$24+AW520*$CC$25)),2)</f>
        <v>51</v>
      </c>
      <c r="CH520" s="399">
        <f t="shared" ref="CH520:CH563" si="317">ROUND(IF(AX520&gt;$CB$26,$CC$24+$CD$25+$CD$26+(AX520-$CB$26)*$CC$27,IF(AX520&gt;$CB$25,$CC$24+$CD$25+(AX520-$CB$25)*$CC$26,$CC$24+AX520*$CC$25)),2)</f>
        <v>64.61</v>
      </c>
      <c r="CI520" s="399">
        <f t="shared" ref="CI520:CI563" si="318">ROUND(IF(AY520&gt;$CB$26,$CC$24+$CD$25+$CD$26+(AY520-$CB$26)*$CC$27,IF(AY520&gt;$CB$25,$CC$24+$CD$25+(AY520-$CB$25)*$CC$26,$CC$24+AY520*$CC$25)),2)</f>
        <v>58.99</v>
      </c>
      <c r="CJ520" s="399">
        <f t="shared" ref="CJ520:CJ563" si="319">ROUND(IF(AZ520&gt;$CB$26,$CC$24+$CD$25+$CD$26+(AZ520-$CB$26)*$CC$27,IF(AZ520&gt;$CB$25,$CC$24+$CD$25+(AZ520-$CB$25)*$CC$26,$CC$24+AZ520*$CC$25)),2)</f>
        <v>71.95</v>
      </c>
      <c r="CK520" s="399">
        <f t="shared" ref="CK520:CK563" si="320">ROUND(IF(BA520&gt;$CB$26,$CC$24+$CD$25+$CD$26+(BA520-$CB$26)*$CC$27,IF(BA520&gt;$CB$25,$CC$24+$CD$25+(BA520-$CB$25)*$CC$26,$CC$24+BA520*$CC$25)),2)</f>
        <v>75.44</v>
      </c>
      <c r="CL520" s="399">
        <f t="shared" ref="CL520:CL563" si="321">ROUND(IF(BB520&gt;$CB$26,$CC$24+$CD$25+$CD$26+(BB520-$CB$26)*$CC$27,IF(BB520&gt;$CB$25,$CC$24+$CD$25+(BB520-$CB$25)*$CC$26,$CC$24+BB520*$CC$25)),2)</f>
        <v>81.56</v>
      </c>
      <c r="CM520" s="399">
        <f t="shared" ref="CM520:CM563" si="322">ROUND(IF(BC520&gt;$CB$26,$CC$24+$CD$25+$CD$26+(BC520-$CB$26)*$CC$27,IF(BC520&gt;$CB$25,$CC$24+$CD$25+(BC520-$CB$25)*$CC$26,$CC$24+BC520*$CC$25)),2)</f>
        <v>91.72</v>
      </c>
      <c r="CN520" s="399">
        <f t="shared" ref="CN520:CN563" si="323">ROUND(IF(BD520&gt;$CB$26,$CC$24+$CD$25+$CD$26+(BD520-$CB$26)*$CC$27,IF(BD520&gt;$CB$25,$CC$24+$CD$25+(BD520-$CB$25)*$CC$26,$CC$24+BD520*$CC$25)),2)</f>
        <v>97.84</v>
      </c>
      <c r="CO520" s="399">
        <f t="shared" ref="CO520:CO563" si="324">ROUND(IF(BE520&gt;$CB$26,$CC$24+$CD$25+$CD$26+(BE520-$CB$26)*$CC$27,IF(BE520&gt;$CB$25,$CC$24+$CD$25+(BE520-$CB$25)*$CC$26,$CC$24+BE520*$CC$25)),2)</f>
        <v>77.77</v>
      </c>
      <c r="CP520" s="399">
        <f t="shared" ref="CP520:CP563" si="325">ROUND(IF(BF520&gt;$CB$26,$CC$24+$CD$25+$CD$26+(BF520-$CB$26)*$CC$27,IF(BF520&gt;$CB$25,$CC$24+$CD$25+(BF520-$CB$25)*$CC$26,$CC$24+BF520*$CC$25)),2)</f>
        <v>51</v>
      </c>
      <c r="CQ520" s="399">
        <f t="shared" ref="CQ520:CQ563" si="326">ROUND(IF(BG520&gt;$CB$26,$CC$24+$CD$25+$CD$26+(BG520-$CB$26)*$CC$27,IF(BG520&gt;$CB$25,$CC$24+$CD$25+(BG520-$CB$25)*$CC$26,$CC$24+BG520*$CC$25)),2)</f>
        <v>51</v>
      </c>
      <c r="CR520" s="385">
        <f t="shared" si="297"/>
        <v>823.88</v>
      </c>
      <c r="CS520" s="385">
        <f t="shared" si="298"/>
        <v>68.656666666666666</v>
      </c>
    </row>
    <row r="521" spans="22:97" ht="14" customHeight="1" x14ac:dyDescent="0.35">
      <c r="V521" s="137"/>
      <c r="W521" s="39"/>
      <c r="X521" s="202"/>
      <c r="Y521" s="42"/>
      <c r="Z521" s="27"/>
      <c r="AA521" s="28"/>
      <c r="AB521" s="29"/>
      <c r="AC521" s="29"/>
      <c r="AD521" s="29"/>
      <c r="AE521" s="30"/>
      <c r="AF521" s="31"/>
      <c r="AG521" s="136"/>
      <c r="AH521" s="137"/>
      <c r="AI521" s="39"/>
      <c r="AJ521" s="41"/>
      <c r="AK521" s="42"/>
      <c r="AL521" s="27"/>
      <c r="AM521" s="28" t="str">
        <f>IFERROR(INDEX(#REF!,MATCH(AH521,#REF!,0)),"")</f>
        <v/>
      </c>
      <c r="AN521" s="29" t="str">
        <f t="shared" si="302"/>
        <v/>
      </c>
      <c r="AO521" s="29">
        <f t="shared" si="299"/>
        <v>0</v>
      </c>
      <c r="AP521" s="29">
        <f t="shared" ref="AP521:AP581" si="327">AQ521-AO521</f>
        <v>0</v>
      </c>
      <c r="AQ521" s="30">
        <f t="shared" si="300"/>
        <v>0</v>
      </c>
      <c r="AR521" s="31">
        <f t="shared" si="301"/>
        <v>0</v>
      </c>
      <c r="AT521" s="44" t="s">
        <v>969</v>
      </c>
      <c r="AU521" s="48" t="s">
        <v>853</v>
      </c>
      <c r="AV521" s="138">
        <v>0</v>
      </c>
      <c r="AW521" s="58">
        <v>0</v>
      </c>
      <c r="AX521" s="55">
        <v>1680</v>
      </c>
      <c r="AY521" s="58">
        <v>921</v>
      </c>
      <c r="AZ521" s="55">
        <v>1444</v>
      </c>
      <c r="BA521" s="58">
        <v>3096</v>
      </c>
      <c r="BB521" s="55">
        <v>5863</v>
      </c>
      <c r="BC521" s="58">
        <v>2839</v>
      </c>
      <c r="BD521" s="51">
        <v>3605</v>
      </c>
      <c r="BE521" s="58">
        <v>1648</v>
      </c>
      <c r="BF521" s="55">
        <v>0</v>
      </c>
      <c r="BG521" s="59">
        <v>0</v>
      </c>
      <c r="BI521" s="140">
        <f t="shared" ref="BI521:BI563" si="328">AVERAGE(AV521:BG521)</f>
        <v>1758</v>
      </c>
      <c r="BJ521" s="140">
        <f t="shared" ref="BJ521:BJ563" si="329">SUM(AV521:BG521)</f>
        <v>21096</v>
      </c>
      <c r="BL521" s="399">
        <f t="shared" si="303"/>
        <v>26</v>
      </c>
      <c r="BM521" s="399">
        <f t="shared" si="304"/>
        <v>26</v>
      </c>
      <c r="BN521" s="399">
        <f t="shared" si="305"/>
        <v>36.76</v>
      </c>
      <c r="BO521" s="399">
        <f t="shared" si="306"/>
        <v>31.53</v>
      </c>
      <c r="BP521" s="399">
        <f t="shared" si="307"/>
        <v>35.11</v>
      </c>
      <c r="BQ521" s="399">
        <f t="shared" si="308"/>
        <v>46.67</v>
      </c>
      <c r="BR521" s="399">
        <f t="shared" si="309"/>
        <v>66.040000000000006</v>
      </c>
      <c r="BS521" s="399">
        <f t="shared" si="310"/>
        <v>44.87</v>
      </c>
      <c r="BT521" s="399">
        <f t="shared" si="311"/>
        <v>50.24</v>
      </c>
      <c r="BU521" s="399">
        <f t="shared" si="312"/>
        <v>36.54</v>
      </c>
      <c r="BV521" s="399">
        <f t="shared" si="313"/>
        <v>26</v>
      </c>
      <c r="BW521" s="399">
        <f t="shared" si="314"/>
        <v>26</v>
      </c>
      <c r="BX521" s="385">
        <f t="shared" ref="BX521:BX563" si="330">SUM(BL521:BW521)</f>
        <v>451.76000000000005</v>
      </c>
      <c r="BY521" s="385">
        <f t="shared" ref="BY521:BY563" si="331">+BX521/12</f>
        <v>37.646666666666668</v>
      </c>
      <c r="BZ521" s="385"/>
      <c r="CF521" s="399">
        <f t="shared" si="315"/>
        <v>51</v>
      </c>
      <c r="CG521" s="399">
        <f t="shared" si="316"/>
        <v>51</v>
      </c>
      <c r="CH521" s="399">
        <f t="shared" si="317"/>
        <v>66.48</v>
      </c>
      <c r="CI521" s="399">
        <f t="shared" si="318"/>
        <v>57.37</v>
      </c>
      <c r="CJ521" s="399">
        <f t="shared" si="319"/>
        <v>63.65</v>
      </c>
      <c r="CK521" s="399">
        <f t="shared" si="320"/>
        <v>83.47</v>
      </c>
      <c r="CL521" s="399">
        <f t="shared" si="321"/>
        <v>119.58</v>
      </c>
      <c r="CM521" s="399">
        <f t="shared" si="322"/>
        <v>80.39</v>
      </c>
      <c r="CN521" s="399">
        <f t="shared" si="323"/>
        <v>89.58</v>
      </c>
      <c r="CO521" s="399">
        <f t="shared" si="324"/>
        <v>66.099999999999994</v>
      </c>
      <c r="CP521" s="399">
        <f t="shared" si="325"/>
        <v>51</v>
      </c>
      <c r="CQ521" s="399">
        <f t="shared" si="326"/>
        <v>51</v>
      </c>
      <c r="CR521" s="385">
        <f t="shared" ref="CR521:CR563" si="332">SUM(CF521:CQ521)</f>
        <v>830.62000000000012</v>
      </c>
      <c r="CS521" s="385">
        <f t="shared" ref="CS521:CS563" si="333">+CR521/12</f>
        <v>69.218333333333348</v>
      </c>
    </row>
    <row r="522" spans="22:97" ht="14" customHeight="1" x14ac:dyDescent="0.35">
      <c r="V522" s="137"/>
      <c r="W522" s="39"/>
      <c r="X522" s="202"/>
      <c r="Y522" s="42"/>
      <c r="Z522" s="27"/>
      <c r="AA522" s="28"/>
      <c r="AB522" s="29"/>
      <c r="AC522" s="29"/>
      <c r="AD522" s="29"/>
      <c r="AE522" s="30"/>
      <c r="AF522" s="31"/>
      <c r="AG522" s="136"/>
      <c r="AH522" s="137"/>
      <c r="AI522" s="39"/>
      <c r="AJ522" s="41"/>
      <c r="AK522" s="42"/>
      <c r="AL522" s="27"/>
      <c r="AM522" s="28" t="str">
        <f>IFERROR(INDEX(#REF!,MATCH(AH522,#REF!,0)),"")</f>
        <v/>
      </c>
      <c r="AN522" s="29" t="str">
        <f t="shared" si="302"/>
        <v/>
      </c>
      <c r="AO522" s="29">
        <f t="shared" si="299"/>
        <v>0</v>
      </c>
      <c r="AP522" s="29">
        <f t="shared" si="327"/>
        <v>0</v>
      </c>
      <c r="AQ522" s="30">
        <f t="shared" si="300"/>
        <v>0</v>
      </c>
      <c r="AR522" s="31">
        <f t="shared" si="301"/>
        <v>0</v>
      </c>
      <c r="AT522" s="44" t="s">
        <v>969</v>
      </c>
      <c r="AU522" s="48" t="s">
        <v>854</v>
      </c>
      <c r="AV522" s="138">
        <v>0</v>
      </c>
      <c r="AW522" s="58">
        <v>0</v>
      </c>
      <c r="AX522" s="55">
        <v>2156</v>
      </c>
      <c r="AY522" s="58">
        <v>1637</v>
      </c>
      <c r="AZ522" s="55">
        <v>3022</v>
      </c>
      <c r="BA522" s="58">
        <v>5857</v>
      </c>
      <c r="BB522" s="55">
        <v>9055</v>
      </c>
      <c r="BC522" s="58">
        <v>6741</v>
      </c>
      <c r="BD522" s="51">
        <v>3043</v>
      </c>
      <c r="BE522" s="58">
        <v>2283</v>
      </c>
      <c r="BF522" s="55">
        <v>0</v>
      </c>
      <c r="BG522" s="59">
        <v>0</v>
      </c>
      <c r="BI522" s="140">
        <f t="shared" si="328"/>
        <v>2816.1666666666665</v>
      </c>
      <c r="BJ522" s="140">
        <f t="shared" si="329"/>
        <v>33794</v>
      </c>
      <c r="BL522" s="399">
        <f t="shared" si="303"/>
        <v>26</v>
      </c>
      <c r="BM522" s="399">
        <f t="shared" si="304"/>
        <v>26</v>
      </c>
      <c r="BN522" s="399">
        <f t="shared" si="305"/>
        <v>40.090000000000003</v>
      </c>
      <c r="BO522" s="399">
        <f t="shared" si="306"/>
        <v>36.46</v>
      </c>
      <c r="BP522" s="399">
        <f t="shared" si="307"/>
        <v>46.15</v>
      </c>
      <c r="BQ522" s="399">
        <f t="shared" si="308"/>
        <v>66</v>
      </c>
      <c r="BR522" s="399">
        <f t="shared" si="309"/>
        <v>91.44</v>
      </c>
      <c r="BS522" s="399">
        <f t="shared" si="310"/>
        <v>72.930000000000007</v>
      </c>
      <c r="BT522" s="399">
        <f t="shared" si="311"/>
        <v>46.3</v>
      </c>
      <c r="BU522" s="399">
        <f t="shared" si="312"/>
        <v>40.98</v>
      </c>
      <c r="BV522" s="399">
        <f t="shared" si="313"/>
        <v>26</v>
      </c>
      <c r="BW522" s="399">
        <f t="shared" si="314"/>
        <v>26</v>
      </c>
      <c r="BX522" s="385">
        <f t="shared" si="330"/>
        <v>544.35</v>
      </c>
      <c r="BY522" s="385">
        <f t="shared" si="331"/>
        <v>45.362500000000004</v>
      </c>
      <c r="BZ522" s="385"/>
      <c r="CF522" s="399">
        <f t="shared" si="315"/>
        <v>51</v>
      </c>
      <c r="CG522" s="399">
        <f t="shared" si="316"/>
        <v>51</v>
      </c>
      <c r="CH522" s="399">
        <f t="shared" si="317"/>
        <v>72.19</v>
      </c>
      <c r="CI522" s="399">
        <f t="shared" si="318"/>
        <v>65.959999999999994</v>
      </c>
      <c r="CJ522" s="399">
        <f t="shared" si="319"/>
        <v>82.58</v>
      </c>
      <c r="CK522" s="399">
        <f t="shared" si="320"/>
        <v>119.46</v>
      </c>
      <c r="CL522" s="399">
        <f t="shared" si="321"/>
        <v>183.42</v>
      </c>
      <c r="CM522" s="399">
        <f t="shared" si="322"/>
        <v>137.13999999999999</v>
      </c>
      <c r="CN522" s="399">
        <f t="shared" si="323"/>
        <v>82.84</v>
      </c>
      <c r="CO522" s="399">
        <f t="shared" si="324"/>
        <v>73.72</v>
      </c>
      <c r="CP522" s="399">
        <f t="shared" si="325"/>
        <v>51</v>
      </c>
      <c r="CQ522" s="399">
        <f t="shared" si="326"/>
        <v>51</v>
      </c>
      <c r="CR522" s="385">
        <f t="shared" si="332"/>
        <v>1021.31</v>
      </c>
      <c r="CS522" s="385">
        <f t="shared" si="333"/>
        <v>85.109166666666667</v>
      </c>
    </row>
    <row r="523" spans="22:97" ht="14" customHeight="1" x14ac:dyDescent="0.35">
      <c r="V523" s="137"/>
      <c r="W523" s="39"/>
      <c r="X523" s="202"/>
      <c r="Y523" s="42"/>
      <c r="Z523" s="27"/>
      <c r="AA523" s="28"/>
      <c r="AB523" s="29"/>
      <c r="AC523" s="29"/>
      <c r="AD523" s="29"/>
      <c r="AE523" s="30"/>
      <c r="AF523" s="31"/>
      <c r="AG523" s="136"/>
      <c r="AH523" s="137"/>
      <c r="AI523" s="39"/>
      <c r="AJ523" s="41"/>
      <c r="AK523" s="42"/>
      <c r="AL523" s="27"/>
      <c r="AM523" s="28" t="str">
        <f>IFERROR(INDEX(#REF!,MATCH(AH523,#REF!,0)),"")</f>
        <v/>
      </c>
      <c r="AN523" s="29" t="str">
        <f t="shared" si="302"/>
        <v/>
      </c>
      <c r="AO523" s="29">
        <f t="shared" si="299"/>
        <v>0</v>
      </c>
      <c r="AP523" s="29">
        <f t="shared" si="327"/>
        <v>0</v>
      </c>
      <c r="AQ523" s="30">
        <f t="shared" si="300"/>
        <v>0</v>
      </c>
      <c r="AR523" s="31">
        <f t="shared" si="301"/>
        <v>0</v>
      </c>
      <c r="AT523" s="44" t="s">
        <v>969</v>
      </c>
      <c r="AU523" s="48" t="s">
        <v>855</v>
      </c>
      <c r="AV523" s="138">
        <v>0</v>
      </c>
      <c r="AW523" s="58">
        <v>0</v>
      </c>
      <c r="AX523" s="55">
        <v>2140</v>
      </c>
      <c r="AY523" s="58">
        <v>1382</v>
      </c>
      <c r="AZ523" s="55">
        <v>2995</v>
      </c>
      <c r="BA523" s="58">
        <v>7418</v>
      </c>
      <c r="BB523" s="55">
        <v>10164</v>
      </c>
      <c r="BC523" s="58">
        <v>7554</v>
      </c>
      <c r="BD523" s="51">
        <v>6170</v>
      </c>
      <c r="BE523" s="58">
        <v>2353</v>
      </c>
      <c r="BF523" s="55">
        <v>0</v>
      </c>
      <c r="BG523" s="59">
        <v>0</v>
      </c>
      <c r="BI523" s="140">
        <f t="shared" si="328"/>
        <v>3348</v>
      </c>
      <c r="BJ523" s="140">
        <f t="shared" si="329"/>
        <v>40176</v>
      </c>
      <c r="BL523" s="399">
        <f t="shared" si="303"/>
        <v>26</v>
      </c>
      <c r="BM523" s="399">
        <f t="shared" si="304"/>
        <v>26</v>
      </c>
      <c r="BN523" s="399">
        <f t="shared" si="305"/>
        <v>39.979999999999997</v>
      </c>
      <c r="BO523" s="399">
        <f t="shared" si="306"/>
        <v>34.67</v>
      </c>
      <c r="BP523" s="399">
        <f t="shared" si="307"/>
        <v>45.97</v>
      </c>
      <c r="BQ523" s="399">
        <f t="shared" si="308"/>
        <v>78.34</v>
      </c>
      <c r="BR523" s="399">
        <f t="shared" si="309"/>
        <v>100.31</v>
      </c>
      <c r="BS523" s="399">
        <f t="shared" si="310"/>
        <v>79.430000000000007</v>
      </c>
      <c r="BT523" s="399">
        <f t="shared" si="311"/>
        <v>68.36</v>
      </c>
      <c r="BU523" s="399">
        <f t="shared" si="312"/>
        <v>41.47</v>
      </c>
      <c r="BV523" s="399">
        <f t="shared" si="313"/>
        <v>26</v>
      </c>
      <c r="BW523" s="399">
        <f t="shared" si="314"/>
        <v>26</v>
      </c>
      <c r="BX523" s="385">
        <f t="shared" si="330"/>
        <v>592.53</v>
      </c>
      <c r="BY523" s="385">
        <f t="shared" si="331"/>
        <v>49.377499999999998</v>
      </c>
      <c r="BZ523" s="385"/>
      <c r="CF523" s="399">
        <f t="shared" si="315"/>
        <v>51</v>
      </c>
      <c r="CG523" s="399">
        <f t="shared" si="316"/>
        <v>51</v>
      </c>
      <c r="CH523" s="399">
        <f t="shared" si="317"/>
        <v>72</v>
      </c>
      <c r="CI523" s="399">
        <f t="shared" si="318"/>
        <v>62.9</v>
      </c>
      <c r="CJ523" s="399">
        <f t="shared" si="319"/>
        <v>82.26</v>
      </c>
      <c r="CK523" s="399">
        <f t="shared" si="320"/>
        <v>150.68</v>
      </c>
      <c r="CL523" s="399">
        <f t="shared" si="321"/>
        <v>205.6</v>
      </c>
      <c r="CM523" s="399">
        <f t="shared" si="322"/>
        <v>153.4</v>
      </c>
      <c r="CN523" s="399">
        <f t="shared" si="323"/>
        <v>125.72</v>
      </c>
      <c r="CO523" s="399">
        <f t="shared" si="324"/>
        <v>74.56</v>
      </c>
      <c r="CP523" s="399">
        <f t="shared" si="325"/>
        <v>51</v>
      </c>
      <c r="CQ523" s="399">
        <f t="shared" si="326"/>
        <v>51</v>
      </c>
      <c r="CR523" s="385">
        <f t="shared" si="332"/>
        <v>1131.1200000000001</v>
      </c>
      <c r="CS523" s="385">
        <f t="shared" si="333"/>
        <v>94.26</v>
      </c>
    </row>
    <row r="524" spans="22:97" ht="14" customHeight="1" x14ac:dyDescent="0.35">
      <c r="V524" s="137"/>
      <c r="W524" s="39"/>
      <c r="X524" s="202"/>
      <c r="Y524" s="42"/>
      <c r="Z524" s="27"/>
      <c r="AA524" s="28"/>
      <c r="AB524" s="29"/>
      <c r="AC524" s="29"/>
      <c r="AD524" s="29"/>
      <c r="AE524" s="30"/>
      <c r="AF524" s="31"/>
      <c r="AG524" s="136"/>
      <c r="AH524" s="137"/>
      <c r="AI524" s="39"/>
      <c r="AJ524" s="41"/>
      <c r="AK524" s="42"/>
      <c r="AL524" s="27"/>
      <c r="AM524" s="28" t="str">
        <f>IFERROR(INDEX(#REF!,MATCH(AH524,#REF!,0)),"")</f>
        <v/>
      </c>
      <c r="AN524" s="29" t="str">
        <f t="shared" si="302"/>
        <v/>
      </c>
      <c r="AO524" s="29">
        <f t="shared" ref="AO524:AO581" si="334">IFERROR(IF(AN524&gt;=AM524,0,IF(AM524&gt;AN524,SLN(AK524,AL524,AM524),0)),"")</f>
        <v>0</v>
      </c>
      <c r="AP524" s="29">
        <f t="shared" si="327"/>
        <v>0</v>
      </c>
      <c r="AQ524" s="30">
        <f t="shared" ref="AQ524:AQ581" si="335">IFERROR(IF(OR(AM524=0,AM524=""),
     0,
     IF(AN524&gt;=AM524,
          +AK524,
          (+AO524*AN524))),
"")</f>
        <v>0</v>
      </c>
      <c r="AR524" s="31">
        <f t="shared" ref="AR524:AR581" si="336">IFERROR(IF(AQ524&gt;AK524,0,(+AK524-AQ524))-AL524,"")</f>
        <v>0</v>
      </c>
      <c r="AT524" s="44" t="s">
        <v>969</v>
      </c>
      <c r="AU524" s="48" t="s">
        <v>856</v>
      </c>
      <c r="AV524" s="138">
        <v>0</v>
      </c>
      <c r="AW524" s="58">
        <v>0</v>
      </c>
      <c r="AX524" s="55">
        <v>3479</v>
      </c>
      <c r="AY524" s="58">
        <v>1382</v>
      </c>
      <c r="AZ524" s="55">
        <v>2171</v>
      </c>
      <c r="BA524" s="58">
        <v>3333</v>
      </c>
      <c r="BB524" s="55">
        <v>5652</v>
      </c>
      <c r="BC524" s="58">
        <v>4533</v>
      </c>
      <c r="BD524" s="51">
        <v>5323</v>
      </c>
      <c r="BE524" s="58">
        <v>1462</v>
      </c>
      <c r="BF524" s="55">
        <v>0</v>
      </c>
      <c r="BG524" s="59">
        <v>0</v>
      </c>
      <c r="BI524" s="140">
        <f t="shared" si="328"/>
        <v>2277.9166666666665</v>
      </c>
      <c r="BJ524" s="140">
        <f t="shared" si="329"/>
        <v>27335</v>
      </c>
      <c r="BL524" s="399">
        <f t="shared" si="303"/>
        <v>26</v>
      </c>
      <c r="BM524" s="399">
        <f t="shared" si="304"/>
        <v>26</v>
      </c>
      <c r="BN524" s="399">
        <f t="shared" si="305"/>
        <v>49.35</v>
      </c>
      <c r="BO524" s="399">
        <f t="shared" si="306"/>
        <v>34.67</v>
      </c>
      <c r="BP524" s="399">
        <f t="shared" si="307"/>
        <v>40.200000000000003</v>
      </c>
      <c r="BQ524" s="399">
        <f t="shared" si="308"/>
        <v>48.33</v>
      </c>
      <c r="BR524" s="399">
        <f t="shared" si="309"/>
        <v>64.56</v>
      </c>
      <c r="BS524" s="399">
        <f t="shared" si="310"/>
        <v>56.73</v>
      </c>
      <c r="BT524" s="399">
        <f t="shared" si="311"/>
        <v>62.26</v>
      </c>
      <c r="BU524" s="399">
        <f t="shared" si="312"/>
        <v>35.229999999999997</v>
      </c>
      <c r="BV524" s="399">
        <f t="shared" si="313"/>
        <v>26</v>
      </c>
      <c r="BW524" s="399">
        <f t="shared" si="314"/>
        <v>26</v>
      </c>
      <c r="BX524" s="385">
        <f t="shared" si="330"/>
        <v>495.33</v>
      </c>
      <c r="BY524" s="385">
        <f t="shared" si="331"/>
        <v>41.277499999999996</v>
      </c>
      <c r="BZ524" s="385"/>
      <c r="CF524" s="399">
        <f t="shared" si="315"/>
        <v>51</v>
      </c>
      <c r="CG524" s="399">
        <f t="shared" si="316"/>
        <v>51</v>
      </c>
      <c r="CH524" s="399">
        <f t="shared" si="317"/>
        <v>88.07</v>
      </c>
      <c r="CI524" s="399">
        <f t="shared" si="318"/>
        <v>62.9</v>
      </c>
      <c r="CJ524" s="399">
        <f t="shared" si="319"/>
        <v>72.37</v>
      </c>
      <c r="CK524" s="399">
        <f t="shared" si="320"/>
        <v>86.32</v>
      </c>
      <c r="CL524" s="399">
        <f t="shared" si="321"/>
        <v>115.36</v>
      </c>
      <c r="CM524" s="399">
        <f t="shared" si="322"/>
        <v>100.72</v>
      </c>
      <c r="CN524" s="399">
        <f t="shared" si="323"/>
        <v>110.2</v>
      </c>
      <c r="CO524" s="399">
        <f t="shared" si="324"/>
        <v>63.86</v>
      </c>
      <c r="CP524" s="399">
        <f t="shared" si="325"/>
        <v>51</v>
      </c>
      <c r="CQ524" s="399">
        <f t="shared" si="326"/>
        <v>51</v>
      </c>
      <c r="CR524" s="385">
        <f t="shared" si="332"/>
        <v>903.80000000000007</v>
      </c>
      <c r="CS524" s="385">
        <f t="shared" si="333"/>
        <v>75.316666666666677</v>
      </c>
    </row>
    <row r="525" spans="22:97" ht="14" customHeight="1" x14ac:dyDescent="0.35">
      <c r="V525" s="137"/>
      <c r="W525" s="39"/>
      <c r="X525" s="202"/>
      <c r="Y525" s="42"/>
      <c r="Z525" s="27"/>
      <c r="AA525" s="28"/>
      <c r="AB525" s="29"/>
      <c r="AC525" s="29"/>
      <c r="AD525" s="29"/>
      <c r="AE525" s="30"/>
      <c r="AF525" s="31"/>
      <c r="AG525" s="136"/>
      <c r="AH525" s="137"/>
      <c r="AI525" s="39"/>
      <c r="AJ525" s="41"/>
      <c r="AK525" s="42"/>
      <c r="AL525" s="27"/>
      <c r="AM525" s="28" t="str">
        <f>IFERROR(INDEX(#REF!,MATCH(AH525,#REF!,0)),"")</f>
        <v/>
      </c>
      <c r="AN525" s="29" t="str">
        <f t="shared" si="302"/>
        <v/>
      </c>
      <c r="AO525" s="29">
        <f t="shared" si="334"/>
        <v>0</v>
      </c>
      <c r="AP525" s="29">
        <f t="shared" si="327"/>
        <v>0</v>
      </c>
      <c r="AQ525" s="30">
        <f t="shared" si="335"/>
        <v>0</v>
      </c>
      <c r="AR525" s="31">
        <f t="shared" si="336"/>
        <v>0</v>
      </c>
      <c r="AT525" s="44" t="s">
        <v>969</v>
      </c>
      <c r="AU525" s="48" t="s">
        <v>857</v>
      </c>
      <c r="AV525" s="138">
        <v>0</v>
      </c>
      <c r="AW525" s="58">
        <v>0</v>
      </c>
      <c r="AX525" s="55">
        <v>1938</v>
      </c>
      <c r="AY525" s="58">
        <v>3809</v>
      </c>
      <c r="AZ525" s="55">
        <v>3850</v>
      </c>
      <c r="BA525" s="58">
        <v>6121</v>
      </c>
      <c r="BB525" s="55">
        <v>7866</v>
      </c>
      <c r="BC525" s="58">
        <v>4960</v>
      </c>
      <c r="BD525" s="51">
        <v>5049</v>
      </c>
      <c r="BE525" s="58">
        <v>2651</v>
      </c>
      <c r="BF525" s="55">
        <v>0</v>
      </c>
      <c r="BG525" s="59">
        <v>0</v>
      </c>
      <c r="BI525" s="140">
        <f t="shared" si="328"/>
        <v>3020.3333333333335</v>
      </c>
      <c r="BJ525" s="140">
        <f t="shared" si="329"/>
        <v>36244</v>
      </c>
      <c r="BL525" s="399">
        <f t="shared" si="303"/>
        <v>26</v>
      </c>
      <c r="BM525" s="399">
        <f t="shared" si="304"/>
        <v>26</v>
      </c>
      <c r="BN525" s="399">
        <f t="shared" si="305"/>
        <v>38.57</v>
      </c>
      <c r="BO525" s="399">
        <f t="shared" si="306"/>
        <v>51.66</v>
      </c>
      <c r="BP525" s="399">
        <f t="shared" si="307"/>
        <v>51.95</v>
      </c>
      <c r="BQ525" s="399">
        <f t="shared" si="308"/>
        <v>67.97</v>
      </c>
      <c r="BR525" s="399">
        <f t="shared" si="309"/>
        <v>81.93</v>
      </c>
      <c r="BS525" s="399">
        <f t="shared" si="310"/>
        <v>59.72</v>
      </c>
      <c r="BT525" s="399">
        <f t="shared" si="311"/>
        <v>60.34</v>
      </c>
      <c r="BU525" s="399">
        <f t="shared" si="312"/>
        <v>43.56</v>
      </c>
      <c r="BV525" s="399">
        <f t="shared" si="313"/>
        <v>26</v>
      </c>
      <c r="BW525" s="399">
        <f t="shared" si="314"/>
        <v>26</v>
      </c>
      <c r="BX525" s="385">
        <f t="shared" si="330"/>
        <v>559.70000000000005</v>
      </c>
      <c r="BY525" s="385">
        <f t="shared" si="331"/>
        <v>46.641666666666673</v>
      </c>
      <c r="BZ525" s="385"/>
      <c r="CF525" s="399">
        <f t="shared" si="315"/>
        <v>51</v>
      </c>
      <c r="CG525" s="399">
        <f t="shared" si="316"/>
        <v>51</v>
      </c>
      <c r="CH525" s="399">
        <f t="shared" si="317"/>
        <v>69.58</v>
      </c>
      <c r="CI525" s="399">
        <f t="shared" si="318"/>
        <v>92.03</v>
      </c>
      <c r="CJ525" s="399">
        <f t="shared" si="319"/>
        <v>92.52</v>
      </c>
      <c r="CK525" s="399">
        <f t="shared" si="320"/>
        <v>124.74</v>
      </c>
      <c r="CL525" s="399">
        <f t="shared" si="321"/>
        <v>159.63999999999999</v>
      </c>
      <c r="CM525" s="399">
        <f t="shared" si="322"/>
        <v>105.84</v>
      </c>
      <c r="CN525" s="399">
        <f t="shared" si="323"/>
        <v>106.91</v>
      </c>
      <c r="CO525" s="399">
        <f t="shared" si="324"/>
        <v>78.13</v>
      </c>
      <c r="CP525" s="399">
        <f t="shared" si="325"/>
        <v>51</v>
      </c>
      <c r="CQ525" s="399">
        <f t="shared" si="326"/>
        <v>51</v>
      </c>
      <c r="CR525" s="385">
        <f t="shared" si="332"/>
        <v>1033.3899999999999</v>
      </c>
      <c r="CS525" s="385">
        <f t="shared" si="333"/>
        <v>86.115833333333327</v>
      </c>
    </row>
    <row r="526" spans="22:97" ht="14" customHeight="1" x14ac:dyDescent="0.35">
      <c r="V526" s="137"/>
      <c r="W526" s="39"/>
      <c r="X526" s="202"/>
      <c r="Y526" s="42"/>
      <c r="Z526" s="27"/>
      <c r="AA526" s="28"/>
      <c r="AB526" s="29"/>
      <c r="AC526" s="29"/>
      <c r="AD526" s="29"/>
      <c r="AE526" s="30"/>
      <c r="AF526" s="31"/>
      <c r="AG526" s="136"/>
      <c r="AH526" s="137"/>
      <c r="AI526" s="39"/>
      <c r="AJ526" s="41"/>
      <c r="AK526" s="42"/>
      <c r="AL526" s="27"/>
      <c r="AM526" s="28" t="str">
        <f>IFERROR(INDEX(#REF!,MATCH(AH526,#REF!,0)),"")</f>
        <v/>
      </c>
      <c r="AN526" s="29" t="str">
        <f t="shared" si="302"/>
        <v/>
      </c>
      <c r="AO526" s="29">
        <f t="shared" si="334"/>
        <v>0</v>
      </c>
      <c r="AP526" s="29">
        <f t="shared" si="327"/>
        <v>0</v>
      </c>
      <c r="AQ526" s="30">
        <f t="shared" si="335"/>
        <v>0</v>
      </c>
      <c r="AR526" s="31">
        <f t="shared" si="336"/>
        <v>0</v>
      </c>
      <c r="AT526" s="44" t="s">
        <v>969</v>
      </c>
      <c r="AU526" s="48" t="s">
        <v>858</v>
      </c>
      <c r="AV526" s="138">
        <v>0</v>
      </c>
      <c r="AW526" s="58">
        <v>0</v>
      </c>
      <c r="AX526" s="55">
        <v>1581</v>
      </c>
      <c r="AY526" s="58">
        <v>983</v>
      </c>
      <c r="AZ526" s="55">
        <v>2291</v>
      </c>
      <c r="BA526" s="58">
        <v>3088</v>
      </c>
      <c r="BB526" s="55">
        <v>5241</v>
      </c>
      <c r="BC526" s="58">
        <v>4222</v>
      </c>
      <c r="BD526" s="51">
        <v>3192</v>
      </c>
      <c r="BE526" s="58">
        <v>1901</v>
      </c>
      <c r="BF526" s="55">
        <v>0</v>
      </c>
      <c r="BG526" s="59">
        <v>0</v>
      </c>
      <c r="BI526" s="140">
        <f t="shared" si="328"/>
        <v>1874.9166666666667</v>
      </c>
      <c r="BJ526" s="140">
        <f t="shared" si="329"/>
        <v>22499</v>
      </c>
      <c r="BL526" s="399">
        <f t="shared" si="303"/>
        <v>26</v>
      </c>
      <c r="BM526" s="399">
        <f t="shared" si="304"/>
        <v>26</v>
      </c>
      <c r="BN526" s="399">
        <f t="shared" si="305"/>
        <v>36.07</v>
      </c>
      <c r="BO526" s="399">
        <f t="shared" si="306"/>
        <v>31.9</v>
      </c>
      <c r="BP526" s="399">
        <f t="shared" si="307"/>
        <v>41.04</v>
      </c>
      <c r="BQ526" s="399">
        <f t="shared" si="308"/>
        <v>46.62</v>
      </c>
      <c r="BR526" s="399">
        <f t="shared" si="309"/>
        <v>61.69</v>
      </c>
      <c r="BS526" s="399">
        <f t="shared" si="310"/>
        <v>54.55</v>
      </c>
      <c r="BT526" s="399">
        <f t="shared" si="311"/>
        <v>47.34</v>
      </c>
      <c r="BU526" s="399">
        <f t="shared" si="312"/>
        <v>38.31</v>
      </c>
      <c r="BV526" s="399">
        <f t="shared" si="313"/>
        <v>26</v>
      </c>
      <c r="BW526" s="399">
        <f t="shared" si="314"/>
        <v>26</v>
      </c>
      <c r="BX526" s="385">
        <f t="shared" si="330"/>
        <v>461.52000000000004</v>
      </c>
      <c r="BY526" s="385">
        <f t="shared" si="331"/>
        <v>38.46</v>
      </c>
      <c r="BZ526" s="385"/>
      <c r="CF526" s="399">
        <f t="shared" si="315"/>
        <v>51</v>
      </c>
      <c r="CG526" s="399">
        <f t="shared" si="316"/>
        <v>51</v>
      </c>
      <c r="CH526" s="399">
        <f t="shared" si="317"/>
        <v>65.290000000000006</v>
      </c>
      <c r="CI526" s="399">
        <f t="shared" si="318"/>
        <v>58.12</v>
      </c>
      <c r="CJ526" s="399">
        <f t="shared" si="319"/>
        <v>73.81</v>
      </c>
      <c r="CK526" s="399">
        <f t="shared" si="320"/>
        <v>83.38</v>
      </c>
      <c r="CL526" s="399">
        <f t="shared" si="321"/>
        <v>109.21</v>
      </c>
      <c r="CM526" s="399">
        <f t="shared" si="322"/>
        <v>96.98</v>
      </c>
      <c r="CN526" s="399">
        <f t="shared" si="323"/>
        <v>84.62</v>
      </c>
      <c r="CO526" s="399">
        <f t="shared" si="324"/>
        <v>69.13</v>
      </c>
      <c r="CP526" s="399">
        <f t="shared" si="325"/>
        <v>51</v>
      </c>
      <c r="CQ526" s="399">
        <f t="shared" si="326"/>
        <v>51</v>
      </c>
      <c r="CR526" s="385">
        <f t="shared" si="332"/>
        <v>844.54</v>
      </c>
      <c r="CS526" s="385">
        <f t="shared" si="333"/>
        <v>70.37833333333333</v>
      </c>
    </row>
    <row r="527" spans="22:97" ht="14" customHeight="1" x14ac:dyDescent="0.35">
      <c r="V527" s="137"/>
      <c r="W527" s="39"/>
      <c r="X527" s="202"/>
      <c r="Y527" s="42"/>
      <c r="Z527" s="27"/>
      <c r="AA527" s="28"/>
      <c r="AB527" s="29"/>
      <c r="AC527" s="29"/>
      <c r="AD527" s="29"/>
      <c r="AE527" s="30"/>
      <c r="AF527" s="31"/>
      <c r="AG527" s="136"/>
      <c r="AH527" s="137"/>
      <c r="AI527" s="39"/>
      <c r="AJ527" s="41"/>
      <c r="AK527" s="42"/>
      <c r="AL527" s="27"/>
      <c r="AM527" s="28" t="str">
        <f>IFERROR(INDEX(#REF!,MATCH(AH527,#REF!,0)),"")</f>
        <v/>
      </c>
      <c r="AN527" s="29" t="str">
        <f t="shared" si="302"/>
        <v/>
      </c>
      <c r="AO527" s="29">
        <f t="shared" si="334"/>
        <v>0</v>
      </c>
      <c r="AP527" s="29">
        <f t="shared" si="327"/>
        <v>0</v>
      </c>
      <c r="AQ527" s="30">
        <f t="shared" si="335"/>
        <v>0</v>
      </c>
      <c r="AR527" s="31">
        <f t="shared" si="336"/>
        <v>0</v>
      </c>
      <c r="AT527" s="44" t="s">
        <v>969</v>
      </c>
      <c r="AU527" s="48" t="s">
        <v>859</v>
      </c>
      <c r="AV527" s="138">
        <v>0</v>
      </c>
      <c r="AW527" s="58">
        <v>0</v>
      </c>
      <c r="AX527" s="55">
        <v>1066</v>
      </c>
      <c r="AY527" s="58">
        <v>934</v>
      </c>
      <c r="AZ527" s="55">
        <v>1618</v>
      </c>
      <c r="BA527" s="58">
        <v>7279</v>
      </c>
      <c r="BB527" s="55">
        <v>7266</v>
      </c>
      <c r="BC527" s="58">
        <v>5563</v>
      </c>
      <c r="BD527" s="51">
        <v>4905</v>
      </c>
      <c r="BE527" s="58">
        <v>992</v>
      </c>
      <c r="BF527" s="55">
        <v>0</v>
      </c>
      <c r="BG527" s="59">
        <v>0</v>
      </c>
      <c r="BI527" s="140">
        <f t="shared" si="328"/>
        <v>2468.5833333333335</v>
      </c>
      <c r="BJ527" s="140">
        <f t="shared" si="329"/>
        <v>29623</v>
      </c>
      <c r="BL527" s="399">
        <f t="shared" si="303"/>
        <v>26</v>
      </c>
      <c r="BM527" s="399">
        <f t="shared" si="304"/>
        <v>26</v>
      </c>
      <c r="BN527" s="399">
        <f t="shared" si="305"/>
        <v>32.46</v>
      </c>
      <c r="BO527" s="399">
        <f t="shared" si="306"/>
        <v>31.6</v>
      </c>
      <c r="BP527" s="399">
        <f t="shared" si="307"/>
        <v>36.33</v>
      </c>
      <c r="BQ527" s="399">
        <f t="shared" si="308"/>
        <v>77.23</v>
      </c>
      <c r="BR527" s="399">
        <f t="shared" si="309"/>
        <v>77.13</v>
      </c>
      <c r="BS527" s="399">
        <f t="shared" si="310"/>
        <v>63.94</v>
      </c>
      <c r="BT527" s="399">
        <f t="shared" si="311"/>
        <v>59.34</v>
      </c>
      <c r="BU527" s="399">
        <f t="shared" si="312"/>
        <v>31.95</v>
      </c>
      <c r="BV527" s="399">
        <f t="shared" si="313"/>
        <v>26</v>
      </c>
      <c r="BW527" s="399">
        <f t="shared" si="314"/>
        <v>26</v>
      </c>
      <c r="BX527" s="385">
        <f t="shared" si="330"/>
        <v>513.98</v>
      </c>
      <c r="BY527" s="385">
        <f t="shared" si="331"/>
        <v>42.831666666666671</v>
      </c>
      <c r="BZ527" s="385"/>
      <c r="CF527" s="399">
        <f t="shared" si="315"/>
        <v>51</v>
      </c>
      <c r="CG527" s="399">
        <f t="shared" si="316"/>
        <v>51</v>
      </c>
      <c r="CH527" s="399">
        <f t="shared" si="317"/>
        <v>59.11</v>
      </c>
      <c r="CI527" s="399">
        <f t="shared" si="318"/>
        <v>57.53</v>
      </c>
      <c r="CJ527" s="399">
        <f t="shared" si="319"/>
        <v>65.739999999999995</v>
      </c>
      <c r="CK527" s="399">
        <f t="shared" si="320"/>
        <v>147.9</v>
      </c>
      <c r="CL527" s="399">
        <f t="shared" si="321"/>
        <v>147.63999999999999</v>
      </c>
      <c r="CM527" s="399">
        <f t="shared" si="322"/>
        <v>113.58</v>
      </c>
      <c r="CN527" s="399">
        <f t="shared" si="323"/>
        <v>105.18</v>
      </c>
      <c r="CO527" s="399">
        <f t="shared" si="324"/>
        <v>58.22</v>
      </c>
      <c r="CP527" s="399">
        <f t="shared" si="325"/>
        <v>51</v>
      </c>
      <c r="CQ527" s="399">
        <f t="shared" si="326"/>
        <v>51</v>
      </c>
      <c r="CR527" s="385">
        <f t="shared" si="332"/>
        <v>958.90000000000009</v>
      </c>
      <c r="CS527" s="385">
        <f t="shared" si="333"/>
        <v>79.908333333333346</v>
      </c>
    </row>
    <row r="528" spans="22:97" ht="14" customHeight="1" x14ac:dyDescent="0.35">
      <c r="V528" s="137"/>
      <c r="W528" s="39"/>
      <c r="X528" s="202"/>
      <c r="Y528" s="42"/>
      <c r="Z528" s="27"/>
      <c r="AA528" s="28"/>
      <c r="AB528" s="29"/>
      <c r="AC528" s="29"/>
      <c r="AD528" s="29"/>
      <c r="AE528" s="30"/>
      <c r="AF528" s="31"/>
      <c r="AG528" s="136"/>
      <c r="AH528" s="137"/>
      <c r="AI528" s="39"/>
      <c r="AJ528" s="41"/>
      <c r="AK528" s="42"/>
      <c r="AL528" s="27"/>
      <c r="AM528" s="28" t="str">
        <f>IFERROR(INDEX(#REF!,MATCH(AH528,#REF!,0)),"")</f>
        <v/>
      </c>
      <c r="AN528" s="29" t="str">
        <f t="shared" si="302"/>
        <v/>
      </c>
      <c r="AO528" s="29">
        <f t="shared" si="334"/>
        <v>0</v>
      </c>
      <c r="AP528" s="29">
        <f t="shared" si="327"/>
        <v>0</v>
      </c>
      <c r="AQ528" s="30">
        <f t="shared" si="335"/>
        <v>0</v>
      </c>
      <c r="AR528" s="31">
        <f t="shared" si="336"/>
        <v>0</v>
      </c>
      <c r="AT528" s="44" t="s">
        <v>969</v>
      </c>
      <c r="AU528" s="48" t="s">
        <v>860</v>
      </c>
      <c r="AV528" s="138">
        <v>0</v>
      </c>
      <c r="AW528" s="58">
        <v>0</v>
      </c>
      <c r="AX528" s="55">
        <v>4350</v>
      </c>
      <c r="AY528" s="58">
        <v>5944</v>
      </c>
      <c r="AZ528" s="55">
        <v>4560</v>
      </c>
      <c r="BA528" s="58">
        <v>5649</v>
      </c>
      <c r="BB528" s="55">
        <v>6902</v>
      </c>
      <c r="BC528" s="58">
        <v>8560</v>
      </c>
      <c r="BD528" s="51">
        <v>6842</v>
      </c>
      <c r="BE528" s="58">
        <v>5942</v>
      </c>
      <c r="BF528" s="55">
        <v>0</v>
      </c>
      <c r="BG528" s="59">
        <v>0</v>
      </c>
      <c r="BI528" s="140">
        <f t="shared" si="328"/>
        <v>4062.4166666666665</v>
      </c>
      <c r="BJ528" s="140">
        <f t="shared" si="329"/>
        <v>48749</v>
      </c>
      <c r="BL528" s="399">
        <f t="shared" si="303"/>
        <v>26</v>
      </c>
      <c r="BM528" s="399">
        <f t="shared" si="304"/>
        <v>26</v>
      </c>
      <c r="BN528" s="399">
        <f t="shared" si="305"/>
        <v>55.45</v>
      </c>
      <c r="BO528" s="399">
        <f t="shared" si="306"/>
        <v>66.61</v>
      </c>
      <c r="BP528" s="399">
        <f t="shared" si="307"/>
        <v>56.92</v>
      </c>
      <c r="BQ528" s="399">
        <f t="shared" si="308"/>
        <v>64.540000000000006</v>
      </c>
      <c r="BR528" s="399">
        <f t="shared" si="309"/>
        <v>74.22</v>
      </c>
      <c r="BS528" s="399">
        <f t="shared" si="310"/>
        <v>87.48</v>
      </c>
      <c r="BT528" s="399">
        <f t="shared" si="311"/>
        <v>73.739999999999995</v>
      </c>
      <c r="BU528" s="399">
        <f t="shared" si="312"/>
        <v>66.59</v>
      </c>
      <c r="BV528" s="399">
        <f t="shared" si="313"/>
        <v>26</v>
      </c>
      <c r="BW528" s="399">
        <f t="shared" si="314"/>
        <v>26</v>
      </c>
      <c r="BX528" s="385">
        <f t="shared" si="330"/>
        <v>649.55000000000007</v>
      </c>
      <c r="BY528" s="385">
        <f t="shared" si="331"/>
        <v>54.12916666666667</v>
      </c>
      <c r="BZ528" s="385"/>
      <c r="CF528" s="399">
        <f t="shared" si="315"/>
        <v>51</v>
      </c>
      <c r="CG528" s="399">
        <f t="shared" si="316"/>
        <v>51</v>
      </c>
      <c r="CH528" s="399">
        <f t="shared" si="317"/>
        <v>98.52</v>
      </c>
      <c r="CI528" s="399">
        <f t="shared" si="318"/>
        <v>121.2</v>
      </c>
      <c r="CJ528" s="399">
        <f t="shared" si="319"/>
        <v>101.04</v>
      </c>
      <c r="CK528" s="399">
        <f t="shared" si="320"/>
        <v>115.3</v>
      </c>
      <c r="CL528" s="399">
        <f t="shared" si="321"/>
        <v>140.36000000000001</v>
      </c>
      <c r="CM528" s="399">
        <f t="shared" si="322"/>
        <v>173.52</v>
      </c>
      <c r="CN528" s="399">
        <f t="shared" si="323"/>
        <v>139.16</v>
      </c>
      <c r="CO528" s="399">
        <f t="shared" si="324"/>
        <v>121.16</v>
      </c>
      <c r="CP528" s="399">
        <f t="shared" si="325"/>
        <v>51</v>
      </c>
      <c r="CQ528" s="399">
        <f t="shared" si="326"/>
        <v>51</v>
      </c>
      <c r="CR528" s="385">
        <f t="shared" si="332"/>
        <v>1214.26</v>
      </c>
      <c r="CS528" s="385">
        <f t="shared" si="333"/>
        <v>101.18833333333333</v>
      </c>
    </row>
    <row r="529" spans="22:97" ht="14" customHeight="1" x14ac:dyDescent="0.35">
      <c r="V529" s="137"/>
      <c r="W529" s="39"/>
      <c r="X529" s="202"/>
      <c r="Y529" s="42"/>
      <c r="Z529" s="27"/>
      <c r="AA529" s="28"/>
      <c r="AB529" s="29"/>
      <c r="AC529" s="29"/>
      <c r="AD529" s="29"/>
      <c r="AE529" s="30"/>
      <c r="AF529" s="31"/>
      <c r="AG529" s="136"/>
      <c r="AH529" s="137"/>
      <c r="AI529" s="39"/>
      <c r="AJ529" s="41"/>
      <c r="AK529" s="42"/>
      <c r="AL529" s="27"/>
      <c r="AM529" s="28" t="str">
        <f>IFERROR(INDEX(#REF!,MATCH(AH529,#REF!,0)),"")</f>
        <v/>
      </c>
      <c r="AN529" s="29" t="str">
        <f t="shared" si="302"/>
        <v/>
      </c>
      <c r="AO529" s="29">
        <f t="shared" si="334"/>
        <v>0</v>
      </c>
      <c r="AP529" s="29">
        <f t="shared" si="327"/>
        <v>0</v>
      </c>
      <c r="AQ529" s="30">
        <f t="shared" si="335"/>
        <v>0</v>
      </c>
      <c r="AR529" s="31">
        <f t="shared" si="336"/>
        <v>0</v>
      </c>
      <c r="AT529" s="44" t="s">
        <v>969</v>
      </c>
      <c r="AU529" s="48" t="s">
        <v>861</v>
      </c>
      <c r="AV529" s="138">
        <v>0</v>
      </c>
      <c r="AW529" s="58">
        <v>0</v>
      </c>
      <c r="AX529" s="55">
        <v>1729</v>
      </c>
      <c r="AY529" s="58">
        <v>1082</v>
      </c>
      <c r="AZ529" s="55">
        <v>2742</v>
      </c>
      <c r="BA529" s="58">
        <v>2856</v>
      </c>
      <c r="BB529" s="55">
        <v>5377</v>
      </c>
      <c r="BC529" s="58">
        <v>3983</v>
      </c>
      <c r="BD529" s="51">
        <v>4368</v>
      </c>
      <c r="BE529" s="58">
        <v>3052</v>
      </c>
      <c r="BF529" s="55">
        <v>0</v>
      </c>
      <c r="BG529" s="59">
        <v>0</v>
      </c>
      <c r="BI529" s="140">
        <f t="shared" si="328"/>
        <v>2099.0833333333335</v>
      </c>
      <c r="BJ529" s="140">
        <f t="shared" si="329"/>
        <v>25189</v>
      </c>
      <c r="BL529" s="399">
        <f t="shared" si="303"/>
        <v>26</v>
      </c>
      <c r="BM529" s="399">
        <f t="shared" si="304"/>
        <v>26</v>
      </c>
      <c r="BN529" s="399">
        <f t="shared" si="305"/>
        <v>37.1</v>
      </c>
      <c r="BO529" s="399">
        <f t="shared" si="306"/>
        <v>32.57</v>
      </c>
      <c r="BP529" s="399">
        <f t="shared" si="307"/>
        <v>44.19</v>
      </c>
      <c r="BQ529" s="399">
        <f t="shared" si="308"/>
        <v>44.99</v>
      </c>
      <c r="BR529" s="399">
        <f t="shared" si="309"/>
        <v>62.64</v>
      </c>
      <c r="BS529" s="399">
        <f t="shared" si="310"/>
        <v>52.88</v>
      </c>
      <c r="BT529" s="399">
        <f t="shared" si="311"/>
        <v>55.58</v>
      </c>
      <c r="BU529" s="399">
        <f t="shared" si="312"/>
        <v>46.36</v>
      </c>
      <c r="BV529" s="399">
        <f t="shared" si="313"/>
        <v>26</v>
      </c>
      <c r="BW529" s="399">
        <f t="shared" si="314"/>
        <v>26</v>
      </c>
      <c r="BX529" s="385">
        <f t="shared" si="330"/>
        <v>480.31</v>
      </c>
      <c r="BY529" s="385">
        <f t="shared" si="331"/>
        <v>40.025833333333331</v>
      </c>
      <c r="BZ529" s="385"/>
      <c r="CF529" s="399">
        <f t="shared" si="315"/>
        <v>51</v>
      </c>
      <c r="CG529" s="399">
        <f t="shared" si="316"/>
        <v>51</v>
      </c>
      <c r="CH529" s="399">
        <f t="shared" si="317"/>
        <v>67.069999999999993</v>
      </c>
      <c r="CI529" s="399">
        <f t="shared" si="318"/>
        <v>59.3</v>
      </c>
      <c r="CJ529" s="399">
        <f t="shared" si="319"/>
        <v>79.22</v>
      </c>
      <c r="CK529" s="399">
        <f t="shared" si="320"/>
        <v>80.59</v>
      </c>
      <c r="CL529" s="399">
        <f t="shared" si="321"/>
        <v>110.84</v>
      </c>
      <c r="CM529" s="399">
        <f t="shared" si="322"/>
        <v>94.12</v>
      </c>
      <c r="CN529" s="399">
        <f t="shared" si="323"/>
        <v>98.74</v>
      </c>
      <c r="CO529" s="399">
        <f t="shared" si="324"/>
        <v>82.94</v>
      </c>
      <c r="CP529" s="399">
        <f t="shared" si="325"/>
        <v>51</v>
      </c>
      <c r="CQ529" s="399">
        <f t="shared" si="326"/>
        <v>51</v>
      </c>
      <c r="CR529" s="385">
        <f t="shared" si="332"/>
        <v>876.82000000000016</v>
      </c>
      <c r="CS529" s="385">
        <f t="shared" si="333"/>
        <v>73.068333333333342</v>
      </c>
    </row>
    <row r="530" spans="22:97" ht="14" customHeight="1" x14ac:dyDescent="0.35">
      <c r="V530" s="137"/>
      <c r="W530" s="39"/>
      <c r="X530" s="202"/>
      <c r="Y530" s="42"/>
      <c r="Z530" s="27"/>
      <c r="AA530" s="28"/>
      <c r="AB530" s="29"/>
      <c r="AC530" s="29"/>
      <c r="AD530" s="29"/>
      <c r="AE530" s="30"/>
      <c r="AF530" s="31"/>
      <c r="AG530" s="136"/>
      <c r="AH530" s="137"/>
      <c r="AI530" s="39"/>
      <c r="AJ530" s="41"/>
      <c r="AK530" s="42"/>
      <c r="AL530" s="27"/>
      <c r="AM530" s="28" t="str">
        <f>IFERROR(INDEX(#REF!,MATCH(AH530,#REF!,0)),"")</f>
        <v/>
      </c>
      <c r="AN530" s="29" t="str">
        <f t="shared" si="302"/>
        <v/>
      </c>
      <c r="AO530" s="29">
        <f t="shared" si="334"/>
        <v>0</v>
      </c>
      <c r="AP530" s="29">
        <f t="shared" si="327"/>
        <v>0</v>
      </c>
      <c r="AQ530" s="30">
        <f t="shared" si="335"/>
        <v>0</v>
      </c>
      <c r="AR530" s="31">
        <f t="shared" si="336"/>
        <v>0</v>
      </c>
      <c r="AT530" s="44" t="s">
        <v>969</v>
      </c>
      <c r="AU530" s="48" t="s">
        <v>862</v>
      </c>
      <c r="AV530" s="138">
        <v>0</v>
      </c>
      <c r="AW530" s="58">
        <v>0</v>
      </c>
      <c r="AX530" s="55">
        <v>2366</v>
      </c>
      <c r="AY530" s="58">
        <v>428</v>
      </c>
      <c r="AZ530" s="55">
        <v>103</v>
      </c>
      <c r="BA530" s="58">
        <v>612</v>
      </c>
      <c r="BB530" s="55">
        <v>2648</v>
      </c>
      <c r="BC530" s="58">
        <v>108</v>
      </c>
      <c r="BD530" s="51">
        <v>1005</v>
      </c>
      <c r="BE530" s="58">
        <v>413</v>
      </c>
      <c r="BF530" s="55">
        <v>0</v>
      </c>
      <c r="BG530" s="59">
        <v>0</v>
      </c>
      <c r="BI530" s="140">
        <f t="shared" si="328"/>
        <v>640.25</v>
      </c>
      <c r="BJ530" s="140">
        <f t="shared" si="329"/>
        <v>7683</v>
      </c>
      <c r="BL530" s="399">
        <f t="shared" si="303"/>
        <v>26</v>
      </c>
      <c r="BM530" s="399">
        <f t="shared" si="304"/>
        <v>26</v>
      </c>
      <c r="BN530" s="399">
        <f t="shared" si="305"/>
        <v>41.56</v>
      </c>
      <c r="BO530" s="399">
        <f t="shared" si="306"/>
        <v>28.57</v>
      </c>
      <c r="BP530" s="399">
        <f t="shared" si="307"/>
        <v>26.62</v>
      </c>
      <c r="BQ530" s="399">
        <f t="shared" si="308"/>
        <v>29.67</v>
      </c>
      <c r="BR530" s="399">
        <f t="shared" si="309"/>
        <v>43.54</v>
      </c>
      <c r="BS530" s="399">
        <f t="shared" si="310"/>
        <v>26.65</v>
      </c>
      <c r="BT530" s="399">
        <f t="shared" si="311"/>
        <v>32.04</v>
      </c>
      <c r="BU530" s="399">
        <f t="shared" si="312"/>
        <v>28.48</v>
      </c>
      <c r="BV530" s="399">
        <f t="shared" si="313"/>
        <v>26</v>
      </c>
      <c r="BW530" s="399">
        <f t="shared" si="314"/>
        <v>26</v>
      </c>
      <c r="BX530" s="385">
        <f t="shared" si="330"/>
        <v>361.13000000000005</v>
      </c>
      <c r="BY530" s="385">
        <f t="shared" si="331"/>
        <v>30.09416666666667</v>
      </c>
      <c r="BZ530" s="385"/>
      <c r="CF530" s="399">
        <f t="shared" si="315"/>
        <v>51</v>
      </c>
      <c r="CG530" s="399">
        <f t="shared" si="316"/>
        <v>51</v>
      </c>
      <c r="CH530" s="399">
        <f t="shared" si="317"/>
        <v>74.709999999999994</v>
      </c>
      <c r="CI530" s="399">
        <f t="shared" si="318"/>
        <v>53.91</v>
      </c>
      <c r="CJ530" s="399">
        <f t="shared" si="319"/>
        <v>51.7</v>
      </c>
      <c r="CK530" s="399">
        <f t="shared" si="320"/>
        <v>55.16</v>
      </c>
      <c r="CL530" s="399">
        <f t="shared" si="321"/>
        <v>78.099999999999994</v>
      </c>
      <c r="CM530" s="399">
        <f t="shared" si="322"/>
        <v>51.73</v>
      </c>
      <c r="CN530" s="399">
        <f t="shared" si="323"/>
        <v>58.38</v>
      </c>
      <c r="CO530" s="399">
        <f t="shared" si="324"/>
        <v>53.81</v>
      </c>
      <c r="CP530" s="399">
        <f t="shared" si="325"/>
        <v>51</v>
      </c>
      <c r="CQ530" s="399">
        <f t="shared" si="326"/>
        <v>51</v>
      </c>
      <c r="CR530" s="385">
        <f t="shared" si="332"/>
        <v>681.5</v>
      </c>
      <c r="CS530" s="385">
        <f t="shared" si="333"/>
        <v>56.791666666666664</v>
      </c>
    </row>
    <row r="531" spans="22:97" ht="14" customHeight="1" x14ac:dyDescent="0.35">
      <c r="V531" s="137"/>
      <c r="W531" s="39"/>
      <c r="X531" s="202"/>
      <c r="Y531" s="42"/>
      <c r="Z531" s="27"/>
      <c r="AA531" s="28"/>
      <c r="AB531" s="29"/>
      <c r="AC531" s="29"/>
      <c r="AD531" s="29"/>
      <c r="AE531" s="30"/>
      <c r="AF531" s="31"/>
      <c r="AG531" s="136"/>
      <c r="AH531" s="137"/>
      <c r="AI531" s="39"/>
      <c r="AJ531" s="41"/>
      <c r="AK531" s="42"/>
      <c r="AL531" s="27"/>
      <c r="AM531" s="28" t="str">
        <f>IFERROR(INDEX(#REF!,MATCH(AH531,#REF!,0)),"")</f>
        <v/>
      </c>
      <c r="AN531" s="29" t="str">
        <f t="shared" si="302"/>
        <v/>
      </c>
      <c r="AO531" s="29">
        <f t="shared" si="334"/>
        <v>0</v>
      </c>
      <c r="AP531" s="29">
        <f t="shared" si="327"/>
        <v>0</v>
      </c>
      <c r="AQ531" s="30">
        <f t="shared" si="335"/>
        <v>0</v>
      </c>
      <c r="AR531" s="31">
        <f t="shared" si="336"/>
        <v>0</v>
      </c>
      <c r="AT531" s="44" t="s">
        <v>969</v>
      </c>
      <c r="AU531" s="48" t="s">
        <v>863</v>
      </c>
      <c r="AV531" s="138">
        <v>0</v>
      </c>
      <c r="AW531" s="58">
        <v>0</v>
      </c>
      <c r="AX531" s="55">
        <v>2876</v>
      </c>
      <c r="AY531" s="58">
        <v>7172</v>
      </c>
      <c r="AZ531" s="55">
        <v>-2564</v>
      </c>
      <c r="BA531" s="58">
        <v>3976</v>
      </c>
      <c r="BB531" s="55">
        <v>4936</v>
      </c>
      <c r="BC531" s="58">
        <v>5842</v>
      </c>
      <c r="BD531" s="51">
        <v>2831</v>
      </c>
      <c r="BE531" s="58">
        <v>1341</v>
      </c>
      <c r="BF531" s="55">
        <v>0</v>
      </c>
      <c r="BG531" s="59">
        <v>0</v>
      </c>
      <c r="BI531" s="140">
        <f t="shared" si="328"/>
        <v>2200.8333333333335</v>
      </c>
      <c r="BJ531" s="140">
        <f t="shared" si="329"/>
        <v>26410</v>
      </c>
      <c r="BL531" s="399">
        <f t="shared" si="303"/>
        <v>26</v>
      </c>
      <c r="BM531" s="399">
        <f t="shared" si="304"/>
        <v>26</v>
      </c>
      <c r="BN531" s="399">
        <f t="shared" si="305"/>
        <v>45.13</v>
      </c>
      <c r="BO531" s="399">
        <f t="shared" si="306"/>
        <v>76.38</v>
      </c>
      <c r="BP531" s="399">
        <f t="shared" si="307"/>
        <v>10.62</v>
      </c>
      <c r="BQ531" s="399">
        <f t="shared" si="308"/>
        <v>52.83</v>
      </c>
      <c r="BR531" s="399">
        <f t="shared" si="309"/>
        <v>59.55</v>
      </c>
      <c r="BS531" s="399">
        <f t="shared" si="310"/>
        <v>65.89</v>
      </c>
      <c r="BT531" s="399">
        <f t="shared" si="311"/>
        <v>44.82</v>
      </c>
      <c r="BU531" s="399">
        <f t="shared" si="312"/>
        <v>34.39</v>
      </c>
      <c r="BV531" s="399">
        <f t="shared" si="313"/>
        <v>26</v>
      </c>
      <c r="BW531" s="399">
        <f t="shared" si="314"/>
        <v>26</v>
      </c>
      <c r="BX531" s="385">
        <f t="shared" si="330"/>
        <v>493.60999999999996</v>
      </c>
      <c r="BY531" s="385">
        <f t="shared" si="331"/>
        <v>41.134166666666665</v>
      </c>
      <c r="BZ531" s="385"/>
      <c r="CF531" s="399">
        <f t="shared" si="315"/>
        <v>51</v>
      </c>
      <c r="CG531" s="399">
        <f t="shared" si="316"/>
        <v>51</v>
      </c>
      <c r="CH531" s="399">
        <f t="shared" si="317"/>
        <v>80.83</v>
      </c>
      <c r="CI531" s="399">
        <f t="shared" si="318"/>
        <v>145.76</v>
      </c>
      <c r="CJ531" s="399">
        <f t="shared" si="319"/>
        <v>33.56</v>
      </c>
      <c r="CK531" s="399">
        <f t="shared" si="320"/>
        <v>94.03</v>
      </c>
      <c r="CL531" s="399">
        <f t="shared" si="321"/>
        <v>105.55</v>
      </c>
      <c r="CM531" s="399">
        <f t="shared" si="322"/>
        <v>119.16</v>
      </c>
      <c r="CN531" s="399">
        <f t="shared" si="323"/>
        <v>80.290000000000006</v>
      </c>
      <c r="CO531" s="399">
        <f t="shared" si="324"/>
        <v>62.41</v>
      </c>
      <c r="CP531" s="399">
        <f t="shared" si="325"/>
        <v>51</v>
      </c>
      <c r="CQ531" s="399">
        <f t="shared" si="326"/>
        <v>51</v>
      </c>
      <c r="CR531" s="385">
        <f t="shared" si="332"/>
        <v>925.5899999999998</v>
      </c>
      <c r="CS531" s="385">
        <f t="shared" si="333"/>
        <v>77.132499999999979</v>
      </c>
    </row>
    <row r="532" spans="22:97" ht="14" customHeight="1" x14ac:dyDescent="0.35">
      <c r="V532" s="137"/>
      <c r="W532" s="39"/>
      <c r="X532" s="202"/>
      <c r="Y532" s="42"/>
      <c r="Z532" s="27"/>
      <c r="AA532" s="28"/>
      <c r="AB532" s="29"/>
      <c r="AC532" s="29"/>
      <c r="AD532" s="29"/>
      <c r="AE532" s="30"/>
      <c r="AF532" s="31"/>
      <c r="AG532" s="136"/>
      <c r="AH532" s="137"/>
      <c r="AI532" s="39"/>
      <c r="AJ532" s="41"/>
      <c r="AK532" s="42"/>
      <c r="AL532" s="27"/>
      <c r="AM532" s="28" t="str">
        <f>IFERROR(INDEX(#REF!,MATCH(AH532,#REF!,0)),"")</f>
        <v/>
      </c>
      <c r="AN532" s="29" t="str">
        <f t="shared" si="302"/>
        <v/>
      </c>
      <c r="AO532" s="29">
        <f t="shared" si="334"/>
        <v>0</v>
      </c>
      <c r="AP532" s="29">
        <f t="shared" si="327"/>
        <v>0</v>
      </c>
      <c r="AQ532" s="30">
        <f t="shared" si="335"/>
        <v>0</v>
      </c>
      <c r="AR532" s="31">
        <f t="shared" si="336"/>
        <v>0</v>
      </c>
      <c r="AT532" s="44" t="s">
        <v>969</v>
      </c>
      <c r="AU532" s="48" t="s">
        <v>864</v>
      </c>
      <c r="AV532" s="138">
        <v>0</v>
      </c>
      <c r="AW532" s="58">
        <v>0</v>
      </c>
      <c r="AX532" s="55">
        <v>2613</v>
      </c>
      <c r="AY532" s="58">
        <v>1639</v>
      </c>
      <c r="AZ532" s="55">
        <v>5630</v>
      </c>
      <c r="BA532" s="58">
        <v>6847</v>
      </c>
      <c r="BB532" s="55">
        <v>8853</v>
      </c>
      <c r="BC532" s="58">
        <v>15538</v>
      </c>
      <c r="BD532" s="51"/>
      <c r="BE532" s="58"/>
      <c r="BF532" s="55"/>
      <c r="BG532" s="59"/>
      <c r="BI532" s="140">
        <f t="shared" si="328"/>
        <v>5140</v>
      </c>
      <c r="BJ532" s="140">
        <f t="shared" si="329"/>
        <v>41120</v>
      </c>
      <c r="BL532" s="399">
        <f t="shared" si="303"/>
        <v>26</v>
      </c>
      <c r="BM532" s="399">
        <f t="shared" si="304"/>
        <v>26</v>
      </c>
      <c r="BN532" s="399">
        <f t="shared" si="305"/>
        <v>43.29</v>
      </c>
      <c r="BO532" s="399">
        <f t="shared" si="306"/>
        <v>36.47</v>
      </c>
      <c r="BP532" s="399">
        <f t="shared" si="307"/>
        <v>64.41</v>
      </c>
      <c r="BQ532" s="399">
        <f t="shared" si="308"/>
        <v>73.78</v>
      </c>
      <c r="BR532" s="399">
        <f t="shared" si="309"/>
        <v>89.82</v>
      </c>
      <c r="BS532" s="399">
        <f t="shared" si="310"/>
        <v>143.30000000000001</v>
      </c>
      <c r="BT532" s="399">
        <f t="shared" si="311"/>
        <v>26</v>
      </c>
      <c r="BU532" s="399">
        <f t="shared" si="312"/>
        <v>26</v>
      </c>
      <c r="BV532" s="399">
        <f t="shared" si="313"/>
        <v>26</v>
      </c>
      <c r="BW532" s="399">
        <f t="shared" si="314"/>
        <v>26</v>
      </c>
      <c r="BX532" s="385">
        <f t="shared" si="330"/>
        <v>607.06999999999994</v>
      </c>
      <c r="BY532" s="385">
        <f t="shared" si="331"/>
        <v>50.589166666666664</v>
      </c>
      <c r="BZ532" s="385"/>
      <c r="CF532" s="399">
        <f t="shared" si="315"/>
        <v>51</v>
      </c>
      <c r="CG532" s="399">
        <f t="shared" si="316"/>
        <v>51</v>
      </c>
      <c r="CH532" s="399">
        <f t="shared" si="317"/>
        <v>77.680000000000007</v>
      </c>
      <c r="CI532" s="399">
        <f t="shared" si="318"/>
        <v>65.989999999999995</v>
      </c>
      <c r="CJ532" s="399">
        <f t="shared" si="319"/>
        <v>114.92</v>
      </c>
      <c r="CK532" s="399">
        <f t="shared" si="320"/>
        <v>139.26</v>
      </c>
      <c r="CL532" s="399">
        <f t="shared" si="321"/>
        <v>179.38</v>
      </c>
      <c r="CM532" s="399">
        <f t="shared" si="322"/>
        <v>313.08</v>
      </c>
      <c r="CN532" s="399">
        <f t="shared" si="323"/>
        <v>51</v>
      </c>
      <c r="CO532" s="399">
        <f t="shared" si="324"/>
        <v>51</v>
      </c>
      <c r="CP532" s="399">
        <f t="shared" si="325"/>
        <v>51</v>
      </c>
      <c r="CQ532" s="399">
        <f t="shared" si="326"/>
        <v>51</v>
      </c>
      <c r="CR532" s="385">
        <f t="shared" si="332"/>
        <v>1196.31</v>
      </c>
      <c r="CS532" s="385">
        <f t="shared" si="333"/>
        <v>99.692499999999995</v>
      </c>
    </row>
    <row r="533" spans="22:97" ht="14" customHeight="1" x14ac:dyDescent="0.35">
      <c r="V533" s="137"/>
      <c r="W533" s="39"/>
      <c r="X533" s="202"/>
      <c r="Y533" s="42"/>
      <c r="Z533" s="27"/>
      <c r="AA533" s="28"/>
      <c r="AB533" s="29"/>
      <c r="AC533" s="29"/>
      <c r="AD533" s="29"/>
      <c r="AE533" s="30"/>
      <c r="AF533" s="31"/>
      <c r="AG533" s="136"/>
      <c r="AH533" s="137"/>
      <c r="AI533" s="39"/>
      <c r="AJ533" s="41"/>
      <c r="AK533" s="42"/>
      <c r="AL533" s="27"/>
      <c r="AM533" s="28" t="str">
        <f>IFERROR(INDEX(#REF!,MATCH(AH533,#REF!,0)),"")</f>
        <v/>
      </c>
      <c r="AN533" s="29" t="str">
        <f t="shared" si="302"/>
        <v/>
      </c>
      <c r="AO533" s="29">
        <f t="shared" si="334"/>
        <v>0</v>
      </c>
      <c r="AP533" s="29">
        <f t="shared" si="327"/>
        <v>0</v>
      </c>
      <c r="AQ533" s="30">
        <f t="shared" si="335"/>
        <v>0</v>
      </c>
      <c r="AR533" s="31">
        <f t="shared" si="336"/>
        <v>0</v>
      </c>
      <c r="AT533" s="44" t="s">
        <v>969</v>
      </c>
      <c r="AU533" s="48" t="s">
        <v>865</v>
      </c>
      <c r="AV533" s="138"/>
      <c r="AW533" s="58"/>
      <c r="AX533" s="55"/>
      <c r="AY533" s="58">
        <v>138</v>
      </c>
      <c r="AZ533" s="55">
        <v>578</v>
      </c>
      <c r="BA533" s="58">
        <v>4950</v>
      </c>
      <c r="BB533" s="55">
        <v>1.17</v>
      </c>
      <c r="BC533" s="58">
        <v>2355</v>
      </c>
      <c r="BD533" s="51"/>
      <c r="BE533" s="58"/>
      <c r="BF533" s="55"/>
      <c r="BG533" s="59"/>
      <c r="BI533" s="140">
        <f t="shared" si="328"/>
        <v>1604.434</v>
      </c>
      <c r="BJ533" s="140">
        <f t="shared" si="329"/>
        <v>8022.17</v>
      </c>
      <c r="BL533" s="399">
        <f t="shared" si="303"/>
        <v>26</v>
      </c>
      <c r="BM533" s="399">
        <f t="shared" si="304"/>
        <v>26</v>
      </c>
      <c r="BN533" s="399">
        <f t="shared" si="305"/>
        <v>26</v>
      </c>
      <c r="BO533" s="399">
        <f t="shared" si="306"/>
        <v>26.83</v>
      </c>
      <c r="BP533" s="399">
        <f t="shared" si="307"/>
        <v>29.47</v>
      </c>
      <c r="BQ533" s="399">
        <f t="shared" si="308"/>
        <v>59.65</v>
      </c>
      <c r="BR533" s="399">
        <f t="shared" si="309"/>
        <v>26.01</v>
      </c>
      <c r="BS533" s="399">
        <f t="shared" si="310"/>
        <v>41.49</v>
      </c>
      <c r="BT533" s="399">
        <f t="shared" si="311"/>
        <v>26</v>
      </c>
      <c r="BU533" s="399">
        <f t="shared" si="312"/>
        <v>26</v>
      </c>
      <c r="BV533" s="399">
        <f t="shared" si="313"/>
        <v>26</v>
      </c>
      <c r="BW533" s="399">
        <f t="shared" si="314"/>
        <v>26</v>
      </c>
      <c r="BX533" s="385">
        <f t="shared" si="330"/>
        <v>365.45</v>
      </c>
      <c r="BY533" s="385">
        <f t="shared" si="331"/>
        <v>30.454166666666666</v>
      </c>
      <c r="BZ533" s="385"/>
      <c r="CF533" s="399">
        <f t="shared" si="315"/>
        <v>51</v>
      </c>
      <c r="CG533" s="399">
        <f t="shared" si="316"/>
        <v>51</v>
      </c>
      <c r="CH533" s="399">
        <f t="shared" si="317"/>
        <v>51</v>
      </c>
      <c r="CI533" s="399">
        <f t="shared" si="318"/>
        <v>51.94</v>
      </c>
      <c r="CJ533" s="399">
        <f t="shared" si="319"/>
        <v>54.93</v>
      </c>
      <c r="CK533" s="399">
        <f t="shared" si="320"/>
        <v>105.72</v>
      </c>
      <c r="CL533" s="399">
        <f t="shared" si="321"/>
        <v>51.01</v>
      </c>
      <c r="CM533" s="399">
        <f t="shared" si="322"/>
        <v>74.58</v>
      </c>
      <c r="CN533" s="399">
        <f t="shared" si="323"/>
        <v>51</v>
      </c>
      <c r="CO533" s="399">
        <f t="shared" si="324"/>
        <v>51</v>
      </c>
      <c r="CP533" s="399">
        <f t="shared" si="325"/>
        <v>51</v>
      </c>
      <c r="CQ533" s="399">
        <f t="shared" si="326"/>
        <v>51</v>
      </c>
      <c r="CR533" s="385">
        <f t="shared" si="332"/>
        <v>695.18000000000006</v>
      </c>
      <c r="CS533" s="385">
        <f t="shared" si="333"/>
        <v>57.931666666666672</v>
      </c>
    </row>
    <row r="534" spans="22:97" ht="14" customHeight="1" x14ac:dyDescent="0.35">
      <c r="V534" s="137"/>
      <c r="W534" s="39"/>
      <c r="X534" s="202"/>
      <c r="Y534" s="42"/>
      <c r="Z534" s="27"/>
      <c r="AA534" s="28"/>
      <c r="AB534" s="29"/>
      <c r="AC534" s="29"/>
      <c r="AD534" s="29"/>
      <c r="AE534" s="30"/>
      <c r="AF534" s="31"/>
      <c r="AG534" s="136"/>
      <c r="AH534" s="137"/>
      <c r="AI534" s="39"/>
      <c r="AJ534" s="41"/>
      <c r="AK534" s="42"/>
      <c r="AL534" s="27"/>
      <c r="AM534" s="28" t="str">
        <f>IFERROR(INDEX(#REF!,MATCH(AH534,#REF!,0)),"")</f>
        <v/>
      </c>
      <c r="AN534" s="29" t="str">
        <f t="shared" si="302"/>
        <v/>
      </c>
      <c r="AO534" s="29">
        <f t="shared" si="334"/>
        <v>0</v>
      </c>
      <c r="AP534" s="29">
        <f t="shared" si="327"/>
        <v>0</v>
      </c>
      <c r="AQ534" s="30">
        <f t="shared" si="335"/>
        <v>0</v>
      </c>
      <c r="AR534" s="31">
        <f t="shared" si="336"/>
        <v>0</v>
      </c>
      <c r="AT534" s="44" t="s">
        <v>969</v>
      </c>
      <c r="AU534" s="48" t="s">
        <v>866</v>
      </c>
      <c r="AV534" s="138"/>
      <c r="AW534" s="58"/>
      <c r="AX534" s="55"/>
      <c r="AY534" s="58">
        <v>888</v>
      </c>
      <c r="AZ534" s="55">
        <v>1589</v>
      </c>
      <c r="BA534" s="58">
        <v>1995</v>
      </c>
      <c r="BB534" s="55">
        <v>2493</v>
      </c>
      <c r="BC534" s="58">
        <v>1816</v>
      </c>
      <c r="BD534" s="51"/>
      <c r="BE534" s="58"/>
      <c r="BF534" s="55"/>
      <c r="BG534" s="59"/>
      <c r="BI534" s="140">
        <f t="shared" si="328"/>
        <v>1756.2</v>
      </c>
      <c r="BJ534" s="140">
        <f t="shared" si="329"/>
        <v>8781</v>
      </c>
      <c r="BL534" s="399">
        <f t="shared" si="303"/>
        <v>26</v>
      </c>
      <c r="BM534" s="399">
        <f t="shared" si="304"/>
        <v>26</v>
      </c>
      <c r="BN534" s="399">
        <f t="shared" si="305"/>
        <v>26</v>
      </c>
      <c r="BO534" s="399">
        <f t="shared" si="306"/>
        <v>31.33</v>
      </c>
      <c r="BP534" s="399">
        <f t="shared" si="307"/>
        <v>36.119999999999997</v>
      </c>
      <c r="BQ534" s="399">
        <f t="shared" si="308"/>
        <v>38.97</v>
      </c>
      <c r="BR534" s="399">
        <f t="shared" si="309"/>
        <v>42.45</v>
      </c>
      <c r="BS534" s="399">
        <f t="shared" si="310"/>
        <v>37.71</v>
      </c>
      <c r="BT534" s="399">
        <f t="shared" si="311"/>
        <v>26</v>
      </c>
      <c r="BU534" s="399">
        <f t="shared" si="312"/>
        <v>26</v>
      </c>
      <c r="BV534" s="399">
        <f t="shared" si="313"/>
        <v>26</v>
      </c>
      <c r="BW534" s="399">
        <f t="shared" si="314"/>
        <v>26</v>
      </c>
      <c r="BX534" s="385">
        <f t="shared" si="330"/>
        <v>368.58</v>
      </c>
      <c r="BY534" s="385">
        <f t="shared" si="331"/>
        <v>30.715</v>
      </c>
      <c r="BZ534" s="385"/>
      <c r="CF534" s="399">
        <f t="shared" si="315"/>
        <v>51</v>
      </c>
      <c r="CG534" s="399">
        <f t="shared" si="316"/>
        <v>51</v>
      </c>
      <c r="CH534" s="399">
        <f t="shared" si="317"/>
        <v>51</v>
      </c>
      <c r="CI534" s="399">
        <f t="shared" si="318"/>
        <v>57.04</v>
      </c>
      <c r="CJ534" s="399">
        <f t="shared" si="319"/>
        <v>65.39</v>
      </c>
      <c r="CK534" s="399">
        <f t="shared" si="320"/>
        <v>70.260000000000005</v>
      </c>
      <c r="CL534" s="399">
        <f t="shared" si="321"/>
        <v>76.239999999999995</v>
      </c>
      <c r="CM534" s="399">
        <f t="shared" si="322"/>
        <v>68.11</v>
      </c>
      <c r="CN534" s="399">
        <f t="shared" si="323"/>
        <v>51</v>
      </c>
      <c r="CO534" s="399">
        <f t="shared" si="324"/>
        <v>51</v>
      </c>
      <c r="CP534" s="399">
        <f t="shared" si="325"/>
        <v>51</v>
      </c>
      <c r="CQ534" s="399">
        <f t="shared" si="326"/>
        <v>51</v>
      </c>
      <c r="CR534" s="385">
        <f t="shared" si="332"/>
        <v>694.04</v>
      </c>
      <c r="CS534" s="385">
        <f t="shared" si="333"/>
        <v>57.836666666666666</v>
      </c>
    </row>
    <row r="535" spans="22:97" ht="14" customHeight="1" x14ac:dyDescent="0.35">
      <c r="V535" s="137"/>
      <c r="W535" s="39"/>
      <c r="X535" s="202"/>
      <c r="Y535" s="42"/>
      <c r="Z535" s="27"/>
      <c r="AA535" s="28"/>
      <c r="AB535" s="29"/>
      <c r="AC535" s="29"/>
      <c r="AD535" s="29"/>
      <c r="AE535" s="30"/>
      <c r="AF535" s="31"/>
      <c r="AG535" s="136"/>
      <c r="AH535" s="137"/>
      <c r="AI535" s="39"/>
      <c r="AJ535" s="41"/>
      <c r="AK535" s="42"/>
      <c r="AL535" s="27"/>
      <c r="AM535" s="28" t="str">
        <f>IFERROR(INDEX(#REF!,MATCH(AH535,#REF!,0)),"")</f>
        <v/>
      </c>
      <c r="AN535" s="29" t="str">
        <f t="shared" si="302"/>
        <v/>
      </c>
      <c r="AO535" s="29">
        <f t="shared" si="334"/>
        <v>0</v>
      </c>
      <c r="AP535" s="29">
        <f t="shared" si="327"/>
        <v>0</v>
      </c>
      <c r="AQ535" s="30">
        <f t="shared" si="335"/>
        <v>0</v>
      </c>
      <c r="AR535" s="31">
        <f t="shared" si="336"/>
        <v>0</v>
      </c>
      <c r="AT535" s="44" t="s">
        <v>969</v>
      </c>
      <c r="AU535" s="48" t="s">
        <v>867</v>
      </c>
      <c r="AV535" s="138"/>
      <c r="AW535" s="58"/>
      <c r="AX535" s="55"/>
      <c r="AY535" s="58"/>
      <c r="AZ535" s="55"/>
      <c r="BA535" s="58"/>
      <c r="BB535" s="55">
        <v>2438</v>
      </c>
      <c r="BC535" s="58">
        <v>4004</v>
      </c>
      <c r="BD535" s="51"/>
      <c r="BE535" s="58"/>
      <c r="BF535" s="55"/>
      <c r="BG535" s="59"/>
      <c r="BI535" s="140">
        <f t="shared" si="328"/>
        <v>3221</v>
      </c>
      <c r="BJ535" s="140">
        <f t="shared" si="329"/>
        <v>6442</v>
      </c>
      <c r="BL535" s="399">
        <f t="shared" si="303"/>
        <v>26</v>
      </c>
      <c r="BM535" s="399">
        <f t="shared" si="304"/>
        <v>26</v>
      </c>
      <c r="BN535" s="399">
        <f t="shared" si="305"/>
        <v>26</v>
      </c>
      <c r="BO535" s="399">
        <f t="shared" si="306"/>
        <v>26</v>
      </c>
      <c r="BP535" s="399">
        <f t="shared" si="307"/>
        <v>26</v>
      </c>
      <c r="BQ535" s="399">
        <f t="shared" si="308"/>
        <v>26</v>
      </c>
      <c r="BR535" s="399">
        <f t="shared" si="309"/>
        <v>42.07</v>
      </c>
      <c r="BS535" s="399">
        <f t="shared" si="310"/>
        <v>53.03</v>
      </c>
      <c r="BT535" s="399">
        <f t="shared" si="311"/>
        <v>26</v>
      </c>
      <c r="BU535" s="399">
        <f t="shared" si="312"/>
        <v>26</v>
      </c>
      <c r="BV535" s="399">
        <f t="shared" si="313"/>
        <v>26</v>
      </c>
      <c r="BW535" s="399">
        <f t="shared" si="314"/>
        <v>26</v>
      </c>
      <c r="BX535" s="385">
        <f t="shared" si="330"/>
        <v>355.1</v>
      </c>
      <c r="BY535" s="385">
        <f t="shared" si="331"/>
        <v>29.591666666666669</v>
      </c>
      <c r="BZ535" s="385"/>
      <c r="CF535" s="399">
        <f t="shared" si="315"/>
        <v>51</v>
      </c>
      <c r="CG535" s="399">
        <f t="shared" si="316"/>
        <v>51</v>
      </c>
      <c r="CH535" s="399">
        <f t="shared" si="317"/>
        <v>51</v>
      </c>
      <c r="CI535" s="399">
        <f t="shared" si="318"/>
        <v>51</v>
      </c>
      <c r="CJ535" s="399">
        <f t="shared" si="319"/>
        <v>51</v>
      </c>
      <c r="CK535" s="399">
        <f t="shared" si="320"/>
        <v>51</v>
      </c>
      <c r="CL535" s="399">
        <f t="shared" si="321"/>
        <v>75.58</v>
      </c>
      <c r="CM535" s="399">
        <f t="shared" si="322"/>
        <v>94.37</v>
      </c>
      <c r="CN535" s="399">
        <f t="shared" si="323"/>
        <v>51</v>
      </c>
      <c r="CO535" s="399">
        <f t="shared" si="324"/>
        <v>51</v>
      </c>
      <c r="CP535" s="399">
        <f t="shared" si="325"/>
        <v>51</v>
      </c>
      <c r="CQ535" s="399">
        <f t="shared" si="326"/>
        <v>51</v>
      </c>
      <c r="CR535" s="385">
        <f t="shared" si="332"/>
        <v>679.95</v>
      </c>
      <c r="CS535" s="385">
        <f t="shared" si="333"/>
        <v>56.662500000000001</v>
      </c>
    </row>
    <row r="536" spans="22:97" ht="14" customHeight="1" x14ac:dyDescent="0.35">
      <c r="V536" s="137"/>
      <c r="W536" s="39"/>
      <c r="X536" s="202"/>
      <c r="Y536" s="42"/>
      <c r="Z536" s="27"/>
      <c r="AA536" s="28"/>
      <c r="AB536" s="29"/>
      <c r="AC536" s="29"/>
      <c r="AD536" s="29"/>
      <c r="AE536" s="30"/>
      <c r="AF536" s="31"/>
      <c r="AG536" s="136"/>
      <c r="AH536" s="137"/>
      <c r="AI536" s="39"/>
      <c r="AJ536" s="41"/>
      <c r="AK536" s="42"/>
      <c r="AL536" s="27"/>
      <c r="AM536" s="28" t="str">
        <f>IFERROR(INDEX(#REF!,MATCH(AH536,#REF!,0)),"")</f>
        <v/>
      </c>
      <c r="AN536" s="29" t="str">
        <f t="shared" si="302"/>
        <v/>
      </c>
      <c r="AO536" s="29">
        <f t="shared" si="334"/>
        <v>0</v>
      </c>
      <c r="AP536" s="29">
        <f t="shared" si="327"/>
        <v>0</v>
      </c>
      <c r="AQ536" s="30">
        <f t="shared" si="335"/>
        <v>0</v>
      </c>
      <c r="AR536" s="31">
        <f t="shared" si="336"/>
        <v>0</v>
      </c>
      <c r="AT536" s="44" t="s">
        <v>969</v>
      </c>
      <c r="AU536" s="48" t="s">
        <v>868</v>
      </c>
      <c r="AV536" s="138"/>
      <c r="AW536" s="58"/>
      <c r="AX536" s="55"/>
      <c r="AY536" s="58">
        <v>615</v>
      </c>
      <c r="AZ536" s="55">
        <v>2065</v>
      </c>
      <c r="BA536" s="58">
        <v>6526</v>
      </c>
      <c r="BB536" s="55">
        <v>7162</v>
      </c>
      <c r="BC536" s="58">
        <v>20069</v>
      </c>
      <c r="BD536" s="51"/>
      <c r="BE536" s="58"/>
      <c r="BF536" s="55"/>
      <c r="BG536" s="59"/>
      <c r="BI536" s="140">
        <f t="shared" si="328"/>
        <v>7287.4</v>
      </c>
      <c r="BJ536" s="140">
        <f t="shared" si="329"/>
        <v>36437</v>
      </c>
      <c r="BL536" s="399">
        <f t="shared" si="303"/>
        <v>26</v>
      </c>
      <c r="BM536" s="399">
        <f t="shared" si="304"/>
        <v>26</v>
      </c>
      <c r="BN536" s="399">
        <f t="shared" si="305"/>
        <v>26</v>
      </c>
      <c r="BO536" s="399">
        <f t="shared" si="306"/>
        <v>29.69</v>
      </c>
      <c r="BP536" s="399">
        <f t="shared" si="307"/>
        <v>39.46</v>
      </c>
      <c r="BQ536" s="399">
        <f t="shared" si="308"/>
        <v>71.209999999999994</v>
      </c>
      <c r="BR536" s="399">
        <f t="shared" si="309"/>
        <v>76.3</v>
      </c>
      <c r="BS536" s="399">
        <f t="shared" si="310"/>
        <v>179.55</v>
      </c>
      <c r="BT536" s="399">
        <f t="shared" si="311"/>
        <v>26</v>
      </c>
      <c r="BU536" s="399">
        <f t="shared" si="312"/>
        <v>26</v>
      </c>
      <c r="BV536" s="399">
        <f t="shared" si="313"/>
        <v>26</v>
      </c>
      <c r="BW536" s="399">
        <f t="shared" si="314"/>
        <v>26</v>
      </c>
      <c r="BX536" s="385">
        <f t="shared" si="330"/>
        <v>578.21</v>
      </c>
      <c r="BY536" s="385">
        <f t="shared" si="331"/>
        <v>48.18416666666667</v>
      </c>
      <c r="BZ536" s="385"/>
      <c r="CF536" s="399">
        <f t="shared" si="315"/>
        <v>51</v>
      </c>
      <c r="CG536" s="399">
        <f t="shared" si="316"/>
        <v>51</v>
      </c>
      <c r="CH536" s="399">
        <f t="shared" si="317"/>
        <v>51</v>
      </c>
      <c r="CI536" s="399">
        <f t="shared" si="318"/>
        <v>55.18</v>
      </c>
      <c r="CJ536" s="399">
        <f t="shared" si="319"/>
        <v>71.099999999999994</v>
      </c>
      <c r="CK536" s="399">
        <f t="shared" si="320"/>
        <v>132.84</v>
      </c>
      <c r="CL536" s="399">
        <f t="shared" si="321"/>
        <v>145.56</v>
      </c>
      <c r="CM536" s="399">
        <f t="shared" si="322"/>
        <v>403.7</v>
      </c>
      <c r="CN536" s="399">
        <f t="shared" si="323"/>
        <v>51</v>
      </c>
      <c r="CO536" s="399">
        <f t="shared" si="324"/>
        <v>51</v>
      </c>
      <c r="CP536" s="399">
        <f t="shared" si="325"/>
        <v>51</v>
      </c>
      <c r="CQ536" s="399">
        <f t="shared" si="326"/>
        <v>51</v>
      </c>
      <c r="CR536" s="385">
        <f t="shared" si="332"/>
        <v>1165.3800000000001</v>
      </c>
      <c r="CS536" s="385">
        <f t="shared" si="333"/>
        <v>97.115000000000009</v>
      </c>
    </row>
    <row r="537" spans="22:97" ht="14" customHeight="1" x14ac:dyDescent="0.35">
      <c r="V537" s="137"/>
      <c r="W537" s="39"/>
      <c r="X537" s="202"/>
      <c r="Y537" s="42"/>
      <c r="Z537" s="27"/>
      <c r="AA537" s="28"/>
      <c r="AB537" s="29"/>
      <c r="AC537" s="29"/>
      <c r="AD537" s="29"/>
      <c r="AE537" s="30"/>
      <c r="AF537" s="31"/>
      <c r="AG537" s="136"/>
      <c r="AH537" s="137"/>
      <c r="AI537" s="39"/>
      <c r="AJ537" s="41"/>
      <c r="AK537" s="42"/>
      <c r="AL537" s="27"/>
      <c r="AM537" s="28" t="str">
        <f>IFERROR(INDEX(#REF!,MATCH(AH537,#REF!,0)),"")</f>
        <v/>
      </c>
      <c r="AN537" s="29" t="str">
        <f t="shared" si="302"/>
        <v/>
      </c>
      <c r="AO537" s="29">
        <f t="shared" si="334"/>
        <v>0</v>
      </c>
      <c r="AP537" s="29">
        <f t="shared" si="327"/>
        <v>0</v>
      </c>
      <c r="AQ537" s="30">
        <f t="shared" si="335"/>
        <v>0</v>
      </c>
      <c r="AR537" s="31">
        <f t="shared" si="336"/>
        <v>0</v>
      </c>
      <c r="AT537" s="44" t="s">
        <v>969</v>
      </c>
      <c r="AU537" s="48" t="s">
        <v>869</v>
      </c>
      <c r="AV537" s="138">
        <v>0</v>
      </c>
      <c r="AW537" s="58">
        <v>0</v>
      </c>
      <c r="AX537" s="55">
        <v>2496</v>
      </c>
      <c r="AY537" s="58">
        <v>661</v>
      </c>
      <c r="AZ537" s="55">
        <v>1440</v>
      </c>
      <c r="BA537" s="58">
        <v>4265</v>
      </c>
      <c r="BB537" s="55">
        <v>6997</v>
      </c>
      <c r="BC537" s="58">
        <v>2468</v>
      </c>
      <c r="BD537" s="51"/>
      <c r="BE537" s="58"/>
      <c r="BF537" s="55"/>
      <c r="BG537" s="59">
        <v>0</v>
      </c>
      <c r="BI537" s="140">
        <f t="shared" si="328"/>
        <v>2036.3333333333333</v>
      </c>
      <c r="BJ537" s="140">
        <f t="shared" si="329"/>
        <v>18327</v>
      </c>
      <c r="BL537" s="399">
        <f t="shared" si="303"/>
        <v>26</v>
      </c>
      <c r="BM537" s="399">
        <f t="shared" si="304"/>
        <v>26</v>
      </c>
      <c r="BN537" s="399">
        <f t="shared" si="305"/>
        <v>42.47</v>
      </c>
      <c r="BO537" s="399">
        <f t="shared" si="306"/>
        <v>29.97</v>
      </c>
      <c r="BP537" s="399">
        <f t="shared" si="307"/>
        <v>35.08</v>
      </c>
      <c r="BQ537" s="399">
        <f t="shared" si="308"/>
        <v>54.86</v>
      </c>
      <c r="BR537" s="399">
        <f t="shared" si="309"/>
        <v>74.98</v>
      </c>
      <c r="BS537" s="399">
        <f t="shared" si="310"/>
        <v>42.28</v>
      </c>
      <c r="BT537" s="399">
        <f t="shared" si="311"/>
        <v>26</v>
      </c>
      <c r="BU537" s="399">
        <f t="shared" si="312"/>
        <v>26</v>
      </c>
      <c r="BV537" s="399">
        <f t="shared" si="313"/>
        <v>26</v>
      </c>
      <c r="BW537" s="399">
        <f t="shared" si="314"/>
        <v>26</v>
      </c>
      <c r="BX537" s="385">
        <f t="shared" si="330"/>
        <v>435.64</v>
      </c>
      <c r="BY537" s="385">
        <f t="shared" si="331"/>
        <v>36.303333333333335</v>
      </c>
      <c r="BZ537" s="385"/>
      <c r="CF537" s="399">
        <f t="shared" si="315"/>
        <v>51</v>
      </c>
      <c r="CG537" s="399">
        <f t="shared" si="316"/>
        <v>51</v>
      </c>
      <c r="CH537" s="399">
        <f t="shared" si="317"/>
        <v>76.27</v>
      </c>
      <c r="CI537" s="399">
        <f t="shared" si="318"/>
        <v>55.49</v>
      </c>
      <c r="CJ537" s="399">
        <f t="shared" si="319"/>
        <v>63.6</v>
      </c>
      <c r="CK537" s="399">
        <f t="shared" si="320"/>
        <v>97.5</v>
      </c>
      <c r="CL537" s="399">
        <f t="shared" si="321"/>
        <v>142.26</v>
      </c>
      <c r="CM537" s="399">
        <f t="shared" si="322"/>
        <v>75.94</v>
      </c>
      <c r="CN537" s="399">
        <f t="shared" si="323"/>
        <v>51</v>
      </c>
      <c r="CO537" s="399">
        <f t="shared" si="324"/>
        <v>51</v>
      </c>
      <c r="CP537" s="399">
        <f t="shared" si="325"/>
        <v>51</v>
      </c>
      <c r="CQ537" s="399">
        <f t="shared" si="326"/>
        <v>51</v>
      </c>
      <c r="CR537" s="385">
        <f t="shared" si="332"/>
        <v>817.06</v>
      </c>
      <c r="CS537" s="385">
        <f t="shared" si="333"/>
        <v>68.088333333333324</v>
      </c>
    </row>
    <row r="538" spans="22:97" ht="14" customHeight="1" x14ac:dyDescent="0.35">
      <c r="V538" s="137"/>
      <c r="W538" s="39"/>
      <c r="X538" s="202"/>
      <c r="Y538" s="42"/>
      <c r="Z538" s="27"/>
      <c r="AA538" s="28"/>
      <c r="AB538" s="29"/>
      <c r="AC538" s="29"/>
      <c r="AD538" s="29"/>
      <c r="AE538" s="30"/>
      <c r="AF538" s="31"/>
      <c r="AG538" s="136"/>
      <c r="AH538" s="137"/>
      <c r="AI538" s="39"/>
      <c r="AJ538" s="41"/>
      <c r="AK538" s="42"/>
      <c r="AL538" s="27"/>
      <c r="AM538" s="28" t="str">
        <f>IFERROR(INDEX(#REF!,MATCH(AH538,#REF!,0)),"")</f>
        <v/>
      </c>
      <c r="AN538" s="29" t="str">
        <f t="shared" si="302"/>
        <v/>
      </c>
      <c r="AO538" s="29">
        <f t="shared" si="334"/>
        <v>0</v>
      </c>
      <c r="AP538" s="29">
        <f t="shared" si="327"/>
        <v>0</v>
      </c>
      <c r="AQ538" s="30">
        <f t="shared" si="335"/>
        <v>0</v>
      </c>
      <c r="AR538" s="31">
        <f t="shared" si="336"/>
        <v>0</v>
      </c>
      <c r="AT538" s="44" t="s">
        <v>969</v>
      </c>
      <c r="AU538" s="48" t="s">
        <v>870</v>
      </c>
      <c r="AV538" s="138">
        <v>0</v>
      </c>
      <c r="AW538" s="58">
        <v>0</v>
      </c>
      <c r="AX538" s="55">
        <v>6727</v>
      </c>
      <c r="AY538" s="58">
        <v>1339</v>
      </c>
      <c r="AZ538" s="55">
        <v>2849</v>
      </c>
      <c r="BA538" s="58">
        <v>8921</v>
      </c>
      <c r="BB538" s="55">
        <v>9151</v>
      </c>
      <c r="BC538" s="58">
        <v>23412</v>
      </c>
      <c r="BD538" s="51">
        <v>19184</v>
      </c>
      <c r="BE538" s="58">
        <v>9493</v>
      </c>
      <c r="BF538" s="55">
        <v>0</v>
      </c>
      <c r="BG538" s="59">
        <v>0</v>
      </c>
      <c r="BI538" s="140">
        <f t="shared" si="328"/>
        <v>6756.333333333333</v>
      </c>
      <c r="BJ538" s="140">
        <f t="shared" si="329"/>
        <v>81076</v>
      </c>
      <c r="BL538" s="399">
        <f t="shared" si="303"/>
        <v>26</v>
      </c>
      <c r="BM538" s="399">
        <f t="shared" si="304"/>
        <v>26</v>
      </c>
      <c r="BN538" s="399">
        <f t="shared" si="305"/>
        <v>72.819999999999993</v>
      </c>
      <c r="BO538" s="399">
        <f t="shared" si="306"/>
        <v>34.369999999999997</v>
      </c>
      <c r="BP538" s="399">
        <f t="shared" si="307"/>
        <v>44.94</v>
      </c>
      <c r="BQ538" s="399">
        <f t="shared" si="308"/>
        <v>90.37</v>
      </c>
      <c r="BR538" s="399">
        <f t="shared" si="309"/>
        <v>92.21</v>
      </c>
      <c r="BS538" s="399">
        <f t="shared" si="310"/>
        <v>206.3</v>
      </c>
      <c r="BT538" s="399">
        <f t="shared" si="311"/>
        <v>172.47</v>
      </c>
      <c r="BU538" s="399">
        <f t="shared" si="312"/>
        <v>94.94</v>
      </c>
      <c r="BV538" s="399">
        <f t="shared" si="313"/>
        <v>26</v>
      </c>
      <c r="BW538" s="399">
        <f t="shared" si="314"/>
        <v>26</v>
      </c>
      <c r="BX538" s="385">
        <f t="shared" si="330"/>
        <v>912.42000000000007</v>
      </c>
      <c r="BY538" s="385">
        <f t="shared" si="331"/>
        <v>76.035000000000011</v>
      </c>
      <c r="BZ538" s="385"/>
      <c r="CF538" s="399">
        <f t="shared" si="315"/>
        <v>51</v>
      </c>
      <c r="CG538" s="399">
        <f t="shared" si="316"/>
        <v>51</v>
      </c>
      <c r="CH538" s="399">
        <f t="shared" si="317"/>
        <v>136.86000000000001</v>
      </c>
      <c r="CI538" s="399">
        <f t="shared" si="318"/>
        <v>62.39</v>
      </c>
      <c r="CJ538" s="399">
        <f t="shared" si="319"/>
        <v>80.510000000000005</v>
      </c>
      <c r="CK538" s="399">
        <f t="shared" si="320"/>
        <v>180.74</v>
      </c>
      <c r="CL538" s="399">
        <f t="shared" si="321"/>
        <v>185.34</v>
      </c>
      <c r="CM538" s="399">
        <f t="shared" si="322"/>
        <v>470.56</v>
      </c>
      <c r="CN538" s="399">
        <f t="shared" si="323"/>
        <v>386</v>
      </c>
      <c r="CO538" s="399">
        <f t="shared" si="324"/>
        <v>192.18</v>
      </c>
      <c r="CP538" s="399">
        <f t="shared" si="325"/>
        <v>51</v>
      </c>
      <c r="CQ538" s="399">
        <f t="shared" si="326"/>
        <v>51</v>
      </c>
      <c r="CR538" s="385">
        <f t="shared" si="332"/>
        <v>1898.5800000000002</v>
      </c>
      <c r="CS538" s="385">
        <f t="shared" si="333"/>
        <v>158.215</v>
      </c>
    </row>
    <row r="539" spans="22:97" ht="14" customHeight="1" x14ac:dyDescent="0.35">
      <c r="V539" s="137"/>
      <c r="W539" s="39"/>
      <c r="X539" s="202"/>
      <c r="Y539" s="42"/>
      <c r="Z539" s="27"/>
      <c r="AA539" s="28"/>
      <c r="AB539" s="29"/>
      <c r="AC539" s="29"/>
      <c r="AD539" s="29"/>
      <c r="AE539" s="30"/>
      <c r="AF539" s="31"/>
      <c r="AG539" s="136"/>
      <c r="AH539" s="137"/>
      <c r="AI539" s="39"/>
      <c r="AJ539" s="41"/>
      <c r="AK539" s="42"/>
      <c r="AL539" s="27"/>
      <c r="AM539" s="28" t="str">
        <f>IFERROR(INDEX(#REF!,MATCH(AH539,#REF!,0)),"")</f>
        <v/>
      </c>
      <c r="AN539" s="29" t="str">
        <f t="shared" si="302"/>
        <v/>
      </c>
      <c r="AO539" s="29">
        <f t="shared" si="334"/>
        <v>0</v>
      </c>
      <c r="AP539" s="29">
        <f t="shared" si="327"/>
        <v>0</v>
      </c>
      <c r="AQ539" s="30">
        <f t="shared" si="335"/>
        <v>0</v>
      </c>
      <c r="AR539" s="31">
        <f t="shared" si="336"/>
        <v>0</v>
      </c>
      <c r="AT539" s="44" t="s">
        <v>969</v>
      </c>
      <c r="AU539" s="48" t="s">
        <v>871</v>
      </c>
      <c r="AV539" s="138">
        <v>0</v>
      </c>
      <c r="AW539" s="58">
        <v>0</v>
      </c>
      <c r="AX539" s="55">
        <v>1957</v>
      </c>
      <c r="AY539" s="58">
        <v>514</v>
      </c>
      <c r="AZ539" s="55">
        <v>448</v>
      </c>
      <c r="BA539" s="58">
        <v>738</v>
      </c>
      <c r="BB539" s="55">
        <v>1607</v>
      </c>
      <c r="BC539" s="58">
        <v>556</v>
      </c>
      <c r="BD539" s="51">
        <v>334</v>
      </c>
      <c r="BE539" s="58">
        <v>146</v>
      </c>
      <c r="BF539" s="55">
        <v>0</v>
      </c>
      <c r="BG539" s="59">
        <v>0</v>
      </c>
      <c r="BI539" s="140">
        <f t="shared" si="328"/>
        <v>525</v>
      </c>
      <c r="BJ539" s="140">
        <f t="shared" si="329"/>
        <v>6300</v>
      </c>
      <c r="BL539" s="399">
        <f t="shared" si="303"/>
        <v>26</v>
      </c>
      <c r="BM539" s="399">
        <f t="shared" si="304"/>
        <v>26</v>
      </c>
      <c r="BN539" s="399">
        <f t="shared" si="305"/>
        <v>38.700000000000003</v>
      </c>
      <c r="BO539" s="399">
        <f t="shared" si="306"/>
        <v>29.08</v>
      </c>
      <c r="BP539" s="399">
        <f t="shared" si="307"/>
        <v>28.69</v>
      </c>
      <c r="BQ539" s="399">
        <f t="shared" si="308"/>
        <v>30.43</v>
      </c>
      <c r="BR539" s="399">
        <f t="shared" si="309"/>
        <v>36.25</v>
      </c>
      <c r="BS539" s="399">
        <f t="shared" si="310"/>
        <v>29.34</v>
      </c>
      <c r="BT539" s="399">
        <f t="shared" si="311"/>
        <v>28</v>
      </c>
      <c r="BU539" s="399">
        <f t="shared" si="312"/>
        <v>26.88</v>
      </c>
      <c r="BV539" s="399">
        <f t="shared" si="313"/>
        <v>26</v>
      </c>
      <c r="BW539" s="399">
        <f t="shared" si="314"/>
        <v>26</v>
      </c>
      <c r="BX539" s="385">
        <f t="shared" si="330"/>
        <v>351.37</v>
      </c>
      <c r="BY539" s="385">
        <f t="shared" si="331"/>
        <v>29.280833333333334</v>
      </c>
      <c r="BZ539" s="385"/>
      <c r="CF539" s="399">
        <f t="shared" si="315"/>
        <v>51</v>
      </c>
      <c r="CG539" s="399">
        <f t="shared" si="316"/>
        <v>51</v>
      </c>
      <c r="CH539" s="399">
        <f t="shared" si="317"/>
        <v>69.8</v>
      </c>
      <c r="CI539" s="399">
        <f t="shared" si="318"/>
        <v>54.5</v>
      </c>
      <c r="CJ539" s="399">
        <f t="shared" si="319"/>
        <v>54.05</v>
      </c>
      <c r="CK539" s="399">
        <f t="shared" si="320"/>
        <v>56.02</v>
      </c>
      <c r="CL539" s="399">
        <f t="shared" si="321"/>
        <v>65.599999999999994</v>
      </c>
      <c r="CM539" s="399">
        <f t="shared" si="322"/>
        <v>54.78</v>
      </c>
      <c r="CN539" s="399">
        <f t="shared" si="323"/>
        <v>53.27</v>
      </c>
      <c r="CO539" s="399">
        <f t="shared" si="324"/>
        <v>51.99</v>
      </c>
      <c r="CP539" s="399">
        <f t="shared" si="325"/>
        <v>51</v>
      </c>
      <c r="CQ539" s="399">
        <f t="shared" si="326"/>
        <v>51</v>
      </c>
      <c r="CR539" s="385">
        <f t="shared" si="332"/>
        <v>664.01</v>
      </c>
      <c r="CS539" s="385">
        <f t="shared" si="333"/>
        <v>55.334166666666668</v>
      </c>
    </row>
    <row r="540" spans="22:97" ht="14" customHeight="1" x14ac:dyDescent="0.35">
      <c r="V540" s="137"/>
      <c r="W540" s="39"/>
      <c r="X540" s="202"/>
      <c r="Y540" s="42"/>
      <c r="Z540" s="27"/>
      <c r="AA540" s="28"/>
      <c r="AB540" s="29"/>
      <c r="AC540" s="29"/>
      <c r="AD540" s="29"/>
      <c r="AE540" s="30"/>
      <c r="AF540" s="31"/>
      <c r="AG540" s="136"/>
      <c r="AH540" s="137"/>
      <c r="AI540" s="39"/>
      <c r="AJ540" s="41"/>
      <c r="AK540" s="42"/>
      <c r="AL540" s="27"/>
      <c r="AM540" s="28" t="str">
        <f>IFERROR(INDEX(#REF!,MATCH(AH540,#REF!,0)),"")</f>
        <v/>
      </c>
      <c r="AN540" s="29" t="str">
        <f t="shared" si="302"/>
        <v/>
      </c>
      <c r="AO540" s="29">
        <f t="shared" si="334"/>
        <v>0</v>
      </c>
      <c r="AP540" s="29">
        <f t="shared" si="327"/>
        <v>0</v>
      </c>
      <c r="AQ540" s="30">
        <f t="shared" si="335"/>
        <v>0</v>
      </c>
      <c r="AR540" s="31">
        <f t="shared" si="336"/>
        <v>0</v>
      </c>
      <c r="AT540" s="44" t="s">
        <v>969</v>
      </c>
      <c r="AU540" s="48" t="s">
        <v>872</v>
      </c>
      <c r="AV540" s="138">
        <v>0</v>
      </c>
      <c r="AW540" s="58">
        <v>0</v>
      </c>
      <c r="AX540" s="55">
        <v>1710</v>
      </c>
      <c r="AY540" s="58">
        <v>944</v>
      </c>
      <c r="AZ540" s="55">
        <v>1306</v>
      </c>
      <c r="BA540" s="58">
        <v>2786</v>
      </c>
      <c r="BB540" s="55">
        <v>3482</v>
      </c>
      <c r="BC540" s="58">
        <v>7552</v>
      </c>
      <c r="BD540" s="51">
        <v>3026</v>
      </c>
      <c r="BE540" s="58">
        <v>1014</v>
      </c>
      <c r="BF540" s="55">
        <v>0</v>
      </c>
      <c r="BG540" s="59">
        <v>0</v>
      </c>
      <c r="BI540" s="140">
        <f t="shared" si="328"/>
        <v>1818.3333333333333</v>
      </c>
      <c r="BJ540" s="140">
        <f t="shared" si="329"/>
        <v>21820</v>
      </c>
      <c r="BL540" s="399">
        <f t="shared" si="303"/>
        <v>26</v>
      </c>
      <c r="BM540" s="399">
        <f t="shared" si="304"/>
        <v>26</v>
      </c>
      <c r="BN540" s="399">
        <f t="shared" si="305"/>
        <v>36.97</v>
      </c>
      <c r="BO540" s="399">
        <f t="shared" si="306"/>
        <v>31.66</v>
      </c>
      <c r="BP540" s="399">
        <f t="shared" si="307"/>
        <v>34.14</v>
      </c>
      <c r="BQ540" s="399">
        <f t="shared" si="308"/>
        <v>44.5</v>
      </c>
      <c r="BR540" s="399">
        <f t="shared" si="309"/>
        <v>49.37</v>
      </c>
      <c r="BS540" s="399">
        <f t="shared" si="310"/>
        <v>79.42</v>
      </c>
      <c r="BT540" s="399">
        <f t="shared" si="311"/>
        <v>46.18</v>
      </c>
      <c r="BU540" s="399">
        <f t="shared" si="312"/>
        <v>32.1</v>
      </c>
      <c r="BV540" s="399">
        <f t="shared" si="313"/>
        <v>26</v>
      </c>
      <c r="BW540" s="399">
        <f t="shared" si="314"/>
        <v>26</v>
      </c>
      <c r="BX540" s="385">
        <f t="shared" si="330"/>
        <v>458.34000000000003</v>
      </c>
      <c r="BY540" s="385">
        <f t="shared" si="331"/>
        <v>38.195</v>
      </c>
      <c r="BZ540" s="385"/>
      <c r="CF540" s="399">
        <f t="shared" si="315"/>
        <v>51</v>
      </c>
      <c r="CG540" s="399">
        <f t="shared" si="316"/>
        <v>51</v>
      </c>
      <c r="CH540" s="399">
        <f t="shared" si="317"/>
        <v>66.84</v>
      </c>
      <c r="CI540" s="399">
        <f t="shared" si="318"/>
        <v>57.65</v>
      </c>
      <c r="CJ540" s="399">
        <f t="shared" si="319"/>
        <v>61.99</v>
      </c>
      <c r="CK540" s="399">
        <f t="shared" si="320"/>
        <v>79.75</v>
      </c>
      <c r="CL540" s="399">
        <f t="shared" si="321"/>
        <v>88.1</v>
      </c>
      <c r="CM540" s="399">
        <f t="shared" si="322"/>
        <v>153.36000000000001</v>
      </c>
      <c r="CN540" s="399">
        <f t="shared" si="323"/>
        <v>82.63</v>
      </c>
      <c r="CO540" s="399">
        <f t="shared" si="324"/>
        <v>58.49</v>
      </c>
      <c r="CP540" s="399">
        <f t="shared" si="325"/>
        <v>51</v>
      </c>
      <c r="CQ540" s="399">
        <f t="shared" si="326"/>
        <v>51</v>
      </c>
      <c r="CR540" s="385">
        <f t="shared" si="332"/>
        <v>852.81000000000006</v>
      </c>
      <c r="CS540" s="385">
        <f t="shared" si="333"/>
        <v>71.06750000000001</v>
      </c>
    </row>
    <row r="541" spans="22:97" ht="14" customHeight="1" x14ac:dyDescent="0.35">
      <c r="V541" s="137"/>
      <c r="W541" s="39"/>
      <c r="X541" s="202"/>
      <c r="Y541" s="42"/>
      <c r="Z541" s="27"/>
      <c r="AA541" s="28"/>
      <c r="AB541" s="29"/>
      <c r="AC541" s="29"/>
      <c r="AD541" s="29"/>
      <c r="AE541" s="30"/>
      <c r="AF541" s="31"/>
      <c r="AG541" s="136"/>
      <c r="AH541" s="137"/>
      <c r="AI541" s="39"/>
      <c r="AJ541" s="41"/>
      <c r="AK541" s="42"/>
      <c r="AL541" s="27"/>
      <c r="AM541" s="28" t="str">
        <f>IFERROR(INDEX(#REF!,MATCH(AH541,#REF!,0)),"")</f>
        <v/>
      </c>
      <c r="AN541" s="29" t="str">
        <f t="shared" si="302"/>
        <v/>
      </c>
      <c r="AO541" s="29">
        <f t="shared" si="334"/>
        <v>0</v>
      </c>
      <c r="AP541" s="29">
        <f t="shared" si="327"/>
        <v>0</v>
      </c>
      <c r="AQ541" s="30">
        <f t="shared" si="335"/>
        <v>0</v>
      </c>
      <c r="AR541" s="31">
        <f t="shared" si="336"/>
        <v>0</v>
      </c>
      <c r="AT541" s="44" t="s">
        <v>969</v>
      </c>
      <c r="AU541" s="48" t="s">
        <v>873</v>
      </c>
      <c r="AV541" s="138">
        <v>0</v>
      </c>
      <c r="AW541" s="58">
        <v>0</v>
      </c>
      <c r="AX541" s="55">
        <v>4331</v>
      </c>
      <c r="AY541" s="58">
        <v>819</v>
      </c>
      <c r="AZ541" s="55">
        <v>581</v>
      </c>
      <c r="BA541" s="58">
        <v>990</v>
      </c>
      <c r="BB541" s="55">
        <v>1277</v>
      </c>
      <c r="BC541" s="58">
        <v>681</v>
      </c>
      <c r="BD541" s="51">
        <v>860</v>
      </c>
      <c r="BE541" s="58">
        <v>790</v>
      </c>
      <c r="BF541" s="55">
        <v>0</v>
      </c>
      <c r="BG541" s="59">
        <v>0</v>
      </c>
      <c r="BI541" s="140">
        <f t="shared" si="328"/>
        <v>860.75</v>
      </c>
      <c r="BJ541" s="140">
        <f t="shared" si="329"/>
        <v>10329</v>
      </c>
      <c r="BL541" s="399">
        <f t="shared" si="303"/>
        <v>26</v>
      </c>
      <c r="BM541" s="399">
        <f t="shared" si="304"/>
        <v>26</v>
      </c>
      <c r="BN541" s="399">
        <f t="shared" si="305"/>
        <v>55.32</v>
      </c>
      <c r="BO541" s="399">
        <f t="shared" si="306"/>
        <v>30.91</v>
      </c>
      <c r="BP541" s="399">
        <f t="shared" si="307"/>
        <v>29.49</v>
      </c>
      <c r="BQ541" s="399">
        <f t="shared" si="308"/>
        <v>31.94</v>
      </c>
      <c r="BR541" s="399">
        <f t="shared" si="309"/>
        <v>33.94</v>
      </c>
      <c r="BS541" s="399">
        <f t="shared" si="310"/>
        <v>30.09</v>
      </c>
      <c r="BT541" s="399">
        <f t="shared" si="311"/>
        <v>31.16</v>
      </c>
      <c r="BU541" s="399">
        <f t="shared" si="312"/>
        <v>30.74</v>
      </c>
      <c r="BV541" s="399">
        <f t="shared" si="313"/>
        <v>26</v>
      </c>
      <c r="BW541" s="399">
        <f t="shared" si="314"/>
        <v>26</v>
      </c>
      <c r="BX541" s="385">
        <f t="shared" si="330"/>
        <v>377.59000000000003</v>
      </c>
      <c r="BY541" s="385">
        <f t="shared" si="331"/>
        <v>31.465833333333336</v>
      </c>
      <c r="BZ541" s="385"/>
      <c r="CF541" s="399">
        <f t="shared" si="315"/>
        <v>51</v>
      </c>
      <c r="CG541" s="399">
        <f t="shared" si="316"/>
        <v>51</v>
      </c>
      <c r="CH541" s="399">
        <f t="shared" si="317"/>
        <v>98.29</v>
      </c>
      <c r="CI541" s="399">
        <f t="shared" si="318"/>
        <v>56.57</v>
      </c>
      <c r="CJ541" s="399">
        <f t="shared" si="319"/>
        <v>54.95</v>
      </c>
      <c r="CK541" s="399">
        <f t="shared" si="320"/>
        <v>58.2</v>
      </c>
      <c r="CL541" s="399">
        <f t="shared" si="321"/>
        <v>61.64</v>
      </c>
      <c r="CM541" s="399">
        <f t="shared" si="322"/>
        <v>55.63</v>
      </c>
      <c r="CN541" s="399">
        <f t="shared" si="323"/>
        <v>56.85</v>
      </c>
      <c r="CO541" s="399">
        <f t="shared" si="324"/>
        <v>56.37</v>
      </c>
      <c r="CP541" s="399">
        <f t="shared" si="325"/>
        <v>51</v>
      </c>
      <c r="CQ541" s="399">
        <f t="shared" si="326"/>
        <v>51</v>
      </c>
      <c r="CR541" s="385">
        <f t="shared" si="332"/>
        <v>702.5</v>
      </c>
      <c r="CS541" s="385">
        <f t="shared" si="333"/>
        <v>58.541666666666664</v>
      </c>
    </row>
    <row r="542" spans="22:97" ht="14" customHeight="1" x14ac:dyDescent="0.35">
      <c r="V542" s="137"/>
      <c r="W542" s="39"/>
      <c r="X542" s="202"/>
      <c r="Y542" s="42"/>
      <c r="Z542" s="27"/>
      <c r="AA542" s="28"/>
      <c r="AB542" s="29"/>
      <c r="AC542" s="29"/>
      <c r="AD542" s="29"/>
      <c r="AE542" s="30"/>
      <c r="AF542" s="31"/>
      <c r="AG542" s="136"/>
      <c r="AH542" s="137"/>
      <c r="AI542" s="39"/>
      <c r="AJ542" s="41"/>
      <c r="AK542" s="42"/>
      <c r="AL542" s="27"/>
      <c r="AM542" s="28" t="str">
        <f>IFERROR(INDEX(#REF!,MATCH(AH542,#REF!,0)),"")</f>
        <v/>
      </c>
      <c r="AN542" s="29" t="str">
        <f t="shared" si="302"/>
        <v/>
      </c>
      <c r="AO542" s="29">
        <f t="shared" si="334"/>
        <v>0</v>
      </c>
      <c r="AP542" s="29">
        <f t="shared" si="327"/>
        <v>0</v>
      </c>
      <c r="AQ542" s="30">
        <f t="shared" si="335"/>
        <v>0</v>
      </c>
      <c r="AR542" s="31">
        <f t="shared" si="336"/>
        <v>0</v>
      </c>
      <c r="AT542" s="44" t="s">
        <v>969</v>
      </c>
      <c r="AU542" s="48" t="s">
        <v>874</v>
      </c>
      <c r="AV542" s="138">
        <v>0</v>
      </c>
      <c r="AW542" s="58">
        <v>0</v>
      </c>
      <c r="AX542" s="55">
        <v>642</v>
      </c>
      <c r="AY542" s="58">
        <v>130</v>
      </c>
      <c r="AZ542" s="55">
        <v>125</v>
      </c>
      <c r="BA542" s="58">
        <v>169</v>
      </c>
      <c r="BB542" s="55">
        <v>193</v>
      </c>
      <c r="BC542" s="58">
        <v>100</v>
      </c>
      <c r="BD542" s="51">
        <v>195</v>
      </c>
      <c r="BE542" s="58">
        <v>223</v>
      </c>
      <c r="BF542" s="55">
        <v>0</v>
      </c>
      <c r="BG542" s="59">
        <v>0</v>
      </c>
      <c r="BI542" s="140">
        <f t="shared" si="328"/>
        <v>148.08333333333334</v>
      </c>
      <c r="BJ542" s="140">
        <f t="shared" si="329"/>
        <v>1777</v>
      </c>
      <c r="BL542" s="399">
        <f t="shared" si="303"/>
        <v>26</v>
      </c>
      <c r="BM542" s="399">
        <f t="shared" si="304"/>
        <v>26</v>
      </c>
      <c r="BN542" s="399">
        <f t="shared" si="305"/>
        <v>29.85</v>
      </c>
      <c r="BO542" s="399">
        <f t="shared" si="306"/>
        <v>26.78</v>
      </c>
      <c r="BP542" s="399">
        <f t="shared" si="307"/>
        <v>26.75</v>
      </c>
      <c r="BQ542" s="399">
        <f t="shared" si="308"/>
        <v>27.01</v>
      </c>
      <c r="BR542" s="399">
        <f t="shared" si="309"/>
        <v>27.16</v>
      </c>
      <c r="BS542" s="399">
        <f t="shared" si="310"/>
        <v>26.6</v>
      </c>
      <c r="BT542" s="399">
        <f t="shared" si="311"/>
        <v>27.17</v>
      </c>
      <c r="BU542" s="399">
        <f t="shared" si="312"/>
        <v>27.34</v>
      </c>
      <c r="BV542" s="399">
        <f t="shared" si="313"/>
        <v>26</v>
      </c>
      <c r="BW542" s="399">
        <f t="shared" si="314"/>
        <v>26</v>
      </c>
      <c r="BX542" s="385">
        <f t="shared" si="330"/>
        <v>322.65999999999997</v>
      </c>
      <c r="BY542" s="385">
        <f t="shared" si="331"/>
        <v>26.888333333333332</v>
      </c>
      <c r="BZ542" s="385"/>
      <c r="CF542" s="399">
        <f t="shared" si="315"/>
        <v>51</v>
      </c>
      <c r="CG542" s="399">
        <f t="shared" si="316"/>
        <v>51</v>
      </c>
      <c r="CH542" s="399">
        <f t="shared" si="317"/>
        <v>55.37</v>
      </c>
      <c r="CI542" s="399">
        <f t="shared" si="318"/>
        <v>51.88</v>
      </c>
      <c r="CJ542" s="399">
        <f t="shared" si="319"/>
        <v>51.85</v>
      </c>
      <c r="CK542" s="399">
        <f t="shared" si="320"/>
        <v>52.15</v>
      </c>
      <c r="CL542" s="399">
        <f t="shared" si="321"/>
        <v>52.31</v>
      </c>
      <c r="CM542" s="399">
        <f t="shared" si="322"/>
        <v>51.68</v>
      </c>
      <c r="CN542" s="399">
        <f t="shared" si="323"/>
        <v>52.33</v>
      </c>
      <c r="CO542" s="399">
        <f t="shared" si="324"/>
        <v>52.52</v>
      </c>
      <c r="CP542" s="399">
        <f t="shared" si="325"/>
        <v>51</v>
      </c>
      <c r="CQ542" s="399">
        <f t="shared" si="326"/>
        <v>51</v>
      </c>
      <c r="CR542" s="385">
        <f t="shared" si="332"/>
        <v>624.09</v>
      </c>
      <c r="CS542" s="385">
        <f t="shared" si="333"/>
        <v>52.0075</v>
      </c>
    </row>
    <row r="543" spans="22:97" ht="14" customHeight="1" x14ac:dyDescent="0.35">
      <c r="V543" s="137"/>
      <c r="W543" s="39"/>
      <c r="X543" s="202"/>
      <c r="Y543" s="42"/>
      <c r="Z543" s="27"/>
      <c r="AA543" s="28"/>
      <c r="AB543" s="29"/>
      <c r="AC543" s="29"/>
      <c r="AD543" s="29"/>
      <c r="AE543" s="30"/>
      <c r="AF543" s="31"/>
      <c r="AG543" s="136"/>
      <c r="AH543" s="137"/>
      <c r="AI543" s="39"/>
      <c r="AJ543" s="41"/>
      <c r="AK543" s="42"/>
      <c r="AL543" s="27"/>
      <c r="AM543" s="28" t="str">
        <f>IFERROR(INDEX(#REF!,MATCH(AH543,#REF!,0)),"")</f>
        <v/>
      </c>
      <c r="AN543" s="29" t="str">
        <f t="shared" si="302"/>
        <v/>
      </c>
      <c r="AO543" s="29">
        <f t="shared" si="334"/>
        <v>0</v>
      </c>
      <c r="AP543" s="29">
        <f t="shared" si="327"/>
        <v>0</v>
      </c>
      <c r="AQ543" s="30">
        <f t="shared" si="335"/>
        <v>0</v>
      </c>
      <c r="AR543" s="31">
        <f t="shared" si="336"/>
        <v>0</v>
      </c>
      <c r="AT543" s="44" t="s">
        <v>969</v>
      </c>
      <c r="AU543" s="48" t="s">
        <v>875</v>
      </c>
      <c r="AV543" s="138">
        <v>0</v>
      </c>
      <c r="AW543" s="58">
        <v>0</v>
      </c>
      <c r="AX543" s="55">
        <v>1051</v>
      </c>
      <c r="AY543" s="58">
        <v>171</v>
      </c>
      <c r="AZ543" s="55">
        <v>5706</v>
      </c>
      <c r="BA543" s="58">
        <v>330</v>
      </c>
      <c r="BB543" s="55">
        <v>392</v>
      </c>
      <c r="BC543" s="58">
        <v>144</v>
      </c>
      <c r="BD543" s="51">
        <v>259</v>
      </c>
      <c r="BE543" s="58">
        <v>155</v>
      </c>
      <c r="BF543" s="55">
        <v>0</v>
      </c>
      <c r="BG543" s="59">
        <v>0</v>
      </c>
      <c r="BI543" s="140">
        <f t="shared" si="328"/>
        <v>684</v>
      </c>
      <c r="BJ543" s="140">
        <f t="shared" si="329"/>
        <v>8208</v>
      </c>
      <c r="BL543" s="399">
        <f t="shared" si="303"/>
        <v>26</v>
      </c>
      <c r="BM543" s="399">
        <f t="shared" si="304"/>
        <v>26</v>
      </c>
      <c r="BN543" s="399">
        <f t="shared" si="305"/>
        <v>32.36</v>
      </c>
      <c r="BO543" s="399">
        <f t="shared" si="306"/>
        <v>27.03</v>
      </c>
      <c r="BP543" s="399">
        <f t="shared" si="307"/>
        <v>64.94</v>
      </c>
      <c r="BQ543" s="399">
        <f t="shared" si="308"/>
        <v>27.98</v>
      </c>
      <c r="BR543" s="399">
        <f t="shared" si="309"/>
        <v>28.35</v>
      </c>
      <c r="BS543" s="399">
        <f t="shared" si="310"/>
        <v>26.86</v>
      </c>
      <c r="BT543" s="399">
        <f t="shared" si="311"/>
        <v>27.55</v>
      </c>
      <c r="BU543" s="399">
        <f t="shared" si="312"/>
        <v>26.93</v>
      </c>
      <c r="BV543" s="399">
        <f t="shared" si="313"/>
        <v>26</v>
      </c>
      <c r="BW543" s="399">
        <f t="shared" si="314"/>
        <v>26</v>
      </c>
      <c r="BX543" s="385">
        <f t="shared" si="330"/>
        <v>366</v>
      </c>
      <c r="BY543" s="385">
        <f t="shared" si="331"/>
        <v>30.5</v>
      </c>
      <c r="BZ543" s="385"/>
      <c r="CF543" s="399">
        <f t="shared" si="315"/>
        <v>51</v>
      </c>
      <c r="CG543" s="399">
        <f t="shared" si="316"/>
        <v>51</v>
      </c>
      <c r="CH543" s="399">
        <f t="shared" si="317"/>
        <v>58.93</v>
      </c>
      <c r="CI543" s="399">
        <f t="shared" si="318"/>
        <v>52.16</v>
      </c>
      <c r="CJ543" s="399">
        <f t="shared" si="319"/>
        <v>116.44</v>
      </c>
      <c r="CK543" s="399">
        <f t="shared" si="320"/>
        <v>53.24</v>
      </c>
      <c r="CL543" s="399">
        <f t="shared" si="321"/>
        <v>53.67</v>
      </c>
      <c r="CM543" s="399">
        <f t="shared" si="322"/>
        <v>51.98</v>
      </c>
      <c r="CN543" s="399">
        <f t="shared" si="323"/>
        <v>52.76</v>
      </c>
      <c r="CO543" s="399">
        <f t="shared" si="324"/>
        <v>52.05</v>
      </c>
      <c r="CP543" s="399">
        <f t="shared" si="325"/>
        <v>51</v>
      </c>
      <c r="CQ543" s="399">
        <f t="shared" si="326"/>
        <v>51</v>
      </c>
      <c r="CR543" s="385">
        <f t="shared" si="332"/>
        <v>695.23</v>
      </c>
      <c r="CS543" s="385">
        <f t="shared" si="333"/>
        <v>57.935833333333335</v>
      </c>
    </row>
    <row r="544" spans="22:97" ht="14" customHeight="1" x14ac:dyDescent="0.35">
      <c r="V544" s="137"/>
      <c r="W544" s="39"/>
      <c r="X544" s="202"/>
      <c r="Y544" s="42"/>
      <c r="Z544" s="27"/>
      <c r="AA544" s="28"/>
      <c r="AB544" s="29"/>
      <c r="AC544" s="29"/>
      <c r="AD544" s="29"/>
      <c r="AE544" s="30"/>
      <c r="AF544" s="31"/>
      <c r="AG544" s="136"/>
      <c r="AH544" s="137"/>
      <c r="AI544" s="39"/>
      <c r="AJ544" s="41"/>
      <c r="AK544" s="42"/>
      <c r="AL544" s="27"/>
      <c r="AM544" s="28" t="str">
        <f>IFERROR(INDEX(#REF!,MATCH(AH544,#REF!,0)),"")</f>
        <v/>
      </c>
      <c r="AN544" s="29" t="str">
        <f t="shared" si="302"/>
        <v/>
      </c>
      <c r="AO544" s="29">
        <f t="shared" si="334"/>
        <v>0</v>
      </c>
      <c r="AP544" s="29">
        <f t="shared" si="327"/>
        <v>0</v>
      </c>
      <c r="AQ544" s="30">
        <f t="shared" si="335"/>
        <v>0</v>
      </c>
      <c r="AR544" s="31">
        <f t="shared" si="336"/>
        <v>0</v>
      </c>
      <c r="AT544" s="44" t="s">
        <v>969</v>
      </c>
      <c r="AU544" s="48" t="s">
        <v>876</v>
      </c>
      <c r="AV544" s="138">
        <v>0</v>
      </c>
      <c r="AW544" s="58">
        <v>0</v>
      </c>
      <c r="AX544" s="55">
        <v>9741</v>
      </c>
      <c r="AY544" s="58">
        <v>2007</v>
      </c>
      <c r="AZ544" s="55">
        <v>1869</v>
      </c>
      <c r="BA544" s="58">
        <v>1446</v>
      </c>
      <c r="BB544" s="55">
        <v>972</v>
      </c>
      <c r="BC544" s="58">
        <v>1044</v>
      </c>
      <c r="BD544" s="51">
        <v>1212</v>
      </c>
      <c r="BE544" s="58">
        <v>1109</v>
      </c>
      <c r="BF544" s="55">
        <v>0</v>
      </c>
      <c r="BG544" s="59">
        <v>0</v>
      </c>
      <c r="BI544" s="140">
        <f t="shared" si="328"/>
        <v>1616.6666666666667</v>
      </c>
      <c r="BJ544" s="140">
        <f t="shared" si="329"/>
        <v>19400</v>
      </c>
      <c r="BL544" s="399">
        <f t="shared" si="303"/>
        <v>26</v>
      </c>
      <c r="BM544" s="399">
        <f t="shared" si="304"/>
        <v>26</v>
      </c>
      <c r="BN544" s="399">
        <f t="shared" si="305"/>
        <v>96.93</v>
      </c>
      <c r="BO544" s="399">
        <f t="shared" si="306"/>
        <v>39.049999999999997</v>
      </c>
      <c r="BP544" s="399">
        <f t="shared" si="307"/>
        <v>38.08</v>
      </c>
      <c r="BQ544" s="399">
        <f t="shared" si="308"/>
        <v>35.119999999999997</v>
      </c>
      <c r="BR544" s="399">
        <f t="shared" si="309"/>
        <v>31.83</v>
      </c>
      <c r="BS544" s="399">
        <f t="shared" si="310"/>
        <v>32.31</v>
      </c>
      <c r="BT544" s="399">
        <f t="shared" si="311"/>
        <v>33.479999999999997</v>
      </c>
      <c r="BU544" s="399">
        <f t="shared" si="312"/>
        <v>32.76</v>
      </c>
      <c r="BV544" s="399">
        <f t="shared" si="313"/>
        <v>26</v>
      </c>
      <c r="BW544" s="399">
        <f t="shared" si="314"/>
        <v>26</v>
      </c>
      <c r="BX544" s="385">
        <f t="shared" si="330"/>
        <v>443.56</v>
      </c>
      <c r="BY544" s="385">
        <f t="shared" si="331"/>
        <v>36.963333333333331</v>
      </c>
      <c r="BZ544" s="385"/>
      <c r="CF544" s="399">
        <f t="shared" si="315"/>
        <v>51</v>
      </c>
      <c r="CG544" s="399">
        <f t="shared" si="316"/>
        <v>51</v>
      </c>
      <c r="CH544" s="399">
        <f t="shared" si="317"/>
        <v>197.14</v>
      </c>
      <c r="CI544" s="399">
        <f t="shared" si="318"/>
        <v>70.400000000000006</v>
      </c>
      <c r="CJ544" s="399">
        <f t="shared" si="319"/>
        <v>68.75</v>
      </c>
      <c r="CK544" s="399">
        <f t="shared" si="320"/>
        <v>63.67</v>
      </c>
      <c r="CL544" s="399">
        <f t="shared" si="321"/>
        <v>57.98</v>
      </c>
      <c r="CM544" s="399">
        <f t="shared" si="322"/>
        <v>58.85</v>
      </c>
      <c r="CN544" s="399">
        <f t="shared" si="323"/>
        <v>60.86</v>
      </c>
      <c r="CO544" s="399">
        <f t="shared" si="324"/>
        <v>59.63</v>
      </c>
      <c r="CP544" s="399">
        <f t="shared" si="325"/>
        <v>51</v>
      </c>
      <c r="CQ544" s="399">
        <f t="shared" si="326"/>
        <v>51</v>
      </c>
      <c r="CR544" s="385">
        <f t="shared" si="332"/>
        <v>841.28</v>
      </c>
      <c r="CS544" s="385">
        <f t="shared" si="333"/>
        <v>70.106666666666669</v>
      </c>
    </row>
    <row r="545" spans="22:97" ht="14" customHeight="1" x14ac:dyDescent="0.35">
      <c r="V545" s="137"/>
      <c r="W545" s="39"/>
      <c r="X545" s="202"/>
      <c r="Y545" s="42"/>
      <c r="Z545" s="27"/>
      <c r="AA545" s="28"/>
      <c r="AB545" s="29"/>
      <c r="AC545" s="29"/>
      <c r="AD545" s="29"/>
      <c r="AE545" s="30"/>
      <c r="AF545" s="31"/>
      <c r="AG545" s="136"/>
      <c r="AH545" s="137"/>
      <c r="AI545" s="39"/>
      <c r="AJ545" s="41"/>
      <c r="AK545" s="42"/>
      <c r="AL545" s="27"/>
      <c r="AM545" s="28" t="str">
        <f>IFERROR(INDEX(#REF!,MATCH(AH545,#REF!,0)),"")</f>
        <v/>
      </c>
      <c r="AN545" s="29" t="str">
        <f t="shared" si="302"/>
        <v/>
      </c>
      <c r="AO545" s="29">
        <f t="shared" si="334"/>
        <v>0</v>
      </c>
      <c r="AP545" s="29">
        <f t="shared" si="327"/>
        <v>0</v>
      </c>
      <c r="AQ545" s="30">
        <f t="shared" si="335"/>
        <v>0</v>
      </c>
      <c r="AR545" s="31">
        <f t="shared" si="336"/>
        <v>0</v>
      </c>
      <c r="AT545" s="44" t="s">
        <v>969</v>
      </c>
      <c r="AU545" s="48" t="s">
        <v>877</v>
      </c>
      <c r="AV545" s="138">
        <v>0</v>
      </c>
      <c r="AW545" s="58">
        <v>0</v>
      </c>
      <c r="AX545" s="55">
        <v>2073</v>
      </c>
      <c r="AY545" s="58">
        <v>1162</v>
      </c>
      <c r="AZ545" s="55">
        <v>2462</v>
      </c>
      <c r="BA545" s="58">
        <v>6327</v>
      </c>
      <c r="BB545" s="55">
        <v>7460</v>
      </c>
      <c r="BC545" s="58">
        <v>6776</v>
      </c>
      <c r="BD545" s="51">
        <v>7557</v>
      </c>
      <c r="BE545" s="58">
        <v>5323</v>
      </c>
      <c r="BF545" s="55">
        <v>0</v>
      </c>
      <c r="BG545" s="59">
        <v>0</v>
      </c>
      <c r="BI545" s="140">
        <f t="shared" si="328"/>
        <v>3261.6666666666665</v>
      </c>
      <c r="BJ545" s="140">
        <f t="shared" si="329"/>
        <v>39140</v>
      </c>
      <c r="BL545" s="399">
        <f t="shared" si="303"/>
        <v>26</v>
      </c>
      <c r="BM545" s="399">
        <f t="shared" si="304"/>
        <v>26</v>
      </c>
      <c r="BN545" s="399">
        <f t="shared" si="305"/>
        <v>39.51</v>
      </c>
      <c r="BO545" s="399">
        <f t="shared" si="306"/>
        <v>33.130000000000003</v>
      </c>
      <c r="BP545" s="399">
        <f t="shared" si="307"/>
        <v>42.23</v>
      </c>
      <c r="BQ545" s="399">
        <f t="shared" si="308"/>
        <v>69.62</v>
      </c>
      <c r="BR545" s="399">
        <f t="shared" si="309"/>
        <v>78.680000000000007</v>
      </c>
      <c r="BS545" s="399">
        <f t="shared" si="310"/>
        <v>73.209999999999994</v>
      </c>
      <c r="BT545" s="399">
        <f t="shared" si="311"/>
        <v>79.459999999999994</v>
      </c>
      <c r="BU545" s="399">
        <f t="shared" si="312"/>
        <v>62.26</v>
      </c>
      <c r="BV545" s="399">
        <f t="shared" si="313"/>
        <v>26</v>
      </c>
      <c r="BW545" s="399">
        <f t="shared" si="314"/>
        <v>26</v>
      </c>
      <c r="BX545" s="385">
        <f t="shared" si="330"/>
        <v>582.09999999999991</v>
      </c>
      <c r="BY545" s="385">
        <f t="shared" si="331"/>
        <v>48.508333333333326</v>
      </c>
      <c r="BZ545" s="385"/>
      <c r="CF545" s="399">
        <f t="shared" si="315"/>
        <v>51</v>
      </c>
      <c r="CG545" s="399">
        <f t="shared" si="316"/>
        <v>51</v>
      </c>
      <c r="CH545" s="399">
        <f t="shared" si="317"/>
        <v>71.2</v>
      </c>
      <c r="CI545" s="399">
        <f t="shared" si="318"/>
        <v>60.26</v>
      </c>
      <c r="CJ545" s="399">
        <f t="shared" si="319"/>
        <v>75.86</v>
      </c>
      <c r="CK545" s="399">
        <f t="shared" si="320"/>
        <v>128.86000000000001</v>
      </c>
      <c r="CL545" s="399">
        <f t="shared" si="321"/>
        <v>151.52000000000001</v>
      </c>
      <c r="CM545" s="399">
        <f t="shared" si="322"/>
        <v>137.84</v>
      </c>
      <c r="CN545" s="399">
        <f t="shared" si="323"/>
        <v>153.46</v>
      </c>
      <c r="CO545" s="399">
        <f t="shared" si="324"/>
        <v>110.2</v>
      </c>
      <c r="CP545" s="399">
        <f t="shared" si="325"/>
        <v>51</v>
      </c>
      <c r="CQ545" s="399">
        <f t="shared" si="326"/>
        <v>51</v>
      </c>
      <c r="CR545" s="385">
        <f t="shared" si="332"/>
        <v>1093.2000000000003</v>
      </c>
      <c r="CS545" s="385">
        <f t="shared" si="333"/>
        <v>91.100000000000023</v>
      </c>
    </row>
    <row r="546" spans="22:97" ht="14" customHeight="1" x14ac:dyDescent="0.35">
      <c r="V546" s="137"/>
      <c r="W546" s="39"/>
      <c r="X546" s="202"/>
      <c r="Y546" s="42"/>
      <c r="Z546" s="27"/>
      <c r="AA546" s="28"/>
      <c r="AB546" s="29"/>
      <c r="AC546" s="29"/>
      <c r="AD546" s="29"/>
      <c r="AE546" s="30"/>
      <c r="AF546" s="31"/>
      <c r="AG546" s="136"/>
      <c r="AH546" s="137"/>
      <c r="AI546" s="39"/>
      <c r="AJ546" s="41"/>
      <c r="AK546" s="42"/>
      <c r="AL546" s="27"/>
      <c r="AM546" s="28" t="str">
        <f>IFERROR(INDEX(#REF!,MATCH(AH546,#REF!,0)),"")</f>
        <v/>
      </c>
      <c r="AN546" s="29" t="str">
        <f t="shared" si="302"/>
        <v/>
      </c>
      <c r="AO546" s="29">
        <f t="shared" si="334"/>
        <v>0</v>
      </c>
      <c r="AP546" s="29">
        <f t="shared" si="327"/>
        <v>0</v>
      </c>
      <c r="AQ546" s="30">
        <f t="shared" si="335"/>
        <v>0</v>
      </c>
      <c r="AR546" s="31">
        <f t="shared" si="336"/>
        <v>0</v>
      </c>
      <c r="AT546" s="44" t="s">
        <v>969</v>
      </c>
      <c r="AU546" s="48" t="s">
        <v>878</v>
      </c>
      <c r="AV546" s="138">
        <v>0</v>
      </c>
      <c r="AW546" s="58">
        <v>0</v>
      </c>
      <c r="AX546" s="55">
        <v>1260</v>
      </c>
      <c r="AY546" s="58">
        <v>680</v>
      </c>
      <c r="AZ546" s="55">
        <v>1998</v>
      </c>
      <c r="BA546" s="58">
        <v>3592</v>
      </c>
      <c r="BB546" s="55">
        <v>4609</v>
      </c>
      <c r="BC546" s="58">
        <v>13492</v>
      </c>
      <c r="BD546" s="51"/>
      <c r="BE546" s="58"/>
      <c r="BF546" s="55">
        <v>0</v>
      </c>
      <c r="BG546" s="59">
        <v>0</v>
      </c>
      <c r="BI546" s="140">
        <f t="shared" si="328"/>
        <v>2563.1</v>
      </c>
      <c r="BJ546" s="140">
        <f t="shared" si="329"/>
        <v>25631</v>
      </c>
      <c r="BL546" s="399">
        <f t="shared" si="303"/>
        <v>26</v>
      </c>
      <c r="BM546" s="399">
        <f t="shared" si="304"/>
        <v>26</v>
      </c>
      <c r="BN546" s="399">
        <f t="shared" si="305"/>
        <v>33.82</v>
      </c>
      <c r="BO546" s="399">
        <f t="shared" si="306"/>
        <v>30.08</v>
      </c>
      <c r="BP546" s="399">
        <f t="shared" si="307"/>
        <v>38.99</v>
      </c>
      <c r="BQ546" s="399">
        <f t="shared" si="308"/>
        <v>50.14</v>
      </c>
      <c r="BR546" s="399">
        <f t="shared" si="309"/>
        <v>57.26</v>
      </c>
      <c r="BS546" s="399">
        <f t="shared" si="310"/>
        <v>126.94</v>
      </c>
      <c r="BT546" s="399">
        <f t="shared" si="311"/>
        <v>26</v>
      </c>
      <c r="BU546" s="399">
        <f t="shared" si="312"/>
        <v>26</v>
      </c>
      <c r="BV546" s="399">
        <f t="shared" si="313"/>
        <v>26</v>
      </c>
      <c r="BW546" s="399">
        <f t="shared" si="314"/>
        <v>26</v>
      </c>
      <c r="BX546" s="385">
        <f t="shared" si="330"/>
        <v>493.22999999999996</v>
      </c>
      <c r="BY546" s="385">
        <f t="shared" si="331"/>
        <v>41.102499999999999</v>
      </c>
      <c r="BZ546" s="385"/>
      <c r="CF546" s="399">
        <f t="shared" si="315"/>
        <v>51</v>
      </c>
      <c r="CG546" s="399">
        <f t="shared" si="316"/>
        <v>51</v>
      </c>
      <c r="CH546" s="399">
        <f t="shared" si="317"/>
        <v>61.44</v>
      </c>
      <c r="CI546" s="399">
        <f t="shared" si="318"/>
        <v>55.62</v>
      </c>
      <c r="CJ546" s="399">
        <f t="shared" si="319"/>
        <v>70.3</v>
      </c>
      <c r="CK546" s="399">
        <f t="shared" si="320"/>
        <v>89.42</v>
      </c>
      <c r="CL546" s="399">
        <f t="shared" si="321"/>
        <v>101.63</v>
      </c>
      <c r="CM546" s="399">
        <f t="shared" si="322"/>
        <v>272.16000000000003</v>
      </c>
      <c r="CN546" s="399">
        <f t="shared" si="323"/>
        <v>51</v>
      </c>
      <c r="CO546" s="399">
        <f t="shared" si="324"/>
        <v>51</v>
      </c>
      <c r="CP546" s="399">
        <f t="shared" si="325"/>
        <v>51</v>
      </c>
      <c r="CQ546" s="399">
        <f t="shared" si="326"/>
        <v>51</v>
      </c>
      <c r="CR546" s="385">
        <f t="shared" si="332"/>
        <v>956.57</v>
      </c>
      <c r="CS546" s="385">
        <f t="shared" si="333"/>
        <v>79.714166666666671</v>
      </c>
    </row>
    <row r="547" spans="22:97" ht="14" customHeight="1" x14ac:dyDescent="0.35">
      <c r="V547" s="137"/>
      <c r="W547" s="39"/>
      <c r="X547" s="202"/>
      <c r="Y547" s="42"/>
      <c r="Z547" s="27"/>
      <c r="AA547" s="28"/>
      <c r="AB547" s="29"/>
      <c r="AC547" s="29"/>
      <c r="AD547" s="29"/>
      <c r="AE547" s="30"/>
      <c r="AF547" s="31"/>
      <c r="AG547" s="136"/>
      <c r="AH547" s="137"/>
      <c r="AI547" s="39"/>
      <c r="AJ547" s="41"/>
      <c r="AK547" s="42"/>
      <c r="AL547" s="27"/>
      <c r="AM547" s="28" t="str">
        <f>IFERROR(INDEX(#REF!,MATCH(AH547,#REF!,0)),"")</f>
        <v/>
      </c>
      <c r="AN547" s="29" t="str">
        <f t="shared" si="302"/>
        <v/>
      </c>
      <c r="AO547" s="29">
        <f t="shared" si="334"/>
        <v>0</v>
      </c>
      <c r="AP547" s="29">
        <f t="shared" si="327"/>
        <v>0</v>
      </c>
      <c r="AQ547" s="30">
        <f t="shared" si="335"/>
        <v>0</v>
      </c>
      <c r="AR547" s="31">
        <f t="shared" si="336"/>
        <v>0</v>
      </c>
      <c r="AT547" s="44" t="s">
        <v>969</v>
      </c>
      <c r="AU547" s="48" t="s">
        <v>879</v>
      </c>
      <c r="AV547" s="138">
        <v>0</v>
      </c>
      <c r="AW547" s="58">
        <v>0</v>
      </c>
      <c r="AX547" s="55">
        <v>5792</v>
      </c>
      <c r="AY547" s="58">
        <v>3089</v>
      </c>
      <c r="AZ547" s="55">
        <v>2233</v>
      </c>
      <c r="BA547" s="58">
        <v>6334</v>
      </c>
      <c r="BB547" s="55">
        <v>9588</v>
      </c>
      <c r="BC547" s="58">
        <v>5940</v>
      </c>
      <c r="BD547" s="51">
        <v>4191</v>
      </c>
      <c r="BE547" s="58">
        <v>953</v>
      </c>
      <c r="BF547" s="55">
        <v>0</v>
      </c>
      <c r="BG547" s="59">
        <v>0</v>
      </c>
      <c r="BI547" s="140">
        <f t="shared" si="328"/>
        <v>3176.6666666666665</v>
      </c>
      <c r="BJ547" s="140">
        <f t="shared" si="329"/>
        <v>38120</v>
      </c>
      <c r="BL547" s="399">
        <f t="shared" si="303"/>
        <v>26</v>
      </c>
      <c r="BM547" s="399">
        <f t="shared" si="304"/>
        <v>26</v>
      </c>
      <c r="BN547" s="399">
        <f t="shared" si="305"/>
        <v>65.540000000000006</v>
      </c>
      <c r="BO547" s="399">
        <f t="shared" si="306"/>
        <v>46.62</v>
      </c>
      <c r="BP547" s="399">
        <f t="shared" si="307"/>
        <v>40.630000000000003</v>
      </c>
      <c r="BQ547" s="399">
        <f t="shared" si="308"/>
        <v>69.67</v>
      </c>
      <c r="BR547" s="399">
        <f t="shared" si="309"/>
        <v>95.7</v>
      </c>
      <c r="BS547" s="399">
        <f t="shared" si="310"/>
        <v>66.58</v>
      </c>
      <c r="BT547" s="399">
        <f t="shared" si="311"/>
        <v>54.34</v>
      </c>
      <c r="BU547" s="399">
        <f t="shared" si="312"/>
        <v>31.72</v>
      </c>
      <c r="BV547" s="399">
        <f t="shared" si="313"/>
        <v>26</v>
      </c>
      <c r="BW547" s="399">
        <f t="shared" si="314"/>
        <v>26</v>
      </c>
      <c r="BX547" s="385">
        <f t="shared" si="330"/>
        <v>574.79999999999995</v>
      </c>
      <c r="BY547" s="385">
        <f t="shared" si="331"/>
        <v>47.9</v>
      </c>
      <c r="BZ547" s="385"/>
      <c r="CF547" s="399">
        <f t="shared" si="315"/>
        <v>51</v>
      </c>
      <c r="CG547" s="399">
        <f t="shared" si="316"/>
        <v>51</v>
      </c>
      <c r="CH547" s="399">
        <f t="shared" si="317"/>
        <v>118.16</v>
      </c>
      <c r="CI547" s="399">
        <f t="shared" si="318"/>
        <v>83.39</v>
      </c>
      <c r="CJ547" s="399">
        <f t="shared" si="319"/>
        <v>73.12</v>
      </c>
      <c r="CK547" s="399">
        <f t="shared" si="320"/>
        <v>129</v>
      </c>
      <c r="CL547" s="399">
        <f t="shared" si="321"/>
        <v>194.08</v>
      </c>
      <c r="CM547" s="399">
        <f t="shared" si="322"/>
        <v>121.12</v>
      </c>
      <c r="CN547" s="399">
        <f t="shared" si="323"/>
        <v>96.61</v>
      </c>
      <c r="CO547" s="399">
        <f t="shared" si="324"/>
        <v>57.76</v>
      </c>
      <c r="CP547" s="399">
        <f t="shared" si="325"/>
        <v>51</v>
      </c>
      <c r="CQ547" s="399">
        <f t="shared" si="326"/>
        <v>51</v>
      </c>
      <c r="CR547" s="385">
        <f t="shared" si="332"/>
        <v>1077.24</v>
      </c>
      <c r="CS547" s="385">
        <f t="shared" si="333"/>
        <v>89.77</v>
      </c>
    </row>
    <row r="548" spans="22:97" ht="14" customHeight="1" x14ac:dyDescent="0.35">
      <c r="V548" s="137"/>
      <c r="W548" s="39"/>
      <c r="X548" s="202"/>
      <c r="Y548" s="42"/>
      <c r="Z548" s="27"/>
      <c r="AA548" s="28"/>
      <c r="AB548" s="29"/>
      <c r="AC548" s="29"/>
      <c r="AD548" s="29"/>
      <c r="AE548" s="30"/>
      <c r="AF548" s="31"/>
      <c r="AG548" s="136"/>
      <c r="AH548" s="137"/>
      <c r="AI548" s="39"/>
      <c r="AJ548" s="41"/>
      <c r="AK548" s="42"/>
      <c r="AL548" s="27"/>
      <c r="AM548" s="28" t="str">
        <f>IFERROR(INDEX(#REF!,MATCH(AH548,#REF!,0)),"")</f>
        <v/>
      </c>
      <c r="AN548" s="29" t="str">
        <f t="shared" si="302"/>
        <v/>
      </c>
      <c r="AO548" s="29">
        <f t="shared" si="334"/>
        <v>0</v>
      </c>
      <c r="AP548" s="29">
        <f t="shared" si="327"/>
        <v>0</v>
      </c>
      <c r="AQ548" s="30">
        <f t="shared" si="335"/>
        <v>0</v>
      </c>
      <c r="AR548" s="31">
        <f t="shared" si="336"/>
        <v>0</v>
      </c>
      <c r="AT548" s="44" t="s">
        <v>969</v>
      </c>
      <c r="AU548" s="48" t="s">
        <v>880</v>
      </c>
      <c r="AV548" s="138">
        <v>0</v>
      </c>
      <c r="AW548" s="58">
        <v>0</v>
      </c>
      <c r="AX548" s="55">
        <v>3813</v>
      </c>
      <c r="AY548" s="58">
        <v>705</v>
      </c>
      <c r="AZ548" s="55">
        <v>1017</v>
      </c>
      <c r="BA548" s="58">
        <v>1835</v>
      </c>
      <c r="BB548" s="55">
        <v>2670</v>
      </c>
      <c r="BC548" s="58">
        <v>1820</v>
      </c>
      <c r="BD548" s="51">
        <v>2511</v>
      </c>
      <c r="BE548" s="58">
        <v>1582</v>
      </c>
      <c r="BF548" s="55">
        <v>0</v>
      </c>
      <c r="BG548" s="59">
        <v>0</v>
      </c>
      <c r="BI548" s="140">
        <f t="shared" si="328"/>
        <v>1329.4166666666667</v>
      </c>
      <c r="BJ548" s="140">
        <f t="shared" si="329"/>
        <v>15953</v>
      </c>
      <c r="BL548" s="399">
        <f t="shared" si="303"/>
        <v>26</v>
      </c>
      <c r="BM548" s="399">
        <f t="shared" si="304"/>
        <v>26</v>
      </c>
      <c r="BN548" s="399">
        <f t="shared" si="305"/>
        <v>51.69</v>
      </c>
      <c r="BO548" s="399">
        <f t="shared" si="306"/>
        <v>30.23</v>
      </c>
      <c r="BP548" s="399">
        <f t="shared" si="307"/>
        <v>32.119999999999997</v>
      </c>
      <c r="BQ548" s="399">
        <f t="shared" si="308"/>
        <v>37.85</v>
      </c>
      <c r="BR548" s="399">
        <f t="shared" si="309"/>
        <v>43.69</v>
      </c>
      <c r="BS548" s="399">
        <f t="shared" si="310"/>
        <v>37.74</v>
      </c>
      <c r="BT548" s="399">
        <f t="shared" si="311"/>
        <v>42.58</v>
      </c>
      <c r="BU548" s="399">
        <f t="shared" si="312"/>
        <v>36.07</v>
      </c>
      <c r="BV548" s="399">
        <f t="shared" si="313"/>
        <v>26</v>
      </c>
      <c r="BW548" s="399">
        <f t="shared" si="314"/>
        <v>26</v>
      </c>
      <c r="BX548" s="385">
        <f t="shared" si="330"/>
        <v>415.96999999999997</v>
      </c>
      <c r="BY548" s="385">
        <f t="shared" si="331"/>
        <v>34.664166666666667</v>
      </c>
      <c r="BZ548" s="385"/>
      <c r="CF548" s="399">
        <f t="shared" si="315"/>
        <v>51</v>
      </c>
      <c r="CG548" s="399">
        <f t="shared" si="316"/>
        <v>51</v>
      </c>
      <c r="CH548" s="399">
        <f t="shared" si="317"/>
        <v>92.08</v>
      </c>
      <c r="CI548" s="399">
        <f t="shared" si="318"/>
        <v>55.79</v>
      </c>
      <c r="CJ548" s="399">
        <f t="shared" si="319"/>
        <v>58.52</v>
      </c>
      <c r="CK548" s="399">
        <f t="shared" si="320"/>
        <v>68.34</v>
      </c>
      <c r="CL548" s="399">
        <f t="shared" si="321"/>
        <v>78.36</v>
      </c>
      <c r="CM548" s="399">
        <f t="shared" si="322"/>
        <v>68.16</v>
      </c>
      <c r="CN548" s="399">
        <f t="shared" si="323"/>
        <v>76.45</v>
      </c>
      <c r="CO548" s="399">
        <f t="shared" si="324"/>
        <v>65.3</v>
      </c>
      <c r="CP548" s="399">
        <f t="shared" si="325"/>
        <v>51</v>
      </c>
      <c r="CQ548" s="399">
        <f t="shared" si="326"/>
        <v>51</v>
      </c>
      <c r="CR548" s="385">
        <f t="shared" si="332"/>
        <v>767</v>
      </c>
      <c r="CS548" s="385">
        <f t="shared" si="333"/>
        <v>63.916666666666664</v>
      </c>
    </row>
    <row r="549" spans="22:97" ht="14" customHeight="1" x14ac:dyDescent="0.35">
      <c r="V549" s="137"/>
      <c r="W549" s="39"/>
      <c r="X549" s="202"/>
      <c r="Y549" s="42"/>
      <c r="Z549" s="27"/>
      <c r="AA549" s="28"/>
      <c r="AB549" s="29"/>
      <c r="AC549" s="29"/>
      <c r="AD549" s="29"/>
      <c r="AE549" s="30"/>
      <c r="AF549" s="31"/>
      <c r="AG549" s="136"/>
      <c r="AH549" s="137"/>
      <c r="AI549" s="39"/>
      <c r="AJ549" s="41"/>
      <c r="AK549" s="42"/>
      <c r="AL549" s="27"/>
      <c r="AM549" s="28" t="str">
        <f>IFERROR(INDEX(#REF!,MATCH(AH549,#REF!,0)),"")</f>
        <v/>
      </c>
      <c r="AN549" s="29" t="str">
        <f t="shared" si="302"/>
        <v/>
      </c>
      <c r="AO549" s="29">
        <f t="shared" si="334"/>
        <v>0</v>
      </c>
      <c r="AP549" s="29">
        <f t="shared" si="327"/>
        <v>0</v>
      </c>
      <c r="AQ549" s="30">
        <f t="shared" si="335"/>
        <v>0</v>
      </c>
      <c r="AR549" s="31">
        <f t="shared" si="336"/>
        <v>0</v>
      </c>
      <c r="AT549" s="44" t="s">
        <v>969</v>
      </c>
      <c r="AU549" s="48" t="s">
        <v>881</v>
      </c>
      <c r="AV549" s="138">
        <v>0</v>
      </c>
      <c r="AW549" s="58">
        <v>0</v>
      </c>
      <c r="AX549" s="55">
        <v>2312</v>
      </c>
      <c r="AY549" s="58">
        <v>433</v>
      </c>
      <c r="AZ549" s="55">
        <v>1774</v>
      </c>
      <c r="BA549" s="58">
        <v>5386</v>
      </c>
      <c r="BB549" s="55">
        <v>7721</v>
      </c>
      <c r="BC549" s="58">
        <v>-475</v>
      </c>
      <c r="BD549" s="51"/>
      <c r="BE549" s="58">
        <v>2821</v>
      </c>
      <c r="BF549" s="55">
        <v>0</v>
      </c>
      <c r="BG549" s="59">
        <v>0</v>
      </c>
      <c r="BI549" s="140">
        <f t="shared" si="328"/>
        <v>1815.6363636363637</v>
      </c>
      <c r="BJ549" s="140">
        <f t="shared" si="329"/>
        <v>19972</v>
      </c>
      <c r="BL549" s="399">
        <f t="shared" si="303"/>
        <v>26</v>
      </c>
      <c r="BM549" s="399">
        <f t="shared" si="304"/>
        <v>26</v>
      </c>
      <c r="BN549" s="399">
        <f t="shared" si="305"/>
        <v>41.18</v>
      </c>
      <c r="BO549" s="399">
        <f t="shared" si="306"/>
        <v>28.6</v>
      </c>
      <c r="BP549" s="399">
        <f t="shared" si="307"/>
        <v>37.42</v>
      </c>
      <c r="BQ549" s="399">
        <f t="shared" si="308"/>
        <v>62.7</v>
      </c>
      <c r="BR549" s="399">
        <f t="shared" si="309"/>
        <v>80.77</v>
      </c>
      <c r="BS549" s="399">
        <f t="shared" si="310"/>
        <v>23.15</v>
      </c>
      <c r="BT549" s="399">
        <f t="shared" si="311"/>
        <v>26</v>
      </c>
      <c r="BU549" s="399">
        <f t="shared" si="312"/>
        <v>44.75</v>
      </c>
      <c r="BV549" s="399">
        <f t="shared" si="313"/>
        <v>26</v>
      </c>
      <c r="BW549" s="399">
        <f t="shared" si="314"/>
        <v>26</v>
      </c>
      <c r="BX549" s="385">
        <f t="shared" si="330"/>
        <v>448.56999999999994</v>
      </c>
      <c r="BY549" s="385">
        <f t="shared" si="331"/>
        <v>37.380833333333328</v>
      </c>
      <c r="BZ549" s="385"/>
      <c r="CF549" s="399">
        <f t="shared" si="315"/>
        <v>51</v>
      </c>
      <c r="CG549" s="399">
        <f t="shared" si="316"/>
        <v>51</v>
      </c>
      <c r="CH549" s="399">
        <f t="shared" si="317"/>
        <v>74.06</v>
      </c>
      <c r="CI549" s="399">
        <f t="shared" si="318"/>
        <v>53.94</v>
      </c>
      <c r="CJ549" s="399">
        <f t="shared" si="319"/>
        <v>67.61</v>
      </c>
      <c r="CK549" s="399">
        <f t="shared" si="320"/>
        <v>110.95</v>
      </c>
      <c r="CL549" s="399">
        <f t="shared" si="321"/>
        <v>156.74</v>
      </c>
      <c r="CM549" s="399">
        <f t="shared" si="322"/>
        <v>47.77</v>
      </c>
      <c r="CN549" s="399">
        <f t="shared" si="323"/>
        <v>51</v>
      </c>
      <c r="CO549" s="399">
        <f t="shared" si="324"/>
        <v>80.17</v>
      </c>
      <c r="CP549" s="399">
        <f t="shared" si="325"/>
        <v>51</v>
      </c>
      <c r="CQ549" s="399">
        <f t="shared" si="326"/>
        <v>51</v>
      </c>
      <c r="CR549" s="385">
        <f t="shared" si="332"/>
        <v>846.2399999999999</v>
      </c>
      <c r="CS549" s="385">
        <f t="shared" si="333"/>
        <v>70.52</v>
      </c>
    </row>
    <row r="550" spans="22:97" ht="14" customHeight="1" x14ac:dyDescent="0.35">
      <c r="V550" s="137"/>
      <c r="W550" s="39"/>
      <c r="X550" s="202"/>
      <c r="Y550" s="42"/>
      <c r="Z550" s="27"/>
      <c r="AA550" s="28"/>
      <c r="AB550" s="29"/>
      <c r="AC550" s="29"/>
      <c r="AD550" s="29"/>
      <c r="AE550" s="30"/>
      <c r="AF550" s="31"/>
      <c r="AG550" s="136"/>
      <c r="AH550" s="137"/>
      <c r="AI550" s="39"/>
      <c r="AJ550" s="41"/>
      <c r="AK550" s="42"/>
      <c r="AL550" s="27"/>
      <c r="AM550" s="28" t="str">
        <f>IFERROR(INDEX(#REF!,MATCH(AH550,#REF!,0)),"")</f>
        <v/>
      </c>
      <c r="AN550" s="29" t="str">
        <f t="shared" si="302"/>
        <v/>
      </c>
      <c r="AO550" s="29">
        <f t="shared" si="334"/>
        <v>0</v>
      </c>
      <c r="AP550" s="29">
        <f t="shared" si="327"/>
        <v>0</v>
      </c>
      <c r="AQ550" s="30">
        <f t="shared" si="335"/>
        <v>0</v>
      </c>
      <c r="AR550" s="31">
        <f t="shared" si="336"/>
        <v>0</v>
      </c>
      <c r="AT550" s="44" t="s">
        <v>969</v>
      </c>
      <c r="AU550" s="48" t="s">
        <v>882</v>
      </c>
      <c r="AV550" s="138">
        <v>0</v>
      </c>
      <c r="AW550" s="58">
        <v>0</v>
      </c>
      <c r="AX550" s="55">
        <v>5288</v>
      </c>
      <c r="AY550" s="58">
        <v>2720</v>
      </c>
      <c r="AZ550" s="55">
        <v>5176</v>
      </c>
      <c r="BA550" s="58">
        <v>9209</v>
      </c>
      <c r="BB550" s="55">
        <v>13145</v>
      </c>
      <c r="BC550" s="58">
        <v>7766</v>
      </c>
      <c r="BD550" s="51">
        <v>5511</v>
      </c>
      <c r="BE550" s="58">
        <v>2335</v>
      </c>
      <c r="BF550" s="55">
        <v>0</v>
      </c>
      <c r="BG550" s="59">
        <v>0</v>
      </c>
      <c r="BI550" s="140">
        <f t="shared" si="328"/>
        <v>4262.5</v>
      </c>
      <c r="BJ550" s="140">
        <f t="shared" si="329"/>
        <v>51150</v>
      </c>
      <c r="BL550" s="399">
        <f t="shared" si="303"/>
        <v>26</v>
      </c>
      <c r="BM550" s="399">
        <f t="shared" si="304"/>
        <v>26</v>
      </c>
      <c r="BN550" s="399">
        <f t="shared" si="305"/>
        <v>62.02</v>
      </c>
      <c r="BO550" s="399">
        <f t="shared" si="306"/>
        <v>44.04</v>
      </c>
      <c r="BP550" s="399">
        <f t="shared" si="307"/>
        <v>61.23</v>
      </c>
      <c r="BQ550" s="399">
        <f t="shared" si="308"/>
        <v>92.67</v>
      </c>
      <c r="BR550" s="399">
        <f t="shared" si="309"/>
        <v>124.16</v>
      </c>
      <c r="BS550" s="399">
        <f t="shared" si="310"/>
        <v>81.13</v>
      </c>
      <c r="BT550" s="399">
        <f t="shared" si="311"/>
        <v>63.58</v>
      </c>
      <c r="BU550" s="399">
        <f t="shared" si="312"/>
        <v>41.35</v>
      </c>
      <c r="BV550" s="399">
        <f t="shared" si="313"/>
        <v>26</v>
      </c>
      <c r="BW550" s="399">
        <f t="shared" si="314"/>
        <v>26</v>
      </c>
      <c r="BX550" s="385">
        <f t="shared" si="330"/>
        <v>674.18000000000006</v>
      </c>
      <c r="BY550" s="385">
        <f t="shared" si="331"/>
        <v>56.181666666666672</v>
      </c>
      <c r="BZ550" s="385"/>
      <c r="CF550" s="399">
        <f t="shared" si="315"/>
        <v>51</v>
      </c>
      <c r="CG550" s="399">
        <f t="shared" si="316"/>
        <v>51</v>
      </c>
      <c r="CH550" s="399">
        <f t="shared" si="317"/>
        <v>109.78</v>
      </c>
      <c r="CI550" s="399">
        <f t="shared" si="318"/>
        <v>78.959999999999994</v>
      </c>
      <c r="CJ550" s="399">
        <f t="shared" si="319"/>
        <v>108.43</v>
      </c>
      <c r="CK550" s="399">
        <f t="shared" si="320"/>
        <v>186.5</v>
      </c>
      <c r="CL550" s="399">
        <f t="shared" si="321"/>
        <v>265.22000000000003</v>
      </c>
      <c r="CM550" s="399">
        <f t="shared" si="322"/>
        <v>157.63999999999999</v>
      </c>
      <c r="CN550" s="399">
        <f t="shared" si="323"/>
        <v>112.54</v>
      </c>
      <c r="CO550" s="399">
        <f t="shared" si="324"/>
        <v>74.34</v>
      </c>
      <c r="CP550" s="399">
        <f t="shared" si="325"/>
        <v>51</v>
      </c>
      <c r="CQ550" s="399">
        <f t="shared" si="326"/>
        <v>51</v>
      </c>
      <c r="CR550" s="385">
        <f t="shared" si="332"/>
        <v>1297.4100000000001</v>
      </c>
      <c r="CS550" s="385">
        <f t="shared" si="333"/>
        <v>108.11750000000001</v>
      </c>
    </row>
    <row r="551" spans="22:97" ht="14" customHeight="1" x14ac:dyDescent="0.35">
      <c r="V551" s="137"/>
      <c r="W551" s="39"/>
      <c r="X551" s="202"/>
      <c r="Y551" s="42"/>
      <c r="Z551" s="27"/>
      <c r="AA551" s="28"/>
      <c r="AB551" s="29"/>
      <c r="AC551" s="29"/>
      <c r="AD551" s="29"/>
      <c r="AE551" s="30"/>
      <c r="AF551" s="31"/>
      <c r="AG551" s="136"/>
      <c r="AH551" s="137"/>
      <c r="AI551" s="39"/>
      <c r="AJ551" s="41"/>
      <c r="AK551" s="42"/>
      <c r="AL551" s="27"/>
      <c r="AM551" s="28" t="str">
        <f>IFERROR(INDEX(#REF!,MATCH(AH551,#REF!,0)),"")</f>
        <v/>
      </c>
      <c r="AN551" s="29" t="str">
        <f t="shared" si="302"/>
        <v/>
      </c>
      <c r="AO551" s="29">
        <f t="shared" si="334"/>
        <v>0</v>
      </c>
      <c r="AP551" s="29">
        <f t="shared" si="327"/>
        <v>0</v>
      </c>
      <c r="AQ551" s="30">
        <f t="shared" si="335"/>
        <v>0</v>
      </c>
      <c r="AR551" s="31">
        <f t="shared" si="336"/>
        <v>0</v>
      </c>
      <c r="AT551" s="44" t="s">
        <v>969</v>
      </c>
      <c r="AU551" s="48" t="s">
        <v>883</v>
      </c>
      <c r="AV551" s="138">
        <v>0</v>
      </c>
      <c r="AW551" s="58">
        <v>0</v>
      </c>
      <c r="AX551" s="55">
        <v>0</v>
      </c>
      <c r="AY551" s="58">
        <v>4304</v>
      </c>
      <c r="AZ551" s="55">
        <v>1922</v>
      </c>
      <c r="BA551" s="58">
        <v>5731</v>
      </c>
      <c r="BB551" s="55">
        <v>6576</v>
      </c>
      <c r="BC551" s="58">
        <v>5091</v>
      </c>
      <c r="BD551" s="51">
        <v>6739</v>
      </c>
      <c r="BE551" s="58">
        <v>3827</v>
      </c>
      <c r="BF551" s="55">
        <v>0</v>
      </c>
      <c r="BG551" s="59">
        <v>0</v>
      </c>
      <c r="BI551" s="140">
        <f t="shared" si="328"/>
        <v>2849.1666666666665</v>
      </c>
      <c r="BJ551" s="140">
        <f t="shared" si="329"/>
        <v>34190</v>
      </c>
      <c r="BL551" s="399">
        <f t="shared" si="303"/>
        <v>26</v>
      </c>
      <c r="BM551" s="399">
        <f t="shared" si="304"/>
        <v>26</v>
      </c>
      <c r="BN551" s="399">
        <f t="shared" si="305"/>
        <v>26</v>
      </c>
      <c r="BO551" s="399">
        <f t="shared" si="306"/>
        <v>55.13</v>
      </c>
      <c r="BP551" s="399">
        <f t="shared" si="307"/>
        <v>38.450000000000003</v>
      </c>
      <c r="BQ551" s="399">
        <f t="shared" si="308"/>
        <v>65.12</v>
      </c>
      <c r="BR551" s="399">
        <f t="shared" si="309"/>
        <v>71.61</v>
      </c>
      <c r="BS551" s="399">
        <f t="shared" si="310"/>
        <v>60.64</v>
      </c>
      <c r="BT551" s="399">
        <f t="shared" si="311"/>
        <v>72.91</v>
      </c>
      <c r="BU551" s="399">
        <f t="shared" si="312"/>
        <v>51.79</v>
      </c>
      <c r="BV551" s="399">
        <f t="shared" si="313"/>
        <v>26</v>
      </c>
      <c r="BW551" s="399">
        <f t="shared" si="314"/>
        <v>26</v>
      </c>
      <c r="BX551" s="385">
        <f t="shared" si="330"/>
        <v>545.65000000000009</v>
      </c>
      <c r="BY551" s="385">
        <f t="shared" si="331"/>
        <v>45.470833333333339</v>
      </c>
      <c r="BZ551" s="385"/>
      <c r="CF551" s="399">
        <f t="shared" si="315"/>
        <v>51</v>
      </c>
      <c r="CG551" s="399">
        <f t="shared" si="316"/>
        <v>51</v>
      </c>
      <c r="CH551" s="399">
        <f t="shared" si="317"/>
        <v>51</v>
      </c>
      <c r="CI551" s="399">
        <f t="shared" si="318"/>
        <v>97.97</v>
      </c>
      <c r="CJ551" s="399">
        <f t="shared" si="319"/>
        <v>69.38</v>
      </c>
      <c r="CK551" s="399">
        <f t="shared" si="320"/>
        <v>116.94</v>
      </c>
      <c r="CL551" s="399">
        <f t="shared" si="321"/>
        <v>133.84</v>
      </c>
      <c r="CM551" s="399">
        <f t="shared" si="322"/>
        <v>107.41</v>
      </c>
      <c r="CN551" s="399">
        <f t="shared" si="323"/>
        <v>137.1</v>
      </c>
      <c r="CO551" s="399">
        <f t="shared" si="324"/>
        <v>92.24</v>
      </c>
      <c r="CP551" s="399">
        <f t="shared" si="325"/>
        <v>51</v>
      </c>
      <c r="CQ551" s="399">
        <f t="shared" si="326"/>
        <v>51</v>
      </c>
      <c r="CR551" s="385">
        <f t="shared" si="332"/>
        <v>1009.88</v>
      </c>
      <c r="CS551" s="385">
        <f t="shared" si="333"/>
        <v>84.156666666666666</v>
      </c>
    </row>
    <row r="552" spans="22:97" ht="14" customHeight="1" x14ac:dyDescent="0.35">
      <c r="V552" s="137"/>
      <c r="W552" s="39"/>
      <c r="X552" s="202"/>
      <c r="Y552" s="42"/>
      <c r="Z552" s="27"/>
      <c r="AA552" s="28"/>
      <c r="AB552" s="29"/>
      <c r="AC552" s="29"/>
      <c r="AD552" s="29"/>
      <c r="AE552" s="30"/>
      <c r="AF552" s="31"/>
      <c r="AG552" s="136"/>
      <c r="AH552" s="137"/>
      <c r="AI552" s="39"/>
      <c r="AJ552" s="41"/>
      <c r="AK552" s="42"/>
      <c r="AL552" s="27"/>
      <c r="AM552" s="28" t="str">
        <f>IFERROR(INDEX(#REF!,MATCH(AH552,#REF!,0)),"")</f>
        <v/>
      </c>
      <c r="AN552" s="29" t="str">
        <f t="shared" si="302"/>
        <v/>
      </c>
      <c r="AO552" s="29">
        <f t="shared" si="334"/>
        <v>0</v>
      </c>
      <c r="AP552" s="29">
        <f t="shared" si="327"/>
        <v>0</v>
      </c>
      <c r="AQ552" s="30">
        <f t="shared" si="335"/>
        <v>0</v>
      </c>
      <c r="AR552" s="31">
        <f t="shared" si="336"/>
        <v>0</v>
      </c>
      <c r="AT552" s="44" t="s">
        <v>969</v>
      </c>
      <c r="AU552" s="48" t="s">
        <v>884</v>
      </c>
      <c r="AV552" s="138">
        <v>0</v>
      </c>
      <c r="AW552" s="58">
        <v>0</v>
      </c>
      <c r="AX552" s="55">
        <v>2019</v>
      </c>
      <c r="AY552" s="58">
        <v>4361</v>
      </c>
      <c r="AZ552" s="55">
        <v>12839</v>
      </c>
      <c r="BA552" s="58">
        <v>14221</v>
      </c>
      <c r="BB552" s="55">
        <v>15252</v>
      </c>
      <c r="BC552" s="58">
        <v>16919</v>
      </c>
      <c r="BD552" s="51">
        <v>21456</v>
      </c>
      <c r="BE552" s="58">
        <v>15970</v>
      </c>
      <c r="BF552" s="55">
        <v>0</v>
      </c>
      <c r="BG552" s="59">
        <v>0</v>
      </c>
      <c r="BI552" s="140">
        <f t="shared" si="328"/>
        <v>8586.4166666666661</v>
      </c>
      <c r="BJ552" s="140">
        <f t="shared" si="329"/>
        <v>103037</v>
      </c>
      <c r="BL552" s="399">
        <f t="shared" si="303"/>
        <v>26</v>
      </c>
      <c r="BM552" s="399">
        <f t="shared" si="304"/>
        <v>26</v>
      </c>
      <c r="BN552" s="399">
        <f t="shared" si="305"/>
        <v>39.130000000000003</v>
      </c>
      <c r="BO552" s="399">
        <f t="shared" si="306"/>
        <v>55.53</v>
      </c>
      <c r="BP552" s="399">
        <f t="shared" si="307"/>
        <v>121.71</v>
      </c>
      <c r="BQ552" s="399">
        <f t="shared" si="308"/>
        <v>132.77000000000001</v>
      </c>
      <c r="BR552" s="399">
        <f t="shared" si="309"/>
        <v>141.02000000000001</v>
      </c>
      <c r="BS552" s="399">
        <f t="shared" si="310"/>
        <v>154.35</v>
      </c>
      <c r="BT552" s="399">
        <f t="shared" si="311"/>
        <v>190.65</v>
      </c>
      <c r="BU552" s="399">
        <f t="shared" si="312"/>
        <v>146.76</v>
      </c>
      <c r="BV552" s="399">
        <f t="shared" si="313"/>
        <v>26</v>
      </c>
      <c r="BW552" s="399">
        <f t="shared" si="314"/>
        <v>26</v>
      </c>
      <c r="BX552" s="385">
        <f t="shared" si="330"/>
        <v>1085.92</v>
      </c>
      <c r="BY552" s="385">
        <f t="shared" si="331"/>
        <v>90.493333333333339</v>
      </c>
      <c r="BZ552" s="385"/>
      <c r="CF552" s="399">
        <f t="shared" si="315"/>
        <v>51</v>
      </c>
      <c r="CG552" s="399">
        <f t="shared" si="316"/>
        <v>51</v>
      </c>
      <c r="CH552" s="399">
        <f t="shared" si="317"/>
        <v>70.55</v>
      </c>
      <c r="CI552" s="399">
        <f t="shared" si="318"/>
        <v>98.65</v>
      </c>
      <c r="CJ552" s="399">
        <f t="shared" si="319"/>
        <v>259.10000000000002</v>
      </c>
      <c r="CK552" s="399">
        <f t="shared" si="320"/>
        <v>286.74</v>
      </c>
      <c r="CL552" s="399">
        <f t="shared" si="321"/>
        <v>307.36</v>
      </c>
      <c r="CM552" s="399">
        <f t="shared" si="322"/>
        <v>340.7</v>
      </c>
      <c r="CN552" s="399">
        <f t="shared" si="323"/>
        <v>431.44</v>
      </c>
      <c r="CO552" s="399">
        <f t="shared" si="324"/>
        <v>321.72000000000003</v>
      </c>
      <c r="CP552" s="399">
        <f t="shared" si="325"/>
        <v>51</v>
      </c>
      <c r="CQ552" s="399">
        <f t="shared" si="326"/>
        <v>51</v>
      </c>
      <c r="CR552" s="385">
        <f t="shared" si="332"/>
        <v>2320.2600000000002</v>
      </c>
      <c r="CS552" s="385">
        <f t="shared" si="333"/>
        <v>193.35500000000002</v>
      </c>
    </row>
    <row r="553" spans="22:97" ht="14" customHeight="1" x14ac:dyDescent="0.35">
      <c r="V553" s="137"/>
      <c r="W553" s="39"/>
      <c r="X553" s="202"/>
      <c r="Y553" s="42"/>
      <c r="Z553" s="27"/>
      <c r="AA553" s="28"/>
      <c r="AB553" s="29"/>
      <c r="AC553" s="29"/>
      <c r="AD553" s="29"/>
      <c r="AE553" s="30"/>
      <c r="AF553" s="31"/>
      <c r="AG553" s="136"/>
      <c r="AH553" s="137"/>
      <c r="AI553" s="39"/>
      <c r="AJ553" s="41"/>
      <c r="AK553" s="42"/>
      <c r="AL553" s="27"/>
      <c r="AM553" s="28" t="str">
        <f>IFERROR(INDEX(#REF!,MATCH(AH553,#REF!,0)),"")</f>
        <v/>
      </c>
      <c r="AN553" s="29" t="str">
        <f t="shared" si="302"/>
        <v/>
      </c>
      <c r="AO553" s="29">
        <f t="shared" si="334"/>
        <v>0</v>
      </c>
      <c r="AP553" s="29">
        <f t="shared" si="327"/>
        <v>0</v>
      </c>
      <c r="AQ553" s="30">
        <f t="shared" si="335"/>
        <v>0</v>
      </c>
      <c r="AR553" s="31">
        <f t="shared" si="336"/>
        <v>0</v>
      </c>
      <c r="AT553" s="44" t="s">
        <v>969</v>
      </c>
      <c r="AU553" s="48" t="s">
        <v>885</v>
      </c>
      <c r="AV553" s="138">
        <v>0</v>
      </c>
      <c r="AW553" s="58">
        <v>0</v>
      </c>
      <c r="AX553" s="55">
        <v>935</v>
      </c>
      <c r="AY553" s="58">
        <v>839</v>
      </c>
      <c r="AZ553" s="55">
        <v>1589</v>
      </c>
      <c r="BA553" s="58">
        <v>5232</v>
      </c>
      <c r="BB553" s="55">
        <v>6129</v>
      </c>
      <c r="BC553" s="58">
        <v>3688</v>
      </c>
      <c r="BD553" s="51">
        <v>4313</v>
      </c>
      <c r="BE553" s="58">
        <v>1847</v>
      </c>
      <c r="BF553" s="55">
        <v>0</v>
      </c>
      <c r="BG553" s="59">
        <v>0</v>
      </c>
      <c r="BI553" s="140">
        <f t="shared" si="328"/>
        <v>2047.6666666666667</v>
      </c>
      <c r="BJ553" s="140">
        <f t="shared" si="329"/>
        <v>24572</v>
      </c>
      <c r="BL553" s="399">
        <f t="shared" si="303"/>
        <v>26</v>
      </c>
      <c r="BM553" s="399">
        <f t="shared" si="304"/>
        <v>26</v>
      </c>
      <c r="BN553" s="399">
        <f t="shared" si="305"/>
        <v>31.61</v>
      </c>
      <c r="BO553" s="399">
        <f t="shared" si="306"/>
        <v>31.03</v>
      </c>
      <c r="BP553" s="399">
        <f t="shared" si="307"/>
        <v>36.119999999999997</v>
      </c>
      <c r="BQ553" s="399">
        <f t="shared" si="308"/>
        <v>61.62</v>
      </c>
      <c r="BR553" s="399">
        <f t="shared" si="309"/>
        <v>68.03</v>
      </c>
      <c r="BS553" s="399">
        <f t="shared" si="310"/>
        <v>50.82</v>
      </c>
      <c r="BT553" s="399">
        <f t="shared" si="311"/>
        <v>55.19</v>
      </c>
      <c r="BU553" s="399">
        <f t="shared" si="312"/>
        <v>37.93</v>
      </c>
      <c r="BV553" s="399">
        <f t="shared" si="313"/>
        <v>26</v>
      </c>
      <c r="BW553" s="399">
        <f t="shared" si="314"/>
        <v>26</v>
      </c>
      <c r="BX553" s="385">
        <f t="shared" si="330"/>
        <v>476.34999999999997</v>
      </c>
      <c r="BY553" s="385">
        <f t="shared" si="331"/>
        <v>39.695833333333333</v>
      </c>
      <c r="BZ553" s="385"/>
      <c r="CF553" s="399">
        <f t="shared" si="315"/>
        <v>51</v>
      </c>
      <c r="CG553" s="399">
        <f t="shared" si="316"/>
        <v>51</v>
      </c>
      <c r="CH553" s="399">
        <f t="shared" si="317"/>
        <v>57.54</v>
      </c>
      <c r="CI553" s="399">
        <f t="shared" si="318"/>
        <v>56.71</v>
      </c>
      <c r="CJ553" s="399">
        <f t="shared" si="319"/>
        <v>65.39</v>
      </c>
      <c r="CK553" s="399">
        <f t="shared" si="320"/>
        <v>109.1</v>
      </c>
      <c r="CL553" s="399">
        <f t="shared" si="321"/>
        <v>124.9</v>
      </c>
      <c r="CM553" s="399">
        <f t="shared" si="322"/>
        <v>90.58</v>
      </c>
      <c r="CN553" s="399">
        <f t="shared" si="323"/>
        <v>98.08</v>
      </c>
      <c r="CO553" s="399">
        <f t="shared" si="324"/>
        <v>68.48</v>
      </c>
      <c r="CP553" s="399">
        <f t="shared" si="325"/>
        <v>51</v>
      </c>
      <c r="CQ553" s="399">
        <f t="shared" si="326"/>
        <v>51</v>
      </c>
      <c r="CR553" s="385">
        <f t="shared" si="332"/>
        <v>874.78000000000009</v>
      </c>
      <c r="CS553" s="385">
        <f t="shared" si="333"/>
        <v>72.898333333333341</v>
      </c>
    </row>
    <row r="554" spans="22:97" ht="14" customHeight="1" x14ac:dyDescent="0.35">
      <c r="V554" s="137"/>
      <c r="W554" s="39"/>
      <c r="X554" s="202"/>
      <c r="Y554" s="42"/>
      <c r="Z554" s="27"/>
      <c r="AA554" s="28"/>
      <c r="AB554" s="29"/>
      <c r="AC554" s="29"/>
      <c r="AD554" s="29"/>
      <c r="AE554" s="30"/>
      <c r="AF554" s="31"/>
      <c r="AG554" s="136"/>
      <c r="AH554" s="137"/>
      <c r="AI554" s="39"/>
      <c r="AJ554" s="41"/>
      <c r="AK554" s="42"/>
      <c r="AL554" s="27"/>
      <c r="AM554" s="28" t="str">
        <f>IFERROR(INDEX(#REF!,MATCH(AH554,#REF!,0)),"")</f>
        <v/>
      </c>
      <c r="AN554" s="29" t="str">
        <f t="shared" si="302"/>
        <v/>
      </c>
      <c r="AO554" s="29">
        <f t="shared" si="334"/>
        <v>0</v>
      </c>
      <c r="AP554" s="29">
        <f t="shared" si="327"/>
        <v>0</v>
      </c>
      <c r="AQ554" s="30">
        <f t="shared" si="335"/>
        <v>0</v>
      </c>
      <c r="AR554" s="31">
        <f t="shared" si="336"/>
        <v>0</v>
      </c>
      <c r="AT554" s="44" t="s">
        <v>969</v>
      </c>
      <c r="AU554" s="48" t="s">
        <v>886</v>
      </c>
      <c r="AV554" s="138"/>
      <c r="AW554" s="58"/>
      <c r="AX554" s="55"/>
      <c r="AY554" s="58"/>
      <c r="AZ554" s="55"/>
      <c r="BA554" s="58"/>
      <c r="BB554" s="55"/>
      <c r="BC554" s="58">
        <v>1726</v>
      </c>
      <c r="BD554" s="51"/>
      <c r="BE554" s="58"/>
      <c r="BF554" s="55"/>
      <c r="BG554" s="59"/>
      <c r="BI554" s="140">
        <f t="shared" si="328"/>
        <v>1726</v>
      </c>
      <c r="BJ554" s="140">
        <f t="shared" si="329"/>
        <v>1726</v>
      </c>
      <c r="BL554" s="399">
        <f t="shared" si="303"/>
        <v>26</v>
      </c>
      <c r="BM554" s="399">
        <f t="shared" si="304"/>
        <v>26</v>
      </c>
      <c r="BN554" s="399">
        <f t="shared" si="305"/>
        <v>26</v>
      </c>
      <c r="BO554" s="399">
        <f t="shared" si="306"/>
        <v>26</v>
      </c>
      <c r="BP554" s="399">
        <f t="shared" si="307"/>
        <v>26</v>
      </c>
      <c r="BQ554" s="399">
        <f t="shared" si="308"/>
        <v>26</v>
      </c>
      <c r="BR554" s="399">
        <f t="shared" si="309"/>
        <v>26</v>
      </c>
      <c r="BS554" s="399">
        <f t="shared" si="310"/>
        <v>37.08</v>
      </c>
      <c r="BT554" s="399">
        <f t="shared" si="311"/>
        <v>26</v>
      </c>
      <c r="BU554" s="399">
        <f t="shared" si="312"/>
        <v>26</v>
      </c>
      <c r="BV554" s="399">
        <f t="shared" si="313"/>
        <v>26</v>
      </c>
      <c r="BW554" s="399">
        <f t="shared" si="314"/>
        <v>26</v>
      </c>
      <c r="BX554" s="385">
        <f t="shared" si="330"/>
        <v>323.08</v>
      </c>
      <c r="BY554" s="385">
        <f t="shared" si="331"/>
        <v>26.923333333333332</v>
      </c>
      <c r="BZ554" s="385"/>
      <c r="CF554" s="399">
        <f t="shared" si="315"/>
        <v>51</v>
      </c>
      <c r="CG554" s="399">
        <f t="shared" si="316"/>
        <v>51</v>
      </c>
      <c r="CH554" s="399">
        <f t="shared" si="317"/>
        <v>51</v>
      </c>
      <c r="CI554" s="399">
        <f t="shared" si="318"/>
        <v>51</v>
      </c>
      <c r="CJ554" s="399">
        <f t="shared" si="319"/>
        <v>51</v>
      </c>
      <c r="CK554" s="399">
        <f t="shared" si="320"/>
        <v>51</v>
      </c>
      <c r="CL554" s="399">
        <f t="shared" si="321"/>
        <v>51</v>
      </c>
      <c r="CM554" s="399">
        <f t="shared" si="322"/>
        <v>67.03</v>
      </c>
      <c r="CN554" s="399">
        <f t="shared" si="323"/>
        <v>51</v>
      </c>
      <c r="CO554" s="399">
        <f t="shared" si="324"/>
        <v>51</v>
      </c>
      <c r="CP554" s="399">
        <f t="shared" si="325"/>
        <v>51</v>
      </c>
      <c r="CQ554" s="399">
        <f t="shared" si="326"/>
        <v>51</v>
      </c>
      <c r="CR554" s="385">
        <f t="shared" si="332"/>
        <v>628.03</v>
      </c>
      <c r="CS554" s="385">
        <f t="shared" si="333"/>
        <v>52.335833333333333</v>
      </c>
    </row>
    <row r="555" spans="22:97" ht="14" customHeight="1" x14ac:dyDescent="0.35">
      <c r="V555" s="137"/>
      <c r="W555" s="39"/>
      <c r="X555" s="202"/>
      <c r="Y555" s="42"/>
      <c r="Z555" s="27"/>
      <c r="AA555" s="28"/>
      <c r="AB555" s="29"/>
      <c r="AC555" s="29"/>
      <c r="AD555" s="29"/>
      <c r="AE555" s="30"/>
      <c r="AF555" s="31"/>
      <c r="AG555" s="136"/>
      <c r="AH555" s="137"/>
      <c r="AI555" s="39"/>
      <c r="AJ555" s="41"/>
      <c r="AK555" s="42"/>
      <c r="AL555" s="27"/>
      <c r="AM555" s="28" t="str">
        <f>IFERROR(INDEX(#REF!,MATCH(AH555,#REF!,0)),"")</f>
        <v/>
      </c>
      <c r="AN555" s="29" t="str">
        <f t="shared" si="302"/>
        <v/>
      </c>
      <c r="AO555" s="29">
        <f t="shared" si="334"/>
        <v>0</v>
      </c>
      <c r="AP555" s="29">
        <f t="shared" si="327"/>
        <v>0</v>
      </c>
      <c r="AQ555" s="30">
        <f t="shared" si="335"/>
        <v>0</v>
      </c>
      <c r="AR555" s="31">
        <f t="shared" si="336"/>
        <v>0</v>
      </c>
      <c r="AT555" s="44" t="s">
        <v>969</v>
      </c>
      <c r="AU555" s="48" t="s">
        <v>887</v>
      </c>
      <c r="AV555" s="138">
        <v>0</v>
      </c>
      <c r="AW555" s="58">
        <v>0</v>
      </c>
      <c r="AX555" s="55">
        <v>3268</v>
      </c>
      <c r="AY555" s="58">
        <v>384</v>
      </c>
      <c r="AZ555" s="55">
        <v>4030</v>
      </c>
      <c r="BA555" s="58">
        <v>6682</v>
      </c>
      <c r="BB555" s="55">
        <v>7984</v>
      </c>
      <c r="BC555" s="58">
        <v>6083</v>
      </c>
      <c r="BD555" s="51">
        <v>5774</v>
      </c>
      <c r="BE555" s="58">
        <v>3485</v>
      </c>
      <c r="BF555" s="55">
        <v>0</v>
      </c>
      <c r="BG555" s="59">
        <v>0</v>
      </c>
      <c r="BI555" s="140">
        <f t="shared" si="328"/>
        <v>3140.8333333333335</v>
      </c>
      <c r="BJ555" s="140">
        <f t="shared" si="329"/>
        <v>37690</v>
      </c>
      <c r="BL555" s="399">
        <f t="shared" si="303"/>
        <v>26</v>
      </c>
      <c r="BM555" s="399">
        <f t="shared" si="304"/>
        <v>26</v>
      </c>
      <c r="BN555" s="399">
        <f t="shared" si="305"/>
        <v>47.88</v>
      </c>
      <c r="BO555" s="399">
        <f t="shared" si="306"/>
        <v>28.3</v>
      </c>
      <c r="BP555" s="399">
        <f t="shared" si="307"/>
        <v>53.21</v>
      </c>
      <c r="BQ555" s="399">
        <f t="shared" si="308"/>
        <v>72.459999999999994</v>
      </c>
      <c r="BR555" s="399">
        <f t="shared" si="309"/>
        <v>82.87</v>
      </c>
      <c r="BS555" s="399">
        <f t="shared" si="310"/>
        <v>67.66</v>
      </c>
      <c r="BT555" s="399">
        <f t="shared" si="311"/>
        <v>65.42</v>
      </c>
      <c r="BU555" s="399">
        <f t="shared" si="312"/>
        <v>49.4</v>
      </c>
      <c r="BV555" s="399">
        <f t="shared" si="313"/>
        <v>26</v>
      </c>
      <c r="BW555" s="399">
        <f t="shared" si="314"/>
        <v>26</v>
      </c>
      <c r="BX555" s="385">
        <f t="shared" si="330"/>
        <v>571.20000000000005</v>
      </c>
      <c r="BY555" s="385">
        <f t="shared" si="331"/>
        <v>47.6</v>
      </c>
      <c r="BZ555" s="385"/>
      <c r="CF555" s="399">
        <f t="shared" si="315"/>
        <v>51</v>
      </c>
      <c r="CG555" s="399">
        <f t="shared" si="316"/>
        <v>51</v>
      </c>
      <c r="CH555" s="399">
        <f t="shared" si="317"/>
        <v>85.54</v>
      </c>
      <c r="CI555" s="399">
        <f t="shared" si="318"/>
        <v>53.61</v>
      </c>
      <c r="CJ555" s="399">
        <f t="shared" si="319"/>
        <v>94.68</v>
      </c>
      <c r="CK555" s="399">
        <f t="shared" si="320"/>
        <v>135.96</v>
      </c>
      <c r="CL555" s="399">
        <f t="shared" si="321"/>
        <v>162</v>
      </c>
      <c r="CM555" s="399">
        <f t="shared" si="322"/>
        <v>123.98</v>
      </c>
      <c r="CN555" s="399">
        <f t="shared" si="323"/>
        <v>117.8</v>
      </c>
      <c r="CO555" s="399">
        <f t="shared" si="324"/>
        <v>88.14</v>
      </c>
      <c r="CP555" s="399">
        <f t="shared" si="325"/>
        <v>51</v>
      </c>
      <c r="CQ555" s="399">
        <f t="shared" si="326"/>
        <v>51</v>
      </c>
      <c r="CR555" s="385">
        <f t="shared" si="332"/>
        <v>1065.71</v>
      </c>
      <c r="CS555" s="385">
        <f t="shared" si="333"/>
        <v>88.80916666666667</v>
      </c>
    </row>
    <row r="556" spans="22:97" ht="14" customHeight="1" x14ac:dyDescent="0.35">
      <c r="V556" s="137"/>
      <c r="W556" s="39"/>
      <c r="X556" s="202"/>
      <c r="Y556" s="42"/>
      <c r="Z556" s="27"/>
      <c r="AA556" s="28"/>
      <c r="AB556" s="29"/>
      <c r="AC556" s="29"/>
      <c r="AD556" s="29"/>
      <c r="AE556" s="30"/>
      <c r="AF556" s="31"/>
      <c r="AG556" s="136"/>
      <c r="AH556" s="137"/>
      <c r="AI556" s="39"/>
      <c r="AJ556" s="41"/>
      <c r="AK556" s="42"/>
      <c r="AL556" s="27"/>
      <c r="AM556" s="28" t="str">
        <f>IFERROR(INDEX(#REF!,MATCH(AH556,#REF!,0)),"")</f>
        <v/>
      </c>
      <c r="AN556" s="29" t="str">
        <f t="shared" si="302"/>
        <v/>
      </c>
      <c r="AO556" s="29">
        <f t="shared" si="334"/>
        <v>0</v>
      </c>
      <c r="AP556" s="29">
        <f t="shared" si="327"/>
        <v>0</v>
      </c>
      <c r="AQ556" s="30">
        <f t="shared" si="335"/>
        <v>0</v>
      </c>
      <c r="AR556" s="31">
        <f t="shared" si="336"/>
        <v>0</v>
      </c>
      <c r="AT556" s="44" t="s">
        <v>969</v>
      </c>
      <c r="AU556" s="48" t="s">
        <v>888</v>
      </c>
      <c r="AV556" s="138">
        <v>0</v>
      </c>
      <c r="AW556" s="58">
        <v>0</v>
      </c>
      <c r="AX556" s="55">
        <v>2041</v>
      </c>
      <c r="AY556" s="58">
        <v>945</v>
      </c>
      <c r="AZ556" s="55">
        <v>1986</v>
      </c>
      <c r="BA556" s="58">
        <v>1255</v>
      </c>
      <c r="BB556" s="55">
        <v>1717</v>
      </c>
      <c r="BC556" s="58">
        <v>6797</v>
      </c>
      <c r="BD556" s="51">
        <v>4570</v>
      </c>
      <c r="BE556" s="58">
        <v>1513</v>
      </c>
      <c r="BF556" s="55">
        <v>0</v>
      </c>
      <c r="BG556" s="59">
        <v>0</v>
      </c>
      <c r="BI556" s="140">
        <f t="shared" si="328"/>
        <v>1735.3333333333333</v>
      </c>
      <c r="BJ556" s="140">
        <f t="shared" si="329"/>
        <v>20824</v>
      </c>
      <c r="BL556" s="399">
        <f t="shared" si="303"/>
        <v>26</v>
      </c>
      <c r="BM556" s="399">
        <f t="shared" si="304"/>
        <v>26</v>
      </c>
      <c r="BN556" s="399">
        <f t="shared" si="305"/>
        <v>39.29</v>
      </c>
      <c r="BO556" s="399">
        <f t="shared" si="306"/>
        <v>31.67</v>
      </c>
      <c r="BP556" s="399">
        <f t="shared" si="307"/>
        <v>38.9</v>
      </c>
      <c r="BQ556" s="399">
        <f t="shared" si="308"/>
        <v>33.79</v>
      </c>
      <c r="BR556" s="399">
        <f t="shared" si="309"/>
        <v>37.020000000000003</v>
      </c>
      <c r="BS556" s="399">
        <f t="shared" si="310"/>
        <v>73.38</v>
      </c>
      <c r="BT556" s="399">
        <f t="shared" si="311"/>
        <v>56.99</v>
      </c>
      <c r="BU556" s="399">
        <f t="shared" si="312"/>
        <v>35.590000000000003</v>
      </c>
      <c r="BV556" s="399">
        <f t="shared" si="313"/>
        <v>26</v>
      </c>
      <c r="BW556" s="399">
        <f t="shared" si="314"/>
        <v>26</v>
      </c>
      <c r="BX556" s="385">
        <f t="shared" si="330"/>
        <v>450.63</v>
      </c>
      <c r="BY556" s="385">
        <f t="shared" si="331"/>
        <v>37.552500000000002</v>
      </c>
      <c r="BZ556" s="385"/>
      <c r="CF556" s="399">
        <f t="shared" si="315"/>
        <v>51</v>
      </c>
      <c r="CG556" s="399">
        <f t="shared" si="316"/>
        <v>51</v>
      </c>
      <c r="CH556" s="399">
        <f t="shared" si="317"/>
        <v>70.81</v>
      </c>
      <c r="CI556" s="399">
        <f t="shared" si="318"/>
        <v>57.66</v>
      </c>
      <c r="CJ556" s="399">
        <f t="shared" si="319"/>
        <v>70.150000000000006</v>
      </c>
      <c r="CK556" s="399">
        <f t="shared" si="320"/>
        <v>61.38</v>
      </c>
      <c r="CL556" s="399">
        <f t="shared" si="321"/>
        <v>66.92</v>
      </c>
      <c r="CM556" s="399">
        <f t="shared" si="322"/>
        <v>138.26</v>
      </c>
      <c r="CN556" s="399">
        <f t="shared" si="323"/>
        <v>101.16</v>
      </c>
      <c r="CO556" s="399">
        <f t="shared" si="324"/>
        <v>64.48</v>
      </c>
      <c r="CP556" s="399">
        <f t="shared" si="325"/>
        <v>51</v>
      </c>
      <c r="CQ556" s="399">
        <f t="shared" si="326"/>
        <v>51</v>
      </c>
      <c r="CR556" s="385">
        <f t="shared" si="332"/>
        <v>834.82</v>
      </c>
      <c r="CS556" s="385">
        <f t="shared" si="333"/>
        <v>69.568333333333342</v>
      </c>
    </row>
    <row r="557" spans="22:97" ht="14" customHeight="1" x14ac:dyDescent="0.35">
      <c r="V557" s="137"/>
      <c r="W557" s="39"/>
      <c r="X557" s="202"/>
      <c r="Y557" s="42"/>
      <c r="Z557" s="27"/>
      <c r="AA557" s="28"/>
      <c r="AB557" s="29"/>
      <c r="AC557" s="29"/>
      <c r="AD557" s="29"/>
      <c r="AE557" s="30"/>
      <c r="AF557" s="31"/>
      <c r="AG557" s="136"/>
      <c r="AH557" s="137"/>
      <c r="AI557" s="39"/>
      <c r="AJ557" s="41"/>
      <c r="AK557" s="42"/>
      <c r="AL557" s="27"/>
      <c r="AM557" s="28" t="str">
        <f>IFERROR(INDEX(#REF!,MATCH(AH557,#REF!,0)),"")</f>
        <v/>
      </c>
      <c r="AN557" s="29" t="str">
        <f t="shared" si="302"/>
        <v/>
      </c>
      <c r="AO557" s="29">
        <f t="shared" si="334"/>
        <v>0</v>
      </c>
      <c r="AP557" s="29">
        <f t="shared" si="327"/>
        <v>0</v>
      </c>
      <c r="AQ557" s="30">
        <f t="shared" si="335"/>
        <v>0</v>
      </c>
      <c r="AR557" s="31">
        <f t="shared" si="336"/>
        <v>0</v>
      </c>
      <c r="AT557" s="44" t="s">
        <v>969</v>
      </c>
      <c r="AU557" s="48" t="s">
        <v>889</v>
      </c>
      <c r="AV557" s="138">
        <v>0</v>
      </c>
      <c r="AW557" s="58">
        <v>0</v>
      </c>
      <c r="AX557" s="55">
        <v>32051</v>
      </c>
      <c r="AY557" s="58">
        <v>1593</v>
      </c>
      <c r="AZ557" s="55">
        <v>-26559</v>
      </c>
      <c r="BA557" s="58">
        <v>3080</v>
      </c>
      <c r="BB557" s="55">
        <v>4420</v>
      </c>
      <c r="BC557" s="58">
        <v>7470</v>
      </c>
      <c r="BD557" s="51">
        <v>4759</v>
      </c>
      <c r="BE557" s="58">
        <v>2877</v>
      </c>
      <c r="BF557" s="55">
        <v>0</v>
      </c>
      <c r="BG557" s="59">
        <v>0</v>
      </c>
      <c r="BI557" s="140">
        <f t="shared" si="328"/>
        <v>2474.25</v>
      </c>
      <c r="BJ557" s="140">
        <f t="shared" si="329"/>
        <v>29691</v>
      </c>
      <c r="BL557" s="399">
        <f t="shared" si="303"/>
        <v>26</v>
      </c>
      <c r="BM557" s="399">
        <f t="shared" si="304"/>
        <v>26</v>
      </c>
      <c r="BN557" s="399">
        <f t="shared" si="305"/>
        <v>275.41000000000003</v>
      </c>
      <c r="BO557" s="399">
        <f t="shared" si="306"/>
        <v>36.15</v>
      </c>
      <c r="BP557" s="399">
        <f t="shared" si="307"/>
        <v>-133.35</v>
      </c>
      <c r="BQ557" s="399">
        <f t="shared" si="308"/>
        <v>46.56</v>
      </c>
      <c r="BR557" s="399">
        <f t="shared" si="309"/>
        <v>55.94</v>
      </c>
      <c r="BS557" s="399">
        <f t="shared" si="310"/>
        <v>78.760000000000005</v>
      </c>
      <c r="BT557" s="399">
        <f t="shared" si="311"/>
        <v>58.31</v>
      </c>
      <c r="BU557" s="399">
        <f t="shared" si="312"/>
        <v>45.14</v>
      </c>
      <c r="BV557" s="399">
        <f t="shared" si="313"/>
        <v>26</v>
      </c>
      <c r="BW557" s="399">
        <f t="shared" si="314"/>
        <v>26</v>
      </c>
      <c r="BX557" s="385">
        <f t="shared" si="330"/>
        <v>566.91999999999996</v>
      </c>
      <c r="BY557" s="385">
        <f t="shared" si="331"/>
        <v>47.243333333333332</v>
      </c>
      <c r="BZ557" s="385"/>
      <c r="CF557" s="399">
        <f t="shared" si="315"/>
        <v>51</v>
      </c>
      <c r="CG557" s="399">
        <f t="shared" si="316"/>
        <v>51</v>
      </c>
      <c r="CH557" s="399">
        <f t="shared" si="317"/>
        <v>643.34</v>
      </c>
      <c r="CI557" s="399">
        <f t="shared" si="318"/>
        <v>65.44</v>
      </c>
      <c r="CJ557" s="399">
        <f t="shared" si="319"/>
        <v>-129.6</v>
      </c>
      <c r="CK557" s="399">
        <f t="shared" si="320"/>
        <v>83.28</v>
      </c>
      <c r="CL557" s="399">
        <f t="shared" si="321"/>
        <v>99.36</v>
      </c>
      <c r="CM557" s="399">
        <f t="shared" si="322"/>
        <v>151.72</v>
      </c>
      <c r="CN557" s="399">
        <f t="shared" si="323"/>
        <v>103.43</v>
      </c>
      <c r="CO557" s="399">
        <f t="shared" si="324"/>
        <v>80.84</v>
      </c>
      <c r="CP557" s="399">
        <f t="shared" si="325"/>
        <v>51</v>
      </c>
      <c r="CQ557" s="399">
        <f t="shared" si="326"/>
        <v>51</v>
      </c>
      <c r="CR557" s="385">
        <f t="shared" si="332"/>
        <v>1301.81</v>
      </c>
      <c r="CS557" s="385">
        <f t="shared" si="333"/>
        <v>108.48416666666667</v>
      </c>
    </row>
    <row r="558" spans="22:97" ht="14" customHeight="1" x14ac:dyDescent="0.35">
      <c r="V558" s="137"/>
      <c r="W558" s="39"/>
      <c r="X558" s="202"/>
      <c r="Y558" s="42"/>
      <c r="Z558" s="27"/>
      <c r="AA558" s="28"/>
      <c r="AB558" s="29"/>
      <c r="AC558" s="29"/>
      <c r="AD558" s="29"/>
      <c r="AE558" s="30"/>
      <c r="AF558" s="31"/>
      <c r="AG558" s="136"/>
      <c r="AH558" s="137"/>
      <c r="AI558" s="39"/>
      <c r="AJ558" s="41"/>
      <c r="AK558" s="42"/>
      <c r="AL558" s="27"/>
      <c r="AM558" s="28" t="str">
        <f>IFERROR(INDEX(#REF!,MATCH(AH558,#REF!,0)),"")</f>
        <v/>
      </c>
      <c r="AN558" s="29" t="str">
        <f t="shared" si="302"/>
        <v/>
      </c>
      <c r="AO558" s="29">
        <f t="shared" si="334"/>
        <v>0</v>
      </c>
      <c r="AP558" s="29">
        <f t="shared" si="327"/>
        <v>0</v>
      </c>
      <c r="AQ558" s="30">
        <f t="shared" si="335"/>
        <v>0</v>
      </c>
      <c r="AR558" s="31">
        <f t="shared" si="336"/>
        <v>0</v>
      </c>
      <c r="AT558" s="44" t="s">
        <v>969</v>
      </c>
      <c r="AU558" s="48" t="s">
        <v>890</v>
      </c>
      <c r="AV558" s="138">
        <v>0</v>
      </c>
      <c r="AW558" s="58">
        <v>0</v>
      </c>
      <c r="AX558" s="55">
        <v>3542</v>
      </c>
      <c r="AY558" s="58">
        <v>1393</v>
      </c>
      <c r="AZ558" s="55">
        <v>4413</v>
      </c>
      <c r="BA558" s="58">
        <v>4081</v>
      </c>
      <c r="BB558" s="55">
        <v>4481</v>
      </c>
      <c r="BC558" s="58">
        <v>3735</v>
      </c>
      <c r="BD558" s="51"/>
      <c r="BE558" s="58">
        <v>3327</v>
      </c>
      <c r="BF558" s="55">
        <v>0</v>
      </c>
      <c r="BG558" s="59">
        <v>0</v>
      </c>
      <c r="BI558" s="140">
        <f t="shared" si="328"/>
        <v>2270.181818181818</v>
      </c>
      <c r="BJ558" s="140">
        <f t="shared" si="329"/>
        <v>24972</v>
      </c>
      <c r="BL558" s="399">
        <f t="shared" si="303"/>
        <v>26</v>
      </c>
      <c r="BM558" s="399">
        <f t="shared" si="304"/>
        <v>26</v>
      </c>
      <c r="BN558" s="399">
        <f t="shared" si="305"/>
        <v>49.79</v>
      </c>
      <c r="BO558" s="399">
        <f t="shared" si="306"/>
        <v>34.75</v>
      </c>
      <c r="BP558" s="399">
        <f t="shared" si="307"/>
        <v>55.89</v>
      </c>
      <c r="BQ558" s="399">
        <f t="shared" si="308"/>
        <v>53.57</v>
      </c>
      <c r="BR558" s="399">
        <f t="shared" si="309"/>
        <v>56.37</v>
      </c>
      <c r="BS558" s="399">
        <f t="shared" si="310"/>
        <v>51.15</v>
      </c>
      <c r="BT558" s="399">
        <f t="shared" si="311"/>
        <v>26</v>
      </c>
      <c r="BU558" s="399">
        <f t="shared" si="312"/>
        <v>48.29</v>
      </c>
      <c r="BV558" s="399">
        <f t="shared" si="313"/>
        <v>26</v>
      </c>
      <c r="BW558" s="399">
        <f t="shared" si="314"/>
        <v>26</v>
      </c>
      <c r="BX558" s="385">
        <f t="shared" si="330"/>
        <v>479.81</v>
      </c>
      <c r="BY558" s="385">
        <f t="shared" si="331"/>
        <v>39.984166666666667</v>
      </c>
      <c r="BZ558" s="385"/>
      <c r="CF558" s="399">
        <f t="shared" si="315"/>
        <v>51</v>
      </c>
      <c r="CG558" s="399">
        <f t="shared" si="316"/>
        <v>51</v>
      </c>
      <c r="CH558" s="399">
        <f t="shared" si="317"/>
        <v>88.82</v>
      </c>
      <c r="CI558" s="399">
        <f t="shared" si="318"/>
        <v>63.04</v>
      </c>
      <c r="CJ558" s="399">
        <f t="shared" si="319"/>
        <v>99.28</v>
      </c>
      <c r="CK558" s="399">
        <f t="shared" si="320"/>
        <v>95.29</v>
      </c>
      <c r="CL558" s="399">
        <f t="shared" si="321"/>
        <v>100.09</v>
      </c>
      <c r="CM558" s="399">
        <f t="shared" si="322"/>
        <v>91.14</v>
      </c>
      <c r="CN558" s="399">
        <f t="shared" si="323"/>
        <v>51</v>
      </c>
      <c r="CO558" s="399">
        <f t="shared" si="324"/>
        <v>86.24</v>
      </c>
      <c r="CP558" s="399">
        <f t="shared" si="325"/>
        <v>51</v>
      </c>
      <c r="CQ558" s="399">
        <f t="shared" si="326"/>
        <v>51</v>
      </c>
      <c r="CR558" s="385">
        <f t="shared" si="332"/>
        <v>878.9</v>
      </c>
      <c r="CS558" s="385">
        <f t="shared" si="333"/>
        <v>73.24166666666666</v>
      </c>
    </row>
    <row r="559" spans="22:97" ht="14" customHeight="1" x14ac:dyDescent="0.35">
      <c r="V559" s="137"/>
      <c r="W559" s="39"/>
      <c r="X559" s="202"/>
      <c r="Y559" s="42"/>
      <c r="Z559" s="27"/>
      <c r="AA559" s="28"/>
      <c r="AB559" s="29"/>
      <c r="AC559" s="29"/>
      <c r="AD559" s="29"/>
      <c r="AE559" s="30"/>
      <c r="AF559" s="31"/>
      <c r="AG559" s="136"/>
      <c r="AH559" s="137"/>
      <c r="AI559" s="39"/>
      <c r="AJ559" s="41"/>
      <c r="AK559" s="42"/>
      <c r="AL559" s="27"/>
      <c r="AM559" s="28" t="str">
        <f>IFERROR(INDEX(#REF!,MATCH(AH559,#REF!,0)),"")</f>
        <v/>
      </c>
      <c r="AN559" s="29" t="str">
        <f t="shared" si="302"/>
        <v/>
      </c>
      <c r="AO559" s="29">
        <f t="shared" si="334"/>
        <v>0</v>
      </c>
      <c r="AP559" s="29">
        <f t="shared" si="327"/>
        <v>0</v>
      </c>
      <c r="AQ559" s="30">
        <f t="shared" si="335"/>
        <v>0</v>
      </c>
      <c r="AR559" s="31">
        <f t="shared" si="336"/>
        <v>0</v>
      </c>
      <c r="AT559" s="44" t="s">
        <v>969</v>
      </c>
      <c r="AU559" s="48" t="s">
        <v>891</v>
      </c>
      <c r="AV559" s="138">
        <v>0</v>
      </c>
      <c r="AW559" s="58">
        <v>0</v>
      </c>
      <c r="AX559" s="55">
        <v>2996</v>
      </c>
      <c r="AY559" s="58">
        <v>832</v>
      </c>
      <c r="AZ559" s="55">
        <v>2394</v>
      </c>
      <c r="BA559" s="58">
        <v>3290</v>
      </c>
      <c r="BB559" s="55">
        <v>3247</v>
      </c>
      <c r="BC559" s="58">
        <v>2187</v>
      </c>
      <c r="BD559" s="51">
        <v>2491</v>
      </c>
      <c r="BE559" s="58">
        <v>1244</v>
      </c>
      <c r="BF559" s="55">
        <v>0</v>
      </c>
      <c r="BG559" s="59">
        <v>0</v>
      </c>
      <c r="BI559" s="140">
        <f t="shared" si="328"/>
        <v>1556.75</v>
      </c>
      <c r="BJ559" s="140">
        <f t="shared" si="329"/>
        <v>18681</v>
      </c>
      <c r="BL559" s="399">
        <f t="shared" si="303"/>
        <v>26</v>
      </c>
      <c r="BM559" s="399">
        <f t="shared" si="304"/>
        <v>26</v>
      </c>
      <c r="BN559" s="399">
        <f t="shared" si="305"/>
        <v>45.97</v>
      </c>
      <c r="BO559" s="399">
        <f t="shared" si="306"/>
        <v>30.99</v>
      </c>
      <c r="BP559" s="399">
        <f t="shared" si="307"/>
        <v>41.76</v>
      </c>
      <c r="BQ559" s="399">
        <f t="shared" si="308"/>
        <v>48.03</v>
      </c>
      <c r="BR559" s="399">
        <f t="shared" si="309"/>
        <v>47.73</v>
      </c>
      <c r="BS559" s="399">
        <f t="shared" si="310"/>
        <v>40.31</v>
      </c>
      <c r="BT559" s="399">
        <f t="shared" si="311"/>
        <v>42.44</v>
      </c>
      <c r="BU559" s="399">
        <f t="shared" si="312"/>
        <v>33.71</v>
      </c>
      <c r="BV559" s="399">
        <f t="shared" si="313"/>
        <v>26</v>
      </c>
      <c r="BW559" s="399">
        <f t="shared" si="314"/>
        <v>26</v>
      </c>
      <c r="BX559" s="385">
        <f t="shared" si="330"/>
        <v>434.94</v>
      </c>
      <c r="BY559" s="385">
        <f t="shared" si="331"/>
        <v>36.244999999999997</v>
      </c>
      <c r="BZ559" s="385"/>
      <c r="CF559" s="399">
        <f t="shared" si="315"/>
        <v>51</v>
      </c>
      <c r="CG559" s="399">
        <f t="shared" si="316"/>
        <v>51</v>
      </c>
      <c r="CH559" s="399">
        <f t="shared" si="317"/>
        <v>82.27</v>
      </c>
      <c r="CI559" s="399">
        <f t="shared" si="318"/>
        <v>56.66</v>
      </c>
      <c r="CJ559" s="399">
        <f t="shared" si="319"/>
        <v>75.05</v>
      </c>
      <c r="CK559" s="399">
        <f t="shared" si="320"/>
        <v>85.8</v>
      </c>
      <c r="CL559" s="399">
        <f t="shared" si="321"/>
        <v>85.28</v>
      </c>
      <c r="CM559" s="399">
        <f t="shared" si="322"/>
        <v>72.56</v>
      </c>
      <c r="CN559" s="399">
        <f t="shared" si="323"/>
        <v>76.209999999999994</v>
      </c>
      <c r="CO559" s="399">
        <f t="shared" si="324"/>
        <v>61.25</v>
      </c>
      <c r="CP559" s="399">
        <f t="shared" si="325"/>
        <v>51</v>
      </c>
      <c r="CQ559" s="399">
        <f t="shared" si="326"/>
        <v>51</v>
      </c>
      <c r="CR559" s="385">
        <f t="shared" si="332"/>
        <v>799.07999999999993</v>
      </c>
      <c r="CS559" s="385">
        <f t="shared" si="333"/>
        <v>66.589999999999989</v>
      </c>
    </row>
    <row r="560" spans="22:97" ht="14" customHeight="1" x14ac:dyDescent="0.35">
      <c r="V560" s="137"/>
      <c r="W560" s="39"/>
      <c r="X560" s="202"/>
      <c r="Y560" s="42"/>
      <c r="Z560" s="27"/>
      <c r="AA560" s="28"/>
      <c r="AB560" s="29"/>
      <c r="AC560" s="29"/>
      <c r="AD560" s="29"/>
      <c r="AE560" s="30"/>
      <c r="AF560" s="31"/>
      <c r="AG560" s="136"/>
      <c r="AH560" s="137"/>
      <c r="AI560" s="39"/>
      <c r="AJ560" s="41"/>
      <c r="AK560" s="42"/>
      <c r="AL560" s="27"/>
      <c r="AM560" s="28" t="str">
        <f>IFERROR(INDEX(#REF!,MATCH(AH560,#REF!,0)),"")</f>
        <v/>
      </c>
      <c r="AN560" s="29" t="str">
        <f t="shared" si="302"/>
        <v/>
      </c>
      <c r="AO560" s="29">
        <f t="shared" si="334"/>
        <v>0</v>
      </c>
      <c r="AP560" s="29">
        <f t="shared" si="327"/>
        <v>0</v>
      </c>
      <c r="AQ560" s="30">
        <f t="shared" si="335"/>
        <v>0</v>
      </c>
      <c r="AR560" s="31">
        <f t="shared" si="336"/>
        <v>0</v>
      </c>
      <c r="AT560" s="44" t="s">
        <v>969</v>
      </c>
      <c r="AU560" s="48" t="s">
        <v>892</v>
      </c>
      <c r="AV560" s="138">
        <v>0</v>
      </c>
      <c r="AW560" s="58">
        <v>0</v>
      </c>
      <c r="AX560" s="55">
        <v>3890</v>
      </c>
      <c r="AY560" s="58">
        <v>764</v>
      </c>
      <c r="AZ560" s="55">
        <v>5389</v>
      </c>
      <c r="BA560" s="58">
        <v>8999</v>
      </c>
      <c r="BB560" s="55">
        <v>11927</v>
      </c>
      <c r="BC560" s="58">
        <v>9844</v>
      </c>
      <c r="BD560" s="51">
        <v>12015</v>
      </c>
      <c r="BE560" s="58">
        <v>168</v>
      </c>
      <c r="BF560" s="55">
        <v>0</v>
      </c>
      <c r="BG560" s="59">
        <v>0</v>
      </c>
      <c r="BI560" s="140">
        <f t="shared" si="328"/>
        <v>4416.333333333333</v>
      </c>
      <c r="BJ560" s="140">
        <f t="shared" si="329"/>
        <v>52996</v>
      </c>
      <c r="BL560" s="399">
        <f t="shared" si="303"/>
        <v>26</v>
      </c>
      <c r="BM560" s="399">
        <f t="shared" si="304"/>
        <v>26</v>
      </c>
      <c r="BN560" s="399">
        <f t="shared" si="305"/>
        <v>52.23</v>
      </c>
      <c r="BO560" s="399">
        <f t="shared" si="306"/>
        <v>30.58</v>
      </c>
      <c r="BP560" s="399">
        <f t="shared" si="307"/>
        <v>62.72</v>
      </c>
      <c r="BQ560" s="399">
        <f t="shared" si="308"/>
        <v>90.99</v>
      </c>
      <c r="BR560" s="399">
        <f t="shared" si="309"/>
        <v>114.42</v>
      </c>
      <c r="BS560" s="399">
        <f t="shared" si="310"/>
        <v>97.75</v>
      </c>
      <c r="BT560" s="399">
        <f t="shared" si="311"/>
        <v>115.12</v>
      </c>
      <c r="BU560" s="399">
        <f t="shared" si="312"/>
        <v>27.01</v>
      </c>
      <c r="BV560" s="399">
        <f t="shared" si="313"/>
        <v>26</v>
      </c>
      <c r="BW560" s="399">
        <f t="shared" si="314"/>
        <v>26</v>
      </c>
      <c r="BX560" s="385">
        <f t="shared" si="330"/>
        <v>694.81999999999994</v>
      </c>
      <c r="BY560" s="385">
        <f t="shared" si="331"/>
        <v>57.901666666666664</v>
      </c>
      <c r="BZ560" s="385"/>
      <c r="CF560" s="399">
        <f t="shared" si="315"/>
        <v>51</v>
      </c>
      <c r="CG560" s="399">
        <f t="shared" si="316"/>
        <v>51</v>
      </c>
      <c r="CH560" s="399">
        <f t="shared" si="317"/>
        <v>93</v>
      </c>
      <c r="CI560" s="399">
        <f t="shared" si="318"/>
        <v>56.2</v>
      </c>
      <c r="CJ560" s="399">
        <f t="shared" si="319"/>
        <v>110.99</v>
      </c>
      <c r="CK560" s="399">
        <f t="shared" si="320"/>
        <v>182.3</v>
      </c>
      <c r="CL560" s="399">
        <f t="shared" si="321"/>
        <v>240.86</v>
      </c>
      <c r="CM560" s="399">
        <f t="shared" si="322"/>
        <v>199.2</v>
      </c>
      <c r="CN560" s="399">
        <f t="shared" si="323"/>
        <v>242.62</v>
      </c>
      <c r="CO560" s="399">
        <f t="shared" si="324"/>
        <v>52.14</v>
      </c>
      <c r="CP560" s="399">
        <f t="shared" si="325"/>
        <v>51</v>
      </c>
      <c r="CQ560" s="399">
        <f t="shared" si="326"/>
        <v>51</v>
      </c>
      <c r="CR560" s="385">
        <f t="shared" si="332"/>
        <v>1381.3100000000002</v>
      </c>
      <c r="CS560" s="385">
        <f t="shared" si="333"/>
        <v>115.10916666666668</v>
      </c>
    </row>
    <row r="561" spans="22:97" ht="14" customHeight="1" x14ac:dyDescent="0.35">
      <c r="V561" s="137"/>
      <c r="W561" s="39"/>
      <c r="X561" s="202"/>
      <c r="Y561" s="42"/>
      <c r="Z561" s="27"/>
      <c r="AA561" s="28"/>
      <c r="AB561" s="29"/>
      <c r="AC561" s="29"/>
      <c r="AD561" s="29"/>
      <c r="AE561" s="30"/>
      <c r="AF561" s="31"/>
      <c r="AG561" s="136"/>
      <c r="AH561" s="137"/>
      <c r="AI561" s="39"/>
      <c r="AJ561" s="41"/>
      <c r="AK561" s="42"/>
      <c r="AL561" s="27"/>
      <c r="AM561" s="28" t="str">
        <f>IFERROR(INDEX(#REF!,MATCH(AH561,#REF!,0)),"")</f>
        <v/>
      </c>
      <c r="AN561" s="29" t="str">
        <f t="shared" si="302"/>
        <v/>
      </c>
      <c r="AO561" s="29">
        <f t="shared" si="334"/>
        <v>0</v>
      </c>
      <c r="AP561" s="29">
        <f t="shared" si="327"/>
        <v>0</v>
      </c>
      <c r="AQ561" s="30">
        <f t="shared" si="335"/>
        <v>0</v>
      </c>
      <c r="AR561" s="31">
        <f t="shared" si="336"/>
        <v>0</v>
      </c>
      <c r="AT561" s="44" t="s">
        <v>969</v>
      </c>
      <c r="AU561" s="48" t="s">
        <v>893</v>
      </c>
      <c r="AV561" s="138">
        <v>0</v>
      </c>
      <c r="AW561" s="58">
        <v>0</v>
      </c>
      <c r="AX561" s="55">
        <v>3469</v>
      </c>
      <c r="AY561" s="58">
        <v>1595</v>
      </c>
      <c r="AZ561" s="55">
        <v>1280</v>
      </c>
      <c r="BA561" s="58">
        <v>1697</v>
      </c>
      <c r="BB561" s="55">
        <v>2049</v>
      </c>
      <c r="BC561" s="58">
        <v>21152</v>
      </c>
      <c r="BD561" s="51">
        <v>10490</v>
      </c>
      <c r="BE561" s="58">
        <v>6129</v>
      </c>
      <c r="BF561" s="55">
        <v>0</v>
      </c>
      <c r="BG561" s="59">
        <v>0</v>
      </c>
      <c r="BI561" s="140">
        <f t="shared" si="328"/>
        <v>3988.4166666666665</v>
      </c>
      <c r="BJ561" s="140">
        <f t="shared" si="329"/>
        <v>47861</v>
      </c>
      <c r="BL561" s="399">
        <f t="shared" si="303"/>
        <v>26</v>
      </c>
      <c r="BM561" s="399">
        <f t="shared" si="304"/>
        <v>26</v>
      </c>
      <c r="BN561" s="399">
        <f t="shared" si="305"/>
        <v>49.28</v>
      </c>
      <c r="BO561" s="399">
        <f t="shared" si="306"/>
        <v>36.17</v>
      </c>
      <c r="BP561" s="399">
        <f t="shared" si="307"/>
        <v>33.96</v>
      </c>
      <c r="BQ561" s="399">
        <f t="shared" si="308"/>
        <v>36.880000000000003</v>
      </c>
      <c r="BR561" s="399">
        <f t="shared" si="309"/>
        <v>39.340000000000003</v>
      </c>
      <c r="BS561" s="399">
        <f t="shared" si="310"/>
        <v>188.22</v>
      </c>
      <c r="BT561" s="399">
        <f t="shared" si="311"/>
        <v>102.92</v>
      </c>
      <c r="BU561" s="399">
        <f t="shared" si="312"/>
        <v>68.03</v>
      </c>
      <c r="BV561" s="399">
        <f t="shared" si="313"/>
        <v>26</v>
      </c>
      <c r="BW561" s="399">
        <f t="shared" si="314"/>
        <v>26</v>
      </c>
      <c r="BX561" s="385">
        <f t="shared" si="330"/>
        <v>658.8</v>
      </c>
      <c r="BY561" s="385">
        <f t="shared" si="331"/>
        <v>54.9</v>
      </c>
      <c r="BZ561" s="385"/>
      <c r="CF561" s="399">
        <f t="shared" si="315"/>
        <v>51</v>
      </c>
      <c r="CG561" s="399">
        <f t="shared" si="316"/>
        <v>51</v>
      </c>
      <c r="CH561" s="399">
        <f t="shared" si="317"/>
        <v>87.95</v>
      </c>
      <c r="CI561" s="399">
        <f t="shared" si="318"/>
        <v>65.459999999999994</v>
      </c>
      <c r="CJ561" s="399">
        <f t="shared" si="319"/>
        <v>61.68</v>
      </c>
      <c r="CK561" s="399">
        <f t="shared" si="320"/>
        <v>66.680000000000007</v>
      </c>
      <c r="CL561" s="399">
        <f t="shared" si="321"/>
        <v>70.91</v>
      </c>
      <c r="CM561" s="399">
        <f t="shared" si="322"/>
        <v>425.36</v>
      </c>
      <c r="CN561" s="399">
        <f t="shared" si="323"/>
        <v>212.12</v>
      </c>
      <c r="CO561" s="399">
        <f t="shared" si="324"/>
        <v>124.9</v>
      </c>
      <c r="CP561" s="399">
        <f t="shared" si="325"/>
        <v>51</v>
      </c>
      <c r="CQ561" s="399">
        <f t="shared" si="326"/>
        <v>51</v>
      </c>
      <c r="CR561" s="385">
        <f t="shared" si="332"/>
        <v>1319.06</v>
      </c>
      <c r="CS561" s="385">
        <f t="shared" si="333"/>
        <v>109.92166666666667</v>
      </c>
    </row>
    <row r="562" spans="22:97" ht="14" customHeight="1" x14ac:dyDescent="0.35">
      <c r="V562" s="137"/>
      <c r="W562" s="39"/>
      <c r="X562" s="202"/>
      <c r="Y562" s="42"/>
      <c r="Z562" s="27"/>
      <c r="AA562" s="28"/>
      <c r="AB562" s="29"/>
      <c r="AC562" s="29"/>
      <c r="AD562" s="29"/>
      <c r="AE562" s="30"/>
      <c r="AF562" s="31"/>
      <c r="AG562" s="136"/>
      <c r="AH562" s="137"/>
      <c r="AI562" s="39"/>
      <c r="AJ562" s="41"/>
      <c r="AK562" s="42"/>
      <c r="AL562" s="27"/>
      <c r="AM562" s="28" t="str">
        <f>IFERROR(INDEX(#REF!,MATCH(AH562,#REF!,0)),"")</f>
        <v/>
      </c>
      <c r="AN562" s="29" t="str">
        <f t="shared" si="302"/>
        <v/>
      </c>
      <c r="AO562" s="29">
        <f t="shared" si="334"/>
        <v>0</v>
      </c>
      <c r="AP562" s="29">
        <f t="shared" si="327"/>
        <v>0</v>
      </c>
      <c r="AQ562" s="30">
        <f t="shared" si="335"/>
        <v>0</v>
      </c>
      <c r="AR562" s="31">
        <f t="shared" si="336"/>
        <v>0</v>
      </c>
      <c r="AT562" s="44" t="s">
        <v>969</v>
      </c>
      <c r="AU562" s="48" t="s">
        <v>894</v>
      </c>
      <c r="AV562" s="138">
        <v>0</v>
      </c>
      <c r="AW562" s="58">
        <v>0</v>
      </c>
      <c r="AX562" s="55">
        <v>2452</v>
      </c>
      <c r="AY562" s="58">
        <v>427</v>
      </c>
      <c r="AZ562" s="55">
        <v>2827</v>
      </c>
      <c r="BA562" s="58">
        <v>6046</v>
      </c>
      <c r="BB562" s="55">
        <v>8533</v>
      </c>
      <c r="BC562" s="58">
        <v>4970</v>
      </c>
      <c r="BD562" s="51">
        <v>3037</v>
      </c>
      <c r="BE562" s="58">
        <v>2080</v>
      </c>
      <c r="BF562" s="55">
        <v>0</v>
      </c>
      <c r="BG562" s="59">
        <v>0</v>
      </c>
      <c r="BI562" s="140">
        <f t="shared" si="328"/>
        <v>2531</v>
      </c>
      <c r="BJ562" s="140">
        <f t="shared" si="329"/>
        <v>30372</v>
      </c>
      <c r="BL562" s="399">
        <f t="shared" si="303"/>
        <v>26</v>
      </c>
      <c r="BM562" s="399">
        <f t="shared" si="304"/>
        <v>26</v>
      </c>
      <c r="BN562" s="399">
        <f t="shared" si="305"/>
        <v>42.16</v>
      </c>
      <c r="BO562" s="399">
        <f t="shared" si="306"/>
        <v>28.56</v>
      </c>
      <c r="BP562" s="399">
        <f t="shared" si="307"/>
        <v>44.79</v>
      </c>
      <c r="BQ562" s="399">
        <f t="shared" si="308"/>
        <v>67.37</v>
      </c>
      <c r="BR562" s="399">
        <f t="shared" si="309"/>
        <v>87.26</v>
      </c>
      <c r="BS562" s="399">
        <f t="shared" si="310"/>
        <v>59.79</v>
      </c>
      <c r="BT562" s="399">
        <f t="shared" si="311"/>
        <v>46.26</v>
      </c>
      <c r="BU562" s="399">
        <f t="shared" si="312"/>
        <v>39.56</v>
      </c>
      <c r="BV562" s="399">
        <f t="shared" si="313"/>
        <v>26</v>
      </c>
      <c r="BW562" s="399">
        <f t="shared" si="314"/>
        <v>26</v>
      </c>
      <c r="BX562" s="385">
        <f t="shared" si="330"/>
        <v>519.75</v>
      </c>
      <c r="BY562" s="385">
        <f t="shared" si="331"/>
        <v>43.3125</v>
      </c>
      <c r="BZ562" s="385"/>
      <c r="CF562" s="399">
        <f t="shared" si="315"/>
        <v>51</v>
      </c>
      <c r="CG562" s="399">
        <f t="shared" si="316"/>
        <v>51</v>
      </c>
      <c r="CH562" s="399">
        <f t="shared" si="317"/>
        <v>75.739999999999995</v>
      </c>
      <c r="CI562" s="399">
        <f t="shared" si="318"/>
        <v>53.9</v>
      </c>
      <c r="CJ562" s="399">
        <f t="shared" si="319"/>
        <v>80.239999999999995</v>
      </c>
      <c r="CK562" s="399">
        <f t="shared" si="320"/>
        <v>123.24</v>
      </c>
      <c r="CL562" s="399">
        <f t="shared" si="321"/>
        <v>172.98</v>
      </c>
      <c r="CM562" s="399">
        <f t="shared" si="322"/>
        <v>105.96</v>
      </c>
      <c r="CN562" s="399">
        <f t="shared" si="323"/>
        <v>82.76</v>
      </c>
      <c r="CO562" s="399">
        <f t="shared" si="324"/>
        <v>71.28</v>
      </c>
      <c r="CP562" s="399">
        <f t="shared" si="325"/>
        <v>51</v>
      </c>
      <c r="CQ562" s="399">
        <f t="shared" si="326"/>
        <v>51</v>
      </c>
      <c r="CR562" s="385">
        <f t="shared" si="332"/>
        <v>970.1</v>
      </c>
      <c r="CS562" s="385">
        <f t="shared" si="333"/>
        <v>80.841666666666669</v>
      </c>
    </row>
    <row r="563" spans="22:97" ht="14" customHeight="1" x14ac:dyDescent="0.35">
      <c r="V563" s="137"/>
      <c r="W563" s="39"/>
      <c r="X563" s="202"/>
      <c r="Y563" s="42"/>
      <c r="Z563" s="27"/>
      <c r="AA563" s="28"/>
      <c r="AB563" s="29"/>
      <c r="AC563" s="29"/>
      <c r="AD563" s="29"/>
      <c r="AE563" s="30"/>
      <c r="AF563" s="31"/>
      <c r="AG563" s="136"/>
      <c r="AH563" s="137"/>
      <c r="AI563" s="39"/>
      <c r="AJ563" s="41"/>
      <c r="AK563" s="42"/>
      <c r="AL563" s="27"/>
      <c r="AM563" s="28" t="str">
        <f>IFERROR(INDEX(#REF!,MATCH(AH563,#REF!,0)),"")</f>
        <v/>
      </c>
      <c r="AN563" s="29" t="str">
        <f t="shared" si="302"/>
        <v/>
      </c>
      <c r="AO563" s="29">
        <f t="shared" si="334"/>
        <v>0</v>
      </c>
      <c r="AP563" s="29">
        <f t="shared" si="327"/>
        <v>0</v>
      </c>
      <c r="AQ563" s="30">
        <f t="shared" si="335"/>
        <v>0</v>
      </c>
      <c r="AR563" s="31">
        <f t="shared" si="336"/>
        <v>0</v>
      </c>
      <c r="AT563" s="44" t="s">
        <v>969</v>
      </c>
      <c r="AU563" s="48" t="s">
        <v>895</v>
      </c>
      <c r="AV563" s="138">
        <v>0</v>
      </c>
      <c r="AW563" s="58">
        <v>0</v>
      </c>
      <c r="AX563" s="55">
        <v>1809</v>
      </c>
      <c r="AY563" s="58">
        <v>361</v>
      </c>
      <c r="AZ563" s="55">
        <v>308</v>
      </c>
      <c r="BA563" s="58">
        <v>684</v>
      </c>
      <c r="BB563" s="55">
        <v>547</v>
      </c>
      <c r="BC563" s="58">
        <v>587</v>
      </c>
      <c r="BD563" s="51">
        <v>428</v>
      </c>
      <c r="BE563" s="58">
        <v>280</v>
      </c>
      <c r="BF563" s="55">
        <v>0</v>
      </c>
      <c r="BG563" s="59">
        <v>0</v>
      </c>
      <c r="BI563" s="140">
        <f t="shared" si="328"/>
        <v>417</v>
      </c>
      <c r="BJ563" s="140">
        <f t="shared" si="329"/>
        <v>5004</v>
      </c>
      <c r="BL563" s="399">
        <f t="shared" si="303"/>
        <v>26</v>
      </c>
      <c r="BM563" s="399">
        <f t="shared" si="304"/>
        <v>26</v>
      </c>
      <c r="BN563" s="399">
        <f t="shared" si="305"/>
        <v>37.659999999999997</v>
      </c>
      <c r="BO563" s="399">
        <f t="shared" si="306"/>
        <v>28.17</v>
      </c>
      <c r="BP563" s="399">
        <f t="shared" si="307"/>
        <v>27.85</v>
      </c>
      <c r="BQ563" s="399">
        <f t="shared" si="308"/>
        <v>30.1</v>
      </c>
      <c r="BR563" s="399">
        <f t="shared" si="309"/>
        <v>29.28</v>
      </c>
      <c r="BS563" s="399">
        <f t="shared" si="310"/>
        <v>29.52</v>
      </c>
      <c r="BT563" s="399">
        <f t="shared" si="311"/>
        <v>28.57</v>
      </c>
      <c r="BU563" s="399">
        <f t="shared" si="312"/>
        <v>27.68</v>
      </c>
      <c r="BV563" s="399">
        <f t="shared" si="313"/>
        <v>26</v>
      </c>
      <c r="BW563" s="399">
        <f t="shared" si="314"/>
        <v>26</v>
      </c>
      <c r="BX563" s="385">
        <f t="shared" si="330"/>
        <v>342.83000000000004</v>
      </c>
      <c r="BY563" s="385">
        <f t="shared" si="331"/>
        <v>28.569166666666671</v>
      </c>
      <c r="BZ563" s="385"/>
      <c r="CF563" s="399">
        <f t="shared" si="315"/>
        <v>51</v>
      </c>
      <c r="CG563" s="399">
        <f t="shared" si="316"/>
        <v>51</v>
      </c>
      <c r="CH563" s="399">
        <f t="shared" si="317"/>
        <v>68.03</v>
      </c>
      <c r="CI563" s="399">
        <f t="shared" si="318"/>
        <v>53.45</v>
      </c>
      <c r="CJ563" s="399">
        <f t="shared" si="319"/>
        <v>53.09</v>
      </c>
      <c r="CK563" s="399">
        <f t="shared" si="320"/>
        <v>55.65</v>
      </c>
      <c r="CL563" s="399">
        <f t="shared" si="321"/>
        <v>54.72</v>
      </c>
      <c r="CM563" s="399">
        <f t="shared" si="322"/>
        <v>54.99</v>
      </c>
      <c r="CN563" s="399">
        <f t="shared" si="323"/>
        <v>53.91</v>
      </c>
      <c r="CO563" s="399">
        <f t="shared" si="324"/>
        <v>52.9</v>
      </c>
      <c r="CP563" s="399">
        <f t="shared" si="325"/>
        <v>51</v>
      </c>
      <c r="CQ563" s="399">
        <f t="shared" si="326"/>
        <v>51</v>
      </c>
      <c r="CR563" s="385">
        <f t="shared" si="332"/>
        <v>650.74</v>
      </c>
      <c r="CS563" s="385">
        <f t="shared" si="333"/>
        <v>54.228333333333332</v>
      </c>
    </row>
    <row r="564" spans="22:97" ht="14" customHeight="1" x14ac:dyDescent="0.35">
      <c r="V564" s="137"/>
      <c r="W564" s="39"/>
      <c r="X564" s="202"/>
      <c r="Y564" s="42"/>
      <c r="Z564" s="27"/>
      <c r="AA564" s="28"/>
      <c r="AB564" s="29"/>
      <c r="AC564" s="29"/>
      <c r="AD564" s="29"/>
      <c r="AE564" s="30"/>
      <c r="AF564" s="31"/>
      <c r="AG564" s="136"/>
      <c r="AH564" s="137"/>
      <c r="AI564" s="39"/>
      <c r="AJ564" s="41"/>
      <c r="AK564" s="42"/>
      <c r="AL564" s="27"/>
      <c r="AM564" s="28" t="str">
        <f>IFERROR(INDEX(#REF!,MATCH(AH564,#REF!,0)),"")</f>
        <v/>
      </c>
      <c r="AN564" s="29" t="str">
        <f t="shared" si="302"/>
        <v/>
      </c>
      <c r="AO564" s="29">
        <f t="shared" si="334"/>
        <v>0</v>
      </c>
      <c r="AP564" s="29">
        <f t="shared" si="327"/>
        <v>0</v>
      </c>
      <c r="AQ564" s="30">
        <f t="shared" si="335"/>
        <v>0</v>
      </c>
      <c r="AR564" s="31">
        <f t="shared" si="336"/>
        <v>0</v>
      </c>
      <c r="AT564" s="44"/>
      <c r="AU564" s="48"/>
      <c r="AV564" s="138"/>
      <c r="AW564" s="46"/>
      <c r="AX564" s="50"/>
      <c r="AY564" s="46"/>
      <c r="AZ564" s="50"/>
      <c r="BA564" s="46"/>
      <c r="BB564" s="50"/>
      <c r="BC564" s="46"/>
      <c r="BD564" s="51"/>
      <c r="BE564" s="46"/>
      <c r="BF564" s="50"/>
      <c r="BG564" s="47"/>
      <c r="BI564" s="140"/>
      <c r="BJ564" s="140"/>
      <c r="BL564" s="399"/>
      <c r="BM564" s="399"/>
      <c r="BN564" s="399"/>
      <c r="BO564" s="399"/>
      <c r="BP564" s="399"/>
      <c r="BQ564" s="399"/>
      <c r="BR564" s="399"/>
      <c r="BS564" s="399"/>
      <c r="BT564" s="399"/>
      <c r="BU564" s="399"/>
      <c r="BV564" s="399"/>
      <c r="BW564" s="399"/>
      <c r="CF564" s="399"/>
      <c r="CG564" s="399"/>
      <c r="CH564" s="399"/>
      <c r="CI564" s="399"/>
      <c r="CJ564" s="399"/>
      <c r="CK564" s="399"/>
      <c r="CL564" s="399"/>
      <c r="CM564" s="399"/>
      <c r="CN564" s="399"/>
      <c r="CO564" s="399"/>
      <c r="CP564" s="399"/>
      <c r="CQ564" s="399"/>
    </row>
    <row r="565" spans="22:97" ht="14" customHeight="1" x14ac:dyDescent="0.35">
      <c r="V565" s="137"/>
      <c r="W565" s="39"/>
      <c r="X565" s="202"/>
      <c r="Y565" s="42"/>
      <c r="Z565" s="27"/>
      <c r="AA565" s="28"/>
      <c r="AB565" s="29"/>
      <c r="AC565" s="29"/>
      <c r="AD565" s="29"/>
      <c r="AE565" s="30"/>
      <c r="AF565" s="31"/>
      <c r="AG565" s="136"/>
      <c r="AH565" s="137"/>
      <c r="AI565" s="39"/>
      <c r="AJ565" s="41"/>
      <c r="AK565" s="42"/>
      <c r="AL565" s="27"/>
      <c r="AM565" s="28" t="str">
        <f>IFERROR(INDEX(#REF!,MATCH(AH565,#REF!,0)),"")</f>
        <v/>
      </c>
      <c r="AN565" s="29" t="str">
        <f t="shared" si="302"/>
        <v/>
      </c>
      <c r="AO565" s="29">
        <f t="shared" si="334"/>
        <v>0</v>
      </c>
      <c r="AP565" s="29">
        <f t="shared" si="327"/>
        <v>0</v>
      </c>
      <c r="AQ565" s="30">
        <f t="shared" si="335"/>
        <v>0</v>
      </c>
      <c r="AR565" s="31">
        <f t="shared" si="336"/>
        <v>0</v>
      </c>
      <c r="AT565" s="54"/>
      <c r="AU565" s="48"/>
      <c r="AV565" s="138"/>
      <c r="AW565" s="46"/>
      <c r="AX565" s="50"/>
      <c r="AY565" s="46"/>
      <c r="AZ565" s="50"/>
      <c r="BA565" s="46"/>
      <c r="BB565" s="50"/>
      <c r="BC565" s="46"/>
      <c r="BD565" s="51"/>
      <c r="BE565" s="46"/>
      <c r="BF565" s="50"/>
      <c r="BG565" s="47"/>
      <c r="BI565" s="140"/>
      <c r="BJ565" s="140"/>
      <c r="BL565" s="399">
        <f t="shared" ref="BL565:BW565" si="337">SUM(BL8:BL564)</f>
        <v>14482.18</v>
      </c>
      <c r="BM565" s="399">
        <f t="shared" si="337"/>
        <v>14456</v>
      </c>
      <c r="BN565" s="399">
        <f t="shared" si="337"/>
        <v>27636.349999999977</v>
      </c>
      <c r="BO565" s="399">
        <f t="shared" si="337"/>
        <v>19978.309999999998</v>
      </c>
      <c r="BP565" s="399">
        <f t="shared" si="337"/>
        <v>24010.240000000027</v>
      </c>
      <c r="BQ565" s="399">
        <f t="shared" si="337"/>
        <v>34477.950000000019</v>
      </c>
      <c r="BR565" s="399">
        <f t="shared" si="337"/>
        <v>38592.990000000042</v>
      </c>
      <c r="BS565" s="399">
        <f t="shared" si="337"/>
        <v>35020.549999999996</v>
      </c>
      <c r="BT565" s="399">
        <f t="shared" si="337"/>
        <v>32896.950000000012</v>
      </c>
      <c r="BU565" s="399">
        <f t="shared" si="337"/>
        <v>23808.350000000002</v>
      </c>
      <c r="BV565" s="399">
        <f t="shared" si="337"/>
        <v>14482.92</v>
      </c>
      <c r="BW565" s="399">
        <f t="shared" si="337"/>
        <v>14456</v>
      </c>
      <c r="BX565" s="399">
        <f>SUM(BX8:BX564)</f>
        <v>294298.79000000004</v>
      </c>
      <c r="BY565" s="385">
        <f>AVERAGE(BY8:BY563)</f>
        <v>44.109530875299733</v>
      </c>
      <c r="BZ565" s="387"/>
      <c r="CF565" s="399">
        <f>SUM(CF8:CF564)</f>
        <v>28394.240000000002</v>
      </c>
      <c r="CG565" s="399">
        <f t="shared" ref="CG565:CQ565" si="338">SUM(CG8:CG564)</f>
        <v>28356</v>
      </c>
      <c r="CH565" s="399">
        <f t="shared" si="338"/>
        <v>51752.099999999926</v>
      </c>
      <c r="CI565" s="399">
        <f t="shared" si="338"/>
        <v>37070.070000000022</v>
      </c>
      <c r="CJ565" s="399">
        <f t="shared" si="338"/>
        <v>44200.149999999987</v>
      </c>
      <c r="CK565" s="399">
        <f t="shared" si="338"/>
        <v>66460.779999999955</v>
      </c>
      <c r="CL565" s="399">
        <f t="shared" si="338"/>
        <v>75751.140000000014</v>
      </c>
      <c r="CM565" s="399">
        <f t="shared" si="338"/>
        <v>69267.969999999987</v>
      </c>
      <c r="CN565" s="399">
        <f t="shared" si="338"/>
        <v>62719.239999999983</v>
      </c>
      <c r="CO565" s="399">
        <f t="shared" si="338"/>
        <v>43983.530000000013</v>
      </c>
      <c r="CP565" s="399">
        <f t="shared" si="338"/>
        <v>28398.58</v>
      </c>
      <c r="CQ565" s="399">
        <f t="shared" si="338"/>
        <v>28356</v>
      </c>
      <c r="CR565" s="399">
        <f>SUM(CR8:CR564)</f>
        <v>564709.7999999997</v>
      </c>
      <c r="CS565" s="385">
        <f>AVERAGE(CS8:CS563)</f>
        <v>84.638758992805748</v>
      </c>
    </row>
    <row r="566" spans="22:97" ht="14" customHeight="1" x14ac:dyDescent="0.35">
      <c r="V566" s="137"/>
      <c r="W566" s="39"/>
      <c r="X566" s="202"/>
      <c r="Y566" s="42"/>
      <c r="Z566" s="27"/>
      <c r="AA566" s="28"/>
      <c r="AB566" s="29"/>
      <c r="AC566" s="29"/>
      <c r="AD566" s="29"/>
      <c r="AE566" s="30"/>
      <c r="AF566" s="31"/>
      <c r="AG566" s="136"/>
      <c r="AH566" s="137"/>
      <c r="AI566" s="39"/>
      <c r="AJ566" s="41"/>
      <c r="AK566" s="42"/>
      <c r="AL566" s="27"/>
      <c r="AM566" s="28" t="str">
        <f>IFERROR(INDEX(#REF!,MATCH(AH566,#REF!,0)),"")</f>
        <v/>
      </c>
      <c r="AN566" s="29" t="str">
        <f t="shared" si="302"/>
        <v/>
      </c>
      <c r="AO566" s="29">
        <f t="shared" si="334"/>
        <v>0</v>
      </c>
      <c r="AP566" s="29">
        <f t="shared" si="327"/>
        <v>0</v>
      </c>
      <c r="AQ566" s="30">
        <f t="shared" si="335"/>
        <v>0</v>
      </c>
      <c r="AR566" s="31">
        <f t="shared" si="336"/>
        <v>0</v>
      </c>
      <c r="AT566" s="54"/>
      <c r="AU566" s="48"/>
      <c r="AV566" s="138"/>
      <c r="AW566" s="46"/>
      <c r="AX566" s="50"/>
      <c r="AY566" s="46"/>
      <c r="AZ566" s="50"/>
      <c r="BA566" s="46"/>
      <c r="BB566" s="50"/>
      <c r="BC566" s="46"/>
      <c r="BD566" s="51"/>
      <c r="BE566" s="46"/>
      <c r="BF566" s="50"/>
      <c r="BG566" s="47"/>
      <c r="BI566" s="140"/>
      <c r="BJ566" s="140"/>
      <c r="BL566" s="399"/>
      <c r="BM566" s="399"/>
      <c r="BN566" s="399"/>
      <c r="BO566" s="399"/>
      <c r="BP566" s="399"/>
      <c r="BQ566" s="399"/>
      <c r="BR566" s="399"/>
      <c r="BS566" s="399"/>
      <c r="BT566" s="399"/>
      <c r="BU566" s="399"/>
      <c r="BV566" s="399"/>
      <c r="BW566" s="399"/>
      <c r="CF566" s="399"/>
      <c r="CG566" s="399"/>
      <c r="CH566" s="399"/>
      <c r="CI566" s="399"/>
      <c r="CJ566" s="399"/>
      <c r="CK566" s="399"/>
      <c r="CL566" s="399"/>
      <c r="CM566" s="399"/>
      <c r="CN566" s="399"/>
      <c r="CO566" s="399"/>
      <c r="CP566" s="399"/>
      <c r="CQ566" s="399"/>
    </row>
    <row r="567" spans="22:97" ht="14" customHeight="1" x14ac:dyDescent="0.35">
      <c r="V567" s="137"/>
      <c r="W567" s="39"/>
      <c r="X567" s="202"/>
      <c r="Y567" s="42"/>
      <c r="Z567" s="27"/>
      <c r="AA567" s="28"/>
      <c r="AB567" s="29"/>
      <c r="AC567" s="29"/>
      <c r="AD567" s="29"/>
      <c r="AE567" s="30"/>
      <c r="AF567" s="31"/>
      <c r="AG567" s="136"/>
      <c r="AH567" s="137"/>
      <c r="AI567" s="39"/>
      <c r="AJ567" s="41"/>
      <c r="AK567" s="42"/>
      <c r="AL567" s="27"/>
      <c r="AM567" s="28" t="str">
        <f>IFERROR(INDEX(#REF!,MATCH(AH567,#REF!,0)),"")</f>
        <v/>
      </c>
      <c r="AN567" s="29" t="str">
        <f t="shared" si="302"/>
        <v/>
      </c>
      <c r="AO567" s="29">
        <f t="shared" si="334"/>
        <v>0</v>
      </c>
      <c r="AP567" s="29">
        <f t="shared" si="327"/>
        <v>0</v>
      </c>
      <c r="AQ567" s="30">
        <f t="shared" si="335"/>
        <v>0</v>
      </c>
      <c r="AR567" s="31">
        <f t="shared" si="336"/>
        <v>0</v>
      </c>
      <c r="AT567" s="54"/>
      <c r="AU567" s="48"/>
      <c r="AV567" s="138"/>
      <c r="AW567" s="46"/>
      <c r="AX567" s="50"/>
      <c r="AY567" s="46"/>
      <c r="AZ567" s="50"/>
      <c r="BA567" s="46"/>
      <c r="BB567" s="50"/>
      <c r="BC567" s="46"/>
      <c r="BD567" s="51"/>
      <c r="BE567" s="46"/>
      <c r="BF567" s="50"/>
      <c r="BG567" s="47"/>
      <c r="BI567" s="140"/>
      <c r="BJ567" s="140"/>
      <c r="BL567" s="399"/>
      <c r="BM567" s="399"/>
      <c r="BN567" s="399"/>
      <c r="BO567" s="399"/>
      <c r="BP567" s="399"/>
      <c r="BQ567" s="399"/>
      <c r="BR567" s="399"/>
      <c r="BS567" s="399"/>
      <c r="BT567" s="399"/>
      <c r="BU567" s="399"/>
      <c r="BV567" s="399"/>
      <c r="BW567" s="399"/>
      <c r="CF567" s="399"/>
      <c r="CG567" s="399"/>
      <c r="CH567" s="399"/>
      <c r="CI567" s="399"/>
      <c r="CJ567" s="399"/>
      <c r="CK567" s="399"/>
      <c r="CL567" s="399"/>
      <c r="CM567" s="399"/>
      <c r="CN567" s="399"/>
      <c r="CO567" s="399"/>
      <c r="CP567" s="399"/>
      <c r="CQ567" s="399"/>
    </row>
    <row r="568" spans="22:97" ht="14" customHeight="1" x14ac:dyDescent="0.35">
      <c r="V568" s="137"/>
      <c r="W568" s="39"/>
      <c r="X568" s="202"/>
      <c r="Y568" s="42"/>
      <c r="Z568" s="27"/>
      <c r="AA568" s="28"/>
      <c r="AB568" s="29"/>
      <c r="AC568" s="29"/>
      <c r="AD568" s="29"/>
      <c r="AE568" s="30"/>
      <c r="AF568" s="31"/>
      <c r="AG568" s="136"/>
      <c r="AH568" s="137"/>
      <c r="AI568" s="39"/>
      <c r="AJ568" s="41"/>
      <c r="AK568" s="42"/>
      <c r="AL568" s="27"/>
      <c r="AM568" s="28" t="str">
        <f>IFERROR(INDEX(#REF!,MATCH(AH568,#REF!,0)),"")</f>
        <v/>
      </c>
      <c r="AN568" s="29" t="str">
        <f t="shared" si="302"/>
        <v/>
      </c>
      <c r="AO568" s="29">
        <f t="shared" si="334"/>
        <v>0</v>
      </c>
      <c r="AP568" s="29">
        <f t="shared" si="327"/>
        <v>0</v>
      </c>
      <c r="AQ568" s="30">
        <f t="shared" si="335"/>
        <v>0</v>
      </c>
      <c r="AR568" s="31">
        <f t="shared" si="336"/>
        <v>0</v>
      </c>
      <c r="AT568" s="54"/>
      <c r="AV568" s="399" t="str">
        <f t="shared" ref="AV568:BH568" si="339">+BL6</f>
        <v>January</v>
      </c>
      <c r="AW568" s="399" t="str">
        <f t="shared" si="339"/>
        <v>February</v>
      </c>
      <c r="AX568" s="399" t="str">
        <f t="shared" si="339"/>
        <v>March</v>
      </c>
      <c r="AY568" s="399" t="str">
        <f t="shared" si="339"/>
        <v>April</v>
      </c>
      <c r="AZ568" s="399" t="str">
        <f t="shared" si="339"/>
        <v>May</v>
      </c>
      <c r="BA568" s="399" t="str">
        <f t="shared" si="339"/>
        <v>June</v>
      </c>
      <c r="BB568" s="399" t="str">
        <f t="shared" si="339"/>
        <v>July</v>
      </c>
      <c r="BC568" s="399" t="str">
        <f t="shared" si="339"/>
        <v>August</v>
      </c>
      <c r="BD568" s="399" t="str">
        <f t="shared" si="339"/>
        <v>September</v>
      </c>
      <c r="BE568" s="399" t="str">
        <f t="shared" si="339"/>
        <v>October</v>
      </c>
      <c r="BF568" s="399" t="str">
        <f t="shared" si="339"/>
        <v>November</v>
      </c>
      <c r="BG568" s="399" t="str">
        <f t="shared" si="339"/>
        <v>December</v>
      </c>
      <c r="BH568" s="399" t="str">
        <f t="shared" si="339"/>
        <v>Total</v>
      </c>
      <c r="BI568" s="140"/>
      <c r="BJ568" s="140"/>
      <c r="BL568" s="399"/>
      <c r="BM568" s="399"/>
      <c r="BN568" s="399"/>
      <c r="BO568" s="399"/>
      <c r="BP568" s="399"/>
      <c r="BQ568" s="399"/>
      <c r="BR568" s="399"/>
      <c r="BS568" s="399"/>
      <c r="BT568" s="399"/>
      <c r="BU568" s="399"/>
      <c r="BV568" s="399"/>
      <c r="BW568" s="399"/>
      <c r="CF568" s="399"/>
      <c r="CG568" s="399"/>
      <c r="CH568" s="399"/>
      <c r="CI568" s="399"/>
      <c r="CJ568" s="399"/>
      <c r="CK568" s="399"/>
      <c r="CL568" s="399"/>
      <c r="CM568" s="399"/>
      <c r="CN568" s="399"/>
      <c r="CO568" s="399"/>
      <c r="CP568" s="399"/>
      <c r="CQ568" s="399"/>
    </row>
    <row r="569" spans="22:97" ht="14" customHeight="1" x14ac:dyDescent="0.35">
      <c r="V569" s="137"/>
      <c r="W569" s="39"/>
      <c r="X569" s="202"/>
      <c r="Y569" s="42"/>
      <c r="Z569" s="27"/>
      <c r="AA569" s="28"/>
      <c r="AB569" s="29"/>
      <c r="AC569" s="29"/>
      <c r="AD569" s="29"/>
      <c r="AE569" s="30"/>
      <c r="AF569" s="31"/>
      <c r="AG569" s="136"/>
      <c r="AH569" s="137"/>
      <c r="AI569" s="39"/>
      <c r="AJ569" s="41"/>
      <c r="AK569" s="42"/>
      <c r="AL569" s="27"/>
      <c r="AM569" s="28" t="str">
        <f>IFERROR(INDEX(#REF!,MATCH(AH569,#REF!,0)),"")</f>
        <v/>
      </c>
      <c r="AN569" s="29" t="str">
        <f t="shared" si="302"/>
        <v/>
      </c>
      <c r="AO569" s="29">
        <f t="shared" si="334"/>
        <v>0</v>
      </c>
      <c r="AP569" s="29">
        <f t="shared" si="327"/>
        <v>0</v>
      </c>
      <c r="AQ569" s="30">
        <f t="shared" si="335"/>
        <v>0</v>
      </c>
      <c r="AR569" s="31">
        <f t="shared" si="336"/>
        <v>0</v>
      </c>
      <c r="AT569" s="54"/>
      <c r="AV569" s="399"/>
      <c r="AW569" s="399"/>
      <c r="AX569" s="399"/>
      <c r="AY569" s="399"/>
      <c r="AZ569" s="399"/>
      <c r="BA569" s="399"/>
      <c r="BB569" s="399"/>
      <c r="BC569" s="399"/>
      <c r="BD569" s="399"/>
      <c r="BE569" s="399"/>
      <c r="BF569" s="399"/>
      <c r="BG569" s="399"/>
      <c r="BH569" s="385"/>
      <c r="BI569" s="140"/>
      <c r="BJ569" s="140"/>
      <c r="BL569" s="399"/>
      <c r="BM569" s="399"/>
      <c r="BN569" s="399"/>
      <c r="BO569" s="399"/>
      <c r="BP569" s="399"/>
      <c r="BQ569" s="399"/>
      <c r="BR569" s="399"/>
      <c r="BS569" s="399"/>
      <c r="BT569" s="399"/>
      <c r="BU569" s="399"/>
      <c r="BV569" s="399"/>
      <c r="BW569" s="399"/>
      <c r="CF569" s="399"/>
      <c r="CG569" s="399"/>
      <c r="CH569" s="399"/>
      <c r="CI569" s="399"/>
      <c r="CJ569" s="399"/>
      <c r="CK569" s="399"/>
      <c r="CL569" s="399"/>
      <c r="CM569" s="399"/>
      <c r="CN569" s="399"/>
      <c r="CO569" s="399"/>
      <c r="CP569" s="399"/>
      <c r="CQ569" s="399"/>
    </row>
    <row r="570" spans="22:97" ht="14" customHeight="1" x14ac:dyDescent="0.35">
      <c r="V570" s="137"/>
      <c r="W570" s="39"/>
      <c r="X570" s="202"/>
      <c r="Y570" s="42"/>
      <c r="Z570" s="27"/>
      <c r="AA570" s="28"/>
      <c r="AB570" s="29"/>
      <c r="AC570" s="29"/>
      <c r="AD570" s="29"/>
      <c r="AE570" s="30"/>
      <c r="AF570" s="31"/>
      <c r="AG570" s="136"/>
      <c r="AH570" s="137"/>
      <c r="AI570" s="39"/>
      <c r="AJ570" s="41"/>
      <c r="AK570" s="42"/>
      <c r="AL570" s="27"/>
      <c r="AM570" s="28" t="str">
        <f>IFERROR(INDEX(#REF!,MATCH(AH570,#REF!,0)),"")</f>
        <v/>
      </c>
      <c r="AN570" s="29" t="str">
        <f t="shared" si="302"/>
        <v/>
      </c>
      <c r="AO570" s="29">
        <f t="shared" si="334"/>
        <v>0</v>
      </c>
      <c r="AP570" s="29">
        <f t="shared" si="327"/>
        <v>0</v>
      </c>
      <c r="AQ570" s="30">
        <f t="shared" si="335"/>
        <v>0</v>
      </c>
      <c r="AR570" s="31">
        <f t="shared" si="336"/>
        <v>0</v>
      </c>
      <c r="AT570" s="54"/>
      <c r="AV570" s="399">
        <f>AVERAGE(AV8:AV563)</f>
        <v>7.6221804511278197</v>
      </c>
      <c r="AW570" s="399">
        <f t="shared" ref="AW570:BG570" si="340">AVERAGE(AW8:AW563)</f>
        <v>0</v>
      </c>
      <c r="AX570" s="399">
        <f t="shared" si="340"/>
        <v>3599.4509433962262</v>
      </c>
      <c r="AY570" s="399">
        <f t="shared" si="340"/>
        <v>1563.3214953271029</v>
      </c>
      <c r="AZ570" s="399">
        <f t="shared" si="340"/>
        <v>2661.152747645951</v>
      </c>
      <c r="BA570" s="399">
        <f t="shared" si="340"/>
        <v>5285.9365439252333</v>
      </c>
      <c r="BB570" s="399">
        <f t="shared" si="340"/>
        <v>6340.6675426879692</v>
      </c>
      <c r="BC570" s="399">
        <f t="shared" si="340"/>
        <v>5376.1343540489643</v>
      </c>
      <c r="BD570" s="399">
        <f t="shared" si="340"/>
        <v>5006.4351145038172</v>
      </c>
      <c r="BE570" s="399">
        <f t="shared" si="340"/>
        <v>2632.6571428571428</v>
      </c>
      <c r="BF570" s="399">
        <f t="shared" si="340"/>
        <v>7.6148007590132831</v>
      </c>
      <c r="BG570" s="399">
        <f t="shared" si="340"/>
        <v>0</v>
      </c>
      <c r="BH570" s="385"/>
      <c r="BI570" s="140"/>
      <c r="BJ570" s="140"/>
      <c r="CF570" s="399"/>
      <c r="CG570" s="399"/>
      <c r="CH570" s="399"/>
      <c r="CI570" s="399"/>
      <c r="CJ570" s="399"/>
      <c r="CK570" s="399"/>
      <c r="CL570" s="399"/>
      <c r="CM570" s="399"/>
      <c r="CN570" s="399"/>
      <c r="CO570" s="399"/>
      <c r="CP570" s="399"/>
      <c r="CQ570" s="399"/>
    </row>
    <row r="571" spans="22:97" ht="14" customHeight="1" x14ac:dyDescent="0.35">
      <c r="V571" s="137"/>
      <c r="W571" s="39"/>
      <c r="X571" s="202"/>
      <c r="Y571" s="42"/>
      <c r="Z571" s="27"/>
      <c r="AA571" s="28"/>
      <c r="AB571" s="29"/>
      <c r="AC571" s="29"/>
      <c r="AD571" s="29"/>
      <c r="AE571" s="30"/>
      <c r="AF571" s="31"/>
      <c r="AG571" s="136"/>
      <c r="AH571" s="137"/>
      <c r="AI571" s="39"/>
      <c r="AJ571" s="41"/>
      <c r="AK571" s="42"/>
      <c r="AL571" s="27"/>
      <c r="AM571" s="28" t="str">
        <f>IFERROR(INDEX(#REF!,MATCH(AH571,#REF!,0)),"")</f>
        <v/>
      </c>
      <c r="AN571" s="29" t="str">
        <f t="shared" si="302"/>
        <v/>
      </c>
      <c r="AO571" s="29">
        <f t="shared" si="334"/>
        <v>0</v>
      </c>
      <c r="AP571" s="29">
        <f t="shared" si="327"/>
        <v>0</v>
      </c>
      <c r="AQ571" s="30">
        <f t="shared" si="335"/>
        <v>0</v>
      </c>
      <c r="AR571" s="31">
        <f t="shared" si="336"/>
        <v>0</v>
      </c>
      <c r="AT571" s="54"/>
      <c r="AU571" s="48"/>
      <c r="AV571" s="138"/>
      <c r="AW571" s="46"/>
      <c r="AX571" s="50"/>
      <c r="AY571" s="46"/>
      <c r="AZ571" s="50"/>
      <c r="BA571" s="46"/>
      <c r="BB571" s="50"/>
      <c r="BC571" s="46"/>
      <c r="BD571" s="51"/>
      <c r="BE571" s="46"/>
      <c r="BF571" s="50"/>
      <c r="BG571" s="47"/>
      <c r="BI571" s="140"/>
      <c r="BJ571" s="140"/>
      <c r="CF571" s="399"/>
      <c r="CG571" s="399"/>
      <c r="CH571" s="399"/>
      <c r="CI571" s="399"/>
      <c r="CJ571" s="399"/>
      <c r="CK571" s="399"/>
      <c r="CL571" s="399"/>
      <c r="CM571" s="399"/>
      <c r="CN571" s="399"/>
      <c r="CO571" s="399"/>
      <c r="CP571" s="399"/>
      <c r="CQ571" s="399"/>
    </row>
    <row r="572" spans="22:97" ht="14" customHeight="1" x14ac:dyDescent="0.35">
      <c r="V572" s="137"/>
      <c r="W572" s="39"/>
      <c r="X572" s="202"/>
      <c r="Y572" s="42"/>
      <c r="Z572" s="27"/>
      <c r="AA572" s="28"/>
      <c r="AB572" s="29"/>
      <c r="AC572" s="29"/>
      <c r="AD572" s="29"/>
      <c r="AE572" s="30"/>
      <c r="AF572" s="31"/>
      <c r="AG572" s="136"/>
      <c r="AH572" s="137"/>
      <c r="AI572" s="39"/>
      <c r="AJ572" s="41"/>
      <c r="AK572" s="42"/>
      <c r="AL572" s="27"/>
      <c r="AM572" s="28" t="str">
        <f>IFERROR(INDEX(#REF!,MATCH(AH572,#REF!,0)),"")</f>
        <v/>
      </c>
      <c r="AN572" s="29" t="str">
        <f t="shared" si="302"/>
        <v/>
      </c>
      <c r="AO572" s="29">
        <f t="shared" si="334"/>
        <v>0</v>
      </c>
      <c r="AP572" s="29">
        <f t="shared" si="327"/>
        <v>0</v>
      </c>
      <c r="AQ572" s="30">
        <f t="shared" si="335"/>
        <v>0</v>
      </c>
      <c r="AR572" s="31">
        <f t="shared" si="336"/>
        <v>0</v>
      </c>
      <c r="AT572" s="48"/>
      <c r="AV572" s="138"/>
      <c r="AW572" s="46"/>
      <c r="AX572" s="50"/>
      <c r="AY572" s="46"/>
      <c r="AZ572" s="50"/>
      <c r="BA572" s="46"/>
      <c r="BB572" s="50"/>
      <c r="BC572" s="46"/>
      <c r="BD572" s="51"/>
      <c r="BE572" s="46"/>
      <c r="BF572" s="50"/>
      <c r="BG572" s="47"/>
      <c r="BI572" s="140"/>
      <c r="BJ572" s="140"/>
      <c r="CF572" s="399"/>
      <c r="CG572" s="399"/>
      <c r="CH572" s="399"/>
      <c r="CI572" s="399"/>
      <c r="CJ572" s="399"/>
      <c r="CK572" s="399"/>
      <c r="CL572" s="399"/>
      <c r="CM572" s="399"/>
      <c r="CN572" s="399"/>
      <c r="CO572" s="399"/>
      <c r="CP572" s="399"/>
      <c r="CQ572" s="399"/>
    </row>
    <row r="573" spans="22:97" ht="14" customHeight="1" x14ac:dyDescent="0.35">
      <c r="V573" s="137"/>
      <c r="W573" s="39"/>
      <c r="X573" s="202"/>
      <c r="Y573" s="42"/>
      <c r="Z573" s="27"/>
      <c r="AA573" s="28"/>
      <c r="AB573" s="29"/>
      <c r="AC573" s="29"/>
      <c r="AD573" s="29"/>
      <c r="AE573" s="30"/>
      <c r="AF573" s="31"/>
      <c r="AG573" s="136"/>
      <c r="AH573" s="137"/>
      <c r="AI573" s="39"/>
      <c r="AJ573" s="41"/>
      <c r="AK573" s="42"/>
      <c r="AL573" s="27"/>
      <c r="AM573" s="28" t="str">
        <f>IFERROR(INDEX(#REF!,MATCH(AH573,#REF!,0)),"")</f>
        <v/>
      </c>
      <c r="AN573" s="29" t="str">
        <f t="shared" si="302"/>
        <v/>
      </c>
      <c r="AO573" s="29">
        <f t="shared" si="334"/>
        <v>0</v>
      </c>
      <c r="AP573" s="29">
        <f t="shared" si="327"/>
        <v>0</v>
      </c>
      <c r="AQ573" s="30">
        <f t="shared" si="335"/>
        <v>0</v>
      </c>
      <c r="AR573" s="31">
        <f t="shared" si="336"/>
        <v>0</v>
      </c>
      <c r="AT573" s="48" t="s">
        <v>1062</v>
      </c>
      <c r="AU573" s="6">
        <f>SUM(AV573:BG573)/6</f>
        <v>860.46207312055492</v>
      </c>
      <c r="AV573" s="138">
        <f>+AX573</f>
        <v>719.89018867924528</v>
      </c>
      <c r="AW573" s="46">
        <f>+AX573</f>
        <v>719.89018867924528</v>
      </c>
      <c r="AX573" s="50">
        <f>+AX570/5</f>
        <v>719.89018867924528</v>
      </c>
      <c r="AY573" s="46">
        <f>+AY570</f>
        <v>1563.3214953271029</v>
      </c>
      <c r="AZ573" s="50"/>
      <c r="BA573" s="46"/>
      <c r="BB573" s="50"/>
      <c r="BC573" s="46"/>
      <c r="BD573" s="51"/>
      <c r="BE573" s="46"/>
      <c r="BF573" s="50">
        <f>+AV573</f>
        <v>719.89018867924528</v>
      </c>
      <c r="BG573" s="47">
        <f>+BF573</f>
        <v>719.89018867924528</v>
      </c>
      <c r="BI573" s="140"/>
      <c r="BJ573" s="140"/>
      <c r="BL573" s="399"/>
      <c r="BM573" s="399"/>
      <c r="BN573" s="399"/>
      <c r="BO573" s="399"/>
      <c r="BP573" s="399"/>
      <c r="BQ573" s="399"/>
      <c r="BR573" s="399"/>
      <c r="BS573" s="399"/>
      <c r="BT573" s="399"/>
      <c r="BU573" s="399"/>
      <c r="BV573" s="399"/>
      <c r="BW573" s="399"/>
      <c r="CF573" s="399"/>
      <c r="CG573" s="399"/>
      <c r="CH573" s="399"/>
      <c r="CI573" s="399"/>
      <c r="CJ573" s="399"/>
      <c r="CK573" s="399"/>
      <c r="CL573" s="399"/>
      <c r="CM573" s="399"/>
      <c r="CN573" s="399"/>
      <c r="CO573" s="399"/>
      <c r="CP573" s="399"/>
      <c r="CQ573" s="399"/>
    </row>
    <row r="574" spans="22:97" ht="14" customHeight="1" x14ac:dyDescent="0.35">
      <c r="V574" s="137"/>
      <c r="W574" s="39"/>
      <c r="X574" s="202"/>
      <c r="Y574" s="42"/>
      <c r="Z574" s="27"/>
      <c r="AA574" s="28"/>
      <c r="AB574" s="29"/>
      <c r="AC574" s="29"/>
      <c r="AD574" s="29"/>
      <c r="AE574" s="30"/>
      <c r="AF574" s="31"/>
      <c r="AG574" s="136"/>
      <c r="AH574" s="137"/>
      <c r="AI574" s="39"/>
      <c r="AJ574" s="41"/>
      <c r="AK574" s="42"/>
      <c r="AL574" s="27"/>
      <c r="AM574" s="28" t="str">
        <f>IFERROR(INDEX(#REF!,MATCH(AH574,#REF!,0)),"")</f>
        <v/>
      </c>
      <c r="AN574" s="29" t="str">
        <f t="shared" si="302"/>
        <v/>
      </c>
      <c r="AO574" s="29">
        <f t="shared" si="334"/>
        <v>0</v>
      </c>
      <c r="AP574" s="29">
        <f t="shared" si="327"/>
        <v>0</v>
      </c>
      <c r="AQ574" s="30">
        <f t="shared" si="335"/>
        <v>0</v>
      </c>
      <c r="AR574" s="31">
        <f t="shared" si="336"/>
        <v>0</v>
      </c>
      <c r="AT574" s="48"/>
      <c r="AU574" s="6"/>
      <c r="AV574" s="138"/>
      <c r="AW574" s="46"/>
      <c r="AX574" s="50"/>
      <c r="AY574" s="46"/>
      <c r="AZ574" s="50"/>
      <c r="BA574" s="46"/>
      <c r="BB574" s="50"/>
      <c r="BC574" s="46"/>
      <c r="BD574" s="51"/>
      <c r="BE574" s="46"/>
      <c r="BF574" s="50"/>
      <c r="BG574" s="47"/>
      <c r="BI574" s="140"/>
      <c r="BJ574" s="140"/>
      <c r="BL574" s="399"/>
      <c r="BM574" s="399"/>
      <c r="BN574" s="399"/>
      <c r="BO574" s="399"/>
      <c r="BP574" s="399"/>
      <c r="BQ574" s="399"/>
      <c r="BR574" s="399"/>
      <c r="BS574" s="399"/>
      <c r="BT574" s="399"/>
      <c r="BU574" s="399"/>
      <c r="BV574" s="399"/>
      <c r="BW574" s="399"/>
      <c r="CF574" s="399"/>
      <c r="CG574" s="399"/>
      <c r="CH574" s="399"/>
      <c r="CI574" s="399"/>
      <c r="CJ574" s="399"/>
      <c r="CK574" s="399"/>
      <c r="CL574" s="399"/>
      <c r="CM574" s="399"/>
      <c r="CN574" s="399"/>
      <c r="CO574" s="399"/>
      <c r="CP574" s="399"/>
      <c r="CQ574" s="399"/>
    </row>
    <row r="575" spans="22:97" ht="14" customHeight="1" x14ac:dyDescent="0.35">
      <c r="V575" s="137"/>
      <c r="W575" s="39"/>
      <c r="X575" s="202"/>
      <c r="Y575" s="42"/>
      <c r="Z575" s="27"/>
      <c r="AA575" s="28"/>
      <c r="AB575" s="29"/>
      <c r="AC575" s="29"/>
      <c r="AD575" s="29"/>
      <c r="AE575" s="30"/>
      <c r="AF575" s="31"/>
      <c r="AG575" s="136"/>
      <c r="AH575" s="137"/>
      <c r="AI575" s="39"/>
      <c r="AJ575" s="41"/>
      <c r="AK575" s="42"/>
      <c r="AL575" s="27"/>
      <c r="AM575" s="28" t="str">
        <f>IFERROR(INDEX(#REF!,MATCH(AH575,#REF!,0)),"")</f>
        <v/>
      </c>
      <c r="AN575" s="29" t="str">
        <f t="shared" si="302"/>
        <v/>
      </c>
      <c r="AO575" s="29">
        <f t="shared" si="334"/>
        <v>0</v>
      </c>
      <c r="AP575" s="29">
        <f t="shared" si="327"/>
        <v>0</v>
      </c>
      <c r="AQ575" s="30">
        <f t="shared" si="335"/>
        <v>0</v>
      </c>
      <c r="AR575" s="31">
        <f t="shared" si="336"/>
        <v>0</v>
      </c>
      <c r="AT575" s="48" t="s">
        <v>1063</v>
      </c>
      <c r="AU575" s="6">
        <f>SUM(AV575:BG575)/4</f>
        <v>5502.293388791496</v>
      </c>
      <c r="AV575" s="138"/>
      <c r="AW575" s="46"/>
      <c r="AX575" s="50"/>
      <c r="AY575" s="46"/>
      <c r="AZ575" s="50"/>
      <c r="BA575" s="46">
        <f>+BA570</f>
        <v>5285.9365439252333</v>
      </c>
      <c r="BB575" s="46">
        <f t="shared" ref="BB575:BD575" si="341">+BB570</f>
        <v>6340.6675426879692</v>
      </c>
      <c r="BC575" s="46">
        <f t="shared" si="341"/>
        <v>5376.1343540489643</v>
      </c>
      <c r="BD575" s="46">
        <f t="shared" si="341"/>
        <v>5006.4351145038172</v>
      </c>
      <c r="BE575" s="46"/>
      <c r="BF575" s="50"/>
      <c r="BG575" s="47"/>
      <c r="BI575" s="140"/>
      <c r="BJ575" s="140"/>
      <c r="BL575" s="399"/>
      <c r="BM575" s="399"/>
      <c r="BN575" s="399"/>
      <c r="BO575" s="399"/>
      <c r="BP575" s="399"/>
      <c r="BQ575" s="399"/>
      <c r="BR575" s="399"/>
      <c r="BS575" s="399"/>
      <c r="BT575" s="399"/>
      <c r="BU575" s="399"/>
      <c r="BV575" s="399"/>
      <c r="BW575" s="399"/>
      <c r="CF575" s="399"/>
      <c r="CG575" s="399"/>
      <c r="CH575" s="399"/>
      <c r="CI575" s="399"/>
      <c r="CJ575" s="399"/>
      <c r="CK575" s="399"/>
      <c r="CL575" s="399"/>
      <c r="CM575" s="399"/>
      <c r="CN575" s="399"/>
      <c r="CO575" s="399"/>
      <c r="CP575" s="399"/>
      <c r="CQ575" s="399"/>
    </row>
    <row r="576" spans="22:97" ht="14" customHeight="1" x14ac:dyDescent="0.35">
      <c r="V576" s="137"/>
      <c r="W576" s="39"/>
      <c r="X576" s="202"/>
      <c r="Y576" s="42"/>
      <c r="Z576" s="27"/>
      <c r="AA576" s="28"/>
      <c r="AB576" s="29"/>
      <c r="AC576" s="29"/>
      <c r="AD576" s="29"/>
      <c r="AE576" s="30"/>
      <c r="AF576" s="31"/>
      <c r="AG576" s="136"/>
      <c r="AH576" s="137"/>
      <c r="AI576" s="39"/>
      <c r="AJ576" s="41"/>
      <c r="AK576" s="42"/>
      <c r="AL576" s="27"/>
      <c r="AM576" s="28" t="str">
        <f>IFERROR(INDEX(#REF!,MATCH(AH576,#REF!,0)),"")</f>
        <v/>
      </c>
      <c r="AN576" s="29" t="str">
        <f t="shared" si="302"/>
        <v/>
      </c>
      <c r="AO576" s="29">
        <f t="shared" si="334"/>
        <v>0</v>
      </c>
      <c r="AP576" s="29">
        <f t="shared" si="327"/>
        <v>0</v>
      </c>
      <c r="AQ576" s="30">
        <f t="shared" si="335"/>
        <v>0</v>
      </c>
      <c r="AR576" s="31">
        <f t="shared" si="336"/>
        <v>0</v>
      </c>
      <c r="AT576" s="54"/>
      <c r="AU576" s="48"/>
      <c r="AV576" s="138"/>
      <c r="AW576" s="46"/>
      <c r="AX576" s="50"/>
      <c r="AY576" s="46"/>
      <c r="AZ576" s="50"/>
      <c r="BA576" s="46"/>
      <c r="BB576" s="50"/>
      <c r="BC576" s="46"/>
      <c r="BD576" s="51"/>
      <c r="BE576" s="46"/>
      <c r="BF576" s="50"/>
      <c r="BG576" s="47"/>
      <c r="BI576" s="140"/>
      <c r="BJ576" s="140"/>
      <c r="BL576" s="399"/>
      <c r="BM576" s="399"/>
      <c r="BN576" s="399"/>
      <c r="BO576" s="399"/>
      <c r="BP576" s="399"/>
      <c r="BQ576" s="399"/>
      <c r="BR576" s="399"/>
      <c r="BS576" s="399"/>
      <c r="BT576" s="399"/>
      <c r="BU576" s="399"/>
      <c r="BV576" s="399"/>
      <c r="BW576" s="399"/>
      <c r="CF576" s="399"/>
      <c r="CG576" s="399"/>
      <c r="CH576" s="399"/>
      <c r="CI576" s="399"/>
      <c r="CJ576" s="399"/>
      <c r="CK576" s="399"/>
      <c r="CL576" s="399"/>
      <c r="CM576" s="399"/>
      <c r="CN576" s="399"/>
      <c r="CO576" s="399"/>
      <c r="CP576" s="399"/>
      <c r="CQ576" s="399"/>
    </row>
    <row r="577" spans="22:95" ht="14" customHeight="1" x14ac:dyDescent="0.35">
      <c r="V577" s="137"/>
      <c r="W577" s="39"/>
      <c r="X577" s="202"/>
      <c r="Y577" s="42"/>
      <c r="Z577" s="27"/>
      <c r="AA577" s="28"/>
      <c r="AB577" s="29"/>
      <c r="AC577" s="29"/>
      <c r="AD577" s="29"/>
      <c r="AE577" s="30"/>
      <c r="AF577" s="31"/>
      <c r="AG577" s="136"/>
      <c r="AH577" s="137"/>
      <c r="AI577" s="39"/>
      <c r="AJ577" s="41"/>
      <c r="AK577" s="42"/>
      <c r="AL577" s="27"/>
      <c r="AM577" s="28" t="str">
        <f>IFERROR(INDEX(#REF!,MATCH(AH577,#REF!,0)),"")</f>
        <v/>
      </c>
      <c r="AN577" s="29" t="str">
        <f t="shared" si="302"/>
        <v/>
      </c>
      <c r="AO577" s="29">
        <f t="shared" si="334"/>
        <v>0</v>
      </c>
      <c r="AP577" s="29">
        <f t="shared" si="327"/>
        <v>0</v>
      </c>
      <c r="AQ577" s="30">
        <f t="shared" si="335"/>
        <v>0</v>
      </c>
      <c r="AR577" s="31">
        <f t="shared" si="336"/>
        <v>0</v>
      </c>
      <c r="AT577" s="54"/>
      <c r="AU577" s="48"/>
      <c r="AV577" s="138"/>
      <c r="AW577" s="46"/>
      <c r="AX577" s="50"/>
      <c r="AY577" s="46"/>
      <c r="AZ577" s="50"/>
      <c r="BA577" s="46"/>
      <c r="BB577" s="50"/>
      <c r="BC577" s="46"/>
      <c r="BD577" s="51"/>
      <c r="BE577" s="46"/>
      <c r="BF577" s="50"/>
      <c r="BG577" s="47"/>
      <c r="BI577" s="140"/>
      <c r="BJ577" s="140"/>
      <c r="BL577" s="399"/>
      <c r="BM577" s="399"/>
      <c r="BN577" s="399"/>
      <c r="BO577" s="399"/>
      <c r="BP577" s="399"/>
      <c r="BQ577" s="399"/>
      <c r="BR577" s="399"/>
      <c r="BS577" s="399"/>
      <c r="BT577" s="399"/>
      <c r="BU577" s="399"/>
      <c r="BV577" s="399"/>
      <c r="BW577" s="399"/>
      <c r="CF577" s="399"/>
      <c r="CG577" s="399"/>
      <c r="CH577" s="399"/>
      <c r="CI577" s="399"/>
      <c r="CJ577" s="399"/>
      <c r="CK577" s="399"/>
      <c r="CL577" s="399"/>
      <c r="CM577" s="399"/>
      <c r="CN577" s="399"/>
      <c r="CO577" s="399"/>
      <c r="CP577" s="399"/>
      <c r="CQ577" s="399"/>
    </row>
    <row r="578" spans="22:95" ht="14" customHeight="1" x14ac:dyDescent="0.35">
      <c r="V578" s="137"/>
      <c r="W578" s="39"/>
      <c r="X578" s="202"/>
      <c r="Y578" s="42"/>
      <c r="Z578" s="27"/>
      <c r="AA578" s="28"/>
      <c r="AB578" s="29"/>
      <c r="AC578" s="29"/>
      <c r="AD578" s="29"/>
      <c r="AE578" s="30"/>
      <c r="AF578" s="31"/>
      <c r="AG578" s="136"/>
      <c r="AH578" s="137"/>
      <c r="AI578" s="39"/>
      <c r="AJ578" s="41"/>
      <c r="AK578" s="42"/>
      <c r="AL578" s="27"/>
      <c r="AM578" s="28" t="str">
        <f>IFERROR(INDEX(#REF!,MATCH(AH578,#REF!,0)),"")</f>
        <v/>
      </c>
      <c r="AN578" s="29" t="str">
        <f t="shared" si="302"/>
        <v/>
      </c>
      <c r="AO578" s="29">
        <f t="shared" si="334"/>
        <v>0</v>
      </c>
      <c r="AP578" s="29">
        <f t="shared" si="327"/>
        <v>0</v>
      </c>
      <c r="AQ578" s="30">
        <f t="shared" si="335"/>
        <v>0</v>
      </c>
      <c r="AR578" s="31">
        <f t="shared" si="336"/>
        <v>0</v>
      </c>
      <c r="AT578" s="54"/>
      <c r="AU578" s="48"/>
      <c r="AV578" s="138"/>
      <c r="AW578" s="46"/>
      <c r="AX578" s="50"/>
      <c r="AY578" s="46"/>
      <c r="AZ578" s="50"/>
      <c r="BA578" s="46"/>
      <c r="BB578" s="50"/>
      <c r="BC578" s="46"/>
      <c r="BD578" s="51"/>
      <c r="BE578" s="46"/>
      <c r="BF578" s="50"/>
      <c r="BG578" s="47"/>
      <c r="BI578" s="140"/>
      <c r="BJ578" s="140"/>
      <c r="BL578" s="399"/>
      <c r="BM578" s="399"/>
      <c r="BN578" s="399"/>
      <c r="BO578" s="399"/>
      <c r="BP578" s="399"/>
      <c r="BQ578" s="399"/>
      <c r="BR578" s="399"/>
      <c r="BS578" s="399"/>
      <c r="BT578" s="399"/>
      <c r="BU578" s="399"/>
      <c r="BV578" s="399"/>
      <c r="BW578" s="399"/>
      <c r="CF578" s="399"/>
      <c r="CG578" s="399"/>
      <c r="CH578" s="399"/>
      <c r="CI578" s="399"/>
      <c r="CJ578" s="399"/>
      <c r="CK578" s="399"/>
      <c r="CL578" s="399"/>
      <c r="CM578" s="399"/>
      <c r="CN578" s="399"/>
      <c r="CO578" s="399"/>
      <c r="CP578" s="399"/>
      <c r="CQ578" s="399"/>
    </row>
    <row r="579" spans="22:95" ht="14" customHeight="1" x14ac:dyDescent="0.35">
      <c r="V579" s="137"/>
      <c r="W579" s="39"/>
      <c r="X579" s="202"/>
      <c r="Y579" s="42"/>
      <c r="Z579" s="27"/>
      <c r="AA579" s="28"/>
      <c r="AB579" s="29"/>
      <c r="AC579" s="29"/>
      <c r="AD579" s="29"/>
      <c r="AE579" s="30"/>
      <c r="AF579" s="31"/>
      <c r="AG579" s="136"/>
      <c r="AH579" s="137"/>
      <c r="AI579" s="39"/>
      <c r="AJ579" s="41"/>
      <c r="AK579" s="42"/>
      <c r="AL579" s="27"/>
      <c r="AM579" s="28" t="str">
        <f>IFERROR(INDEX(#REF!,MATCH(AH579,#REF!,0)),"")</f>
        <v/>
      </c>
      <c r="AN579" s="29" t="str">
        <f t="shared" si="302"/>
        <v/>
      </c>
      <c r="AO579" s="29">
        <f t="shared" si="334"/>
        <v>0</v>
      </c>
      <c r="AP579" s="29">
        <f t="shared" si="327"/>
        <v>0</v>
      </c>
      <c r="AQ579" s="30">
        <f t="shared" si="335"/>
        <v>0</v>
      </c>
      <c r="AR579" s="31">
        <f t="shared" si="336"/>
        <v>0</v>
      </c>
      <c r="AT579" s="54"/>
      <c r="AU579" s="48"/>
      <c r="AV579" s="138"/>
      <c r="AW579" s="46"/>
      <c r="AX579" s="50"/>
      <c r="AY579" s="46"/>
      <c r="AZ579" s="50"/>
      <c r="BA579" s="46"/>
      <c r="BB579" s="50"/>
      <c r="BC579" s="46"/>
      <c r="BD579" s="51"/>
      <c r="BE579" s="46"/>
      <c r="BF579" s="50"/>
      <c r="BG579" s="47"/>
      <c r="BI579" s="140"/>
      <c r="BJ579" s="140"/>
      <c r="BL579" s="399"/>
      <c r="BM579" s="399"/>
      <c r="BN579" s="399"/>
      <c r="BO579" s="399"/>
      <c r="BP579" s="399"/>
      <c r="BQ579" s="399"/>
      <c r="BR579" s="399"/>
      <c r="BS579" s="399"/>
      <c r="BT579" s="399"/>
      <c r="BU579" s="399"/>
      <c r="BV579" s="399"/>
      <c r="BW579" s="399"/>
      <c r="CF579" s="399"/>
      <c r="CG579" s="399"/>
      <c r="CH579" s="399"/>
      <c r="CI579" s="399"/>
      <c r="CJ579" s="399"/>
      <c r="CK579" s="399"/>
      <c r="CL579" s="399"/>
      <c r="CM579" s="399"/>
      <c r="CN579" s="399"/>
      <c r="CO579" s="399"/>
      <c r="CP579" s="399"/>
      <c r="CQ579" s="399"/>
    </row>
    <row r="580" spans="22:95" ht="14" customHeight="1" x14ac:dyDescent="0.35">
      <c r="V580" s="137"/>
      <c r="W580" s="39"/>
      <c r="X580" s="202"/>
      <c r="Y580" s="42"/>
      <c r="Z580" s="27"/>
      <c r="AA580" s="28"/>
      <c r="AB580" s="29"/>
      <c r="AC580" s="29"/>
      <c r="AD580" s="29"/>
      <c r="AE580" s="30"/>
      <c r="AF580" s="31"/>
      <c r="AG580" s="136"/>
      <c r="AH580" s="137"/>
      <c r="AI580" s="39"/>
      <c r="AJ580" s="41"/>
      <c r="AK580" s="42"/>
      <c r="AL580" s="27"/>
      <c r="AM580" s="28" t="str">
        <f>IFERROR(INDEX(#REF!,MATCH(AH580,#REF!,0)),"")</f>
        <v/>
      </c>
      <c r="AN580" s="29" t="str">
        <f t="shared" si="302"/>
        <v/>
      </c>
      <c r="AO580" s="29">
        <f t="shared" si="334"/>
        <v>0</v>
      </c>
      <c r="AP580" s="29">
        <f t="shared" si="327"/>
        <v>0</v>
      </c>
      <c r="AQ580" s="30">
        <f t="shared" si="335"/>
        <v>0</v>
      </c>
      <c r="AR580" s="31">
        <f t="shared" si="336"/>
        <v>0</v>
      </c>
      <c r="AT580" s="54"/>
      <c r="AU580" s="48"/>
      <c r="AV580" s="138"/>
      <c r="AW580" s="46"/>
      <c r="AX580" s="50"/>
      <c r="AY580" s="46"/>
      <c r="AZ580" s="50"/>
      <c r="BA580" s="46"/>
      <c r="BB580" s="50"/>
      <c r="BC580" s="46"/>
      <c r="BD580" s="51"/>
      <c r="BE580" s="46"/>
      <c r="BF580" s="50"/>
      <c r="BG580" s="47"/>
      <c r="BI580" s="140"/>
      <c r="BJ580" s="140"/>
      <c r="BL580" s="399"/>
      <c r="BM580" s="399"/>
      <c r="BN580" s="399"/>
      <c r="BO580" s="399"/>
      <c r="BP580" s="399"/>
      <c r="BQ580" s="399"/>
      <c r="BR580" s="399"/>
      <c r="BS580" s="399"/>
      <c r="BT580" s="399"/>
      <c r="BU580" s="399"/>
      <c r="BV580" s="399"/>
      <c r="BW580" s="399"/>
      <c r="CF580" s="399"/>
      <c r="CG580" s="399"/>
      <c r="CH580" s="399"/>
      <c r="CI580" s="399"/>
      <c r="CJ580" s="399"/>
      <c r="CK580" s="399"/>
      <c r="CL580" s="399"/>
      <c r="CM580" s="399"/>
      <c r="CN580" s="399"/>
      <c r="CO580" s="399"/>
      <c r="CP580" s="399"/>
      <c r="CQ580" s="399"/>
    </row>
    <row r="581" spans="22:95" ht="14" customHeight="1" x14ac:dyDescent="0.35">
      <c r="V581" s="137"/>
      <c r="W581" s="39"/>
      <c r="X581" s="202"/>
      <c r="Y581" s="42"/>
      <c r="Z581" s="27"/>
      <c r="AA581" s="28"/>
      <c r="AB581" s="29"/>
      <c r="AC581" s="29"/>
      <c r="AD581" s="29"/>
      <c r="AE581" s="30"/>
      <c r="AF581" s="31"/>
      <c r="AG581" s="136"/>
      <c r="AH581" s="137"/>
      <c r="AI581" s="39"/>
      <c r="AJ581" s="41"/>
      <c r="AK581" s="42"/>
      <c r="AL581" s="27"/>
      <c r="AM581" s="28" t="str">
        <f>IFERROR(INDEX(#REF!,MATCH(AH581,#REF!,0)),"")</f>
        <v/>
      </c>
      <c r="AN581" s="29" t="str">
        <f t="shared" si="302"/>
        <v/>
      </c>
      <c r="AO581" s="29">
        <f t="shared" si="334"/>
        <v>0</v>
      </c>
      <c r="AP581" s="29">
        <f t="shared" si="327"/>
        <v>0</v>
      </c>
      <c r="AQ581" s="30">
        <f t="shared" si="335"/>
        <v>0</v>
      </c>
      <c r="AR581" s="31">
        <f t="shared" si="336"/>
        <v>0</v>
      </c>
      <c r="AT581" s="54"/>
      <c r="AU581" s="48"/>
      <c r="AV581" s="138"/>
      <c r="AW581" s="46"/>
      <c r="AX581" s="50"/>
      <c r="AY581" s="46"/>
      <c r="AZ581" s="50"/>
      <c r="BA581" s="46"/>
      <c r="BB581" s="50"/>
      <c r="BC581" s="46"/>
      <c r="BD581" s="51"/>
      <c r="BE581" s="46"/>
      <c r="BF581" s="50"/>
      <c r="BG581" s="47"/>
      <c r="BI581" s="140"/>
      <c r="BJ581" s="140"/>
      <c r="BL581" s="399"/>
      <c r="BM581" s="399"/>
      <c r="BN581" s="399"/>
      <c r="BO581" s="399"/>
      <c r="BP581" s="399"/>
      <c r="BQ581" s="399"/>
      <c r="BR581" s="399"/>
      <c r="BS581" s="399"/>
      <c r="BT581" s="399"/>
      <c r="BU581" s="399"/>
      <c r="BV581" s="399"/>
      <c r="BW581" s="399"/>
      <c r="CF581" s="399"/>
      <c r="CG581" s="399"/>
      <c r="CH581" s="399"/>
      <c r="CI581" s="399"/>
      <c r="CJ581" s="399"/>
      <c r="CK581" s="399"/>
      <c r="CL581" s="399"/>
      <c r="CM581" s="399"/>
      <c r="CN581" s="399"/>
      <c r="CO581" s="399"/>
      <c r="CP581" s="399"/>
      <c r="CQ581" s="399"/>
    </row>
  </sheetData>
  <sortState xmlns:xlrd2="http://schemas.microsoft.com/office/spreadsheetml/2017/richdata2" ref="BI581:BP581">
    <sortCondition ref="BI581"/>
  </sortState>
  <dataConsolidate link="1"/>
  <mergeCells count="22">
    <mergeCell ref="AT1:BG1"/>
    <mergeCell ref="V1:AF1"/>
    <mergeCell ref="D1:G1"/>
    <mergeCell ref="AT2:BG2"/>
    <mergeCell ref="AH1:AR1"/>
    <mergeCell ref="A77:B77"/>
    <mergeCell ref="A15:B15"/>
    <mergeCell ref="A1:B1"/>
    <mergeCell ref="I1:N1"/>
    <mergeCell ref="P1:T1"/>
    <mergeCell ref="A25:B25"/>
    <mergeCell ref="A34:B34"/>
    <mergeCell ref="A44:B44"/>
    <mergeCell ref="D40:G40"/>
    <mergeCell ref="D46:E46"/>
    <mergeCell ref="F46:G46"/>
    <mergeCell ref="BL5:BY5"/>
    <mergeCell ref="CF5:CS5"/>
    <mergeCell ref="D53:E53"/>
    <mergeCell ref="F53:G53"/>
    <mergeCell ref="D60:E60"/>
    <mergeCell ref="F60:G60"/>
  </mergeCells>
  <phoneticPr fontId="6" type="noConversion"/>
  <conditionalFormatting sqref="AU237:AU332 AU334:AU353 AU355:AU357">
    <cfRule type="duplicateValues" dxfId="10" priority="13"/>
  </conditionalFormatting>
  <conditionalFormatting sqref="AU333">
    <cfRule type="duplicateValues" dxfId="9" priority="9"/>
  </conditionalFormatting>
  <conditionalFormatting sqref="AU354">
    <cfRule type="duplicateValues" dxfId="8" priority="7"/>
  </conditionalFormatting>
  <conditionalFormatting sqref="AU439">
    <cfRule type="duplicateValues" dxfId="7" priority="14"/>
  </conditionalFormatting>
  <conditionalFormatting sqref="AW8:AW236">
    <cfRule type="expression" dxfId="6" priority="6">
      <formula>$B$10="Bi-Monthly"</formula>
    </cfRule>
  </conditionalFormatting>
  <conditionalFormatting sqref="AW237:AW567 AY237:AY567 BA237:BA567 BC237:BC567 BE237:BE567 BG237:BG567 AX568:AX569 AZ568:AZ569 BB568:BB569 BD568:BD569 BF568:BF569 BH568:BH570 BC571:BC574 AW571:AW581 AY571:AY581 BA571:BA581 BE571:BE581 BG571:BG581 BB575:BD575 BC576:BC581">
    <cfRule type="expression" dxfId="5" priority="26">
      <formula>$B$9="Bi-Monthly"</formula>
    </cfRule>
  </conditionalFormatting>
  <conditionalFormatting sqref="AY8:AY236">
    <cfRule type="expression" dxfId="4" priority="5">
      <formula>$B$10="Bi-Monthly"</formula>
    </cfRule>
  </conditionalFormatting>
  <conditionalFormatting sqref="BA8:BA236">
    <cfRule type="expression" dxfId="3" priority="4">
      <formula>$B$10="Bi-Monthly"</formula>
    </cfRule>
  </conditionalFormatting>
  <conditionalFormatting sqref="BC8:BC236">
    <cfRule type="expression" dxfId="2" priority="3">
      <formula>$B$10="Bi-Monthly"</formula>
    </cfRule>
  </conditionalFormatting>
  <conditionalFormatting sqref="BE8:BE236">
    <cfRule type="expression" dxfId="1" priority="2">
      <formula>$B$10="Bi-Monthly"</formula>
    </cfRule>
  </conditionalFormatting>
  <conditionalFormatting sqref="BG8:BG236">
    <cfRule type="expression" dxfId="0" priority="1">
      <formula>$B$10="Bi-Monthly"</formula>
    </cfRule>
  </conditionalFormatting>
  <dataValidations xWindow="370" yWindow="356" count="9">
    <dataValidation allowBlank="1" showInputMessage="1" showErrorMessage="1" errorTitle="Billing Cycle" error="Select the billing cycle for the company." promptTitle="Billing Cycle" prompt="This version of the General Rate Case Model is for MONTHLY Billing Cycles only." sqref="B9" xr:uid="{00000000-0002-0000-0100-000000000000}"/>
    <dataValidation type="list" allowBlank="1" showInputMessage="1" showErrorMessage="1" promptTitle="Usage Per" prompt="Gallons = 1,000_x000a_Cubic Feet = 100" sqref="B20 B39" xr:uid="{00000000-0002-0000-0100-000001000000}">
      <formula1>"100, 1000"</formula1>
    </dataValidation>
    <dataValidation type="list" allowBlank="1" showInputMessage="1" showErrorMessage="1" sqref="AV4 AT8:AT581 AH8:AH581" xr:uid="{00000000-0002-0000-0100-000004000000}">
      <formula1>#REF!</formula1>
    </dataValidation>
    <dataValidation allowBlank="1" showInputMessage="1" showErrorMessage="1" promptTitle="Enter Block Maximum" prompt="Enter only the Maximum usage of block (e.g., If 0 to 500 cubic feet, enter 500)." sqref="B21:B22 B40:B41" xr:uid="{00000000-0002-0000-0100-000005000000}"/>
    <dataValidation allowBlank="1" showInputMessage="1" showErrorMessage="1" promptTitle="Enter Block Maximum" prompt="Enter only the Maximum usage of block (e.g., If 501 to 1500 cubic feet, enter 1500)." sqref="B23 B42" xr:uid="{00000000-0002-0000-0100-000006000000}"/>
    <dataValidation type="list" allowBlank="1" showInputMessage="1" showErrorMessage="1" sqref="AI41:AI43" xr:uid="{00000000-0002-0000-0100-000007000000}">
      <formula1>$O$13:$O$30</formula1>
    </dataValidation>
    <dataValidation type="list" allowBlank="1" showInputMessage="1" showErrorMessage="1" promptTitle="Federal Income Tax" prompt="Select the company's Federal Income Tax (FIT) percentage, if unknown than select the &quot;Suggested FIT Rate&quot;." sqref="A82" xr:uid="{00000000-0002-0000-0100-00000B000000}">
      <formula1>"21%"</formula1>
    </dataValidation>
    <dataValidation type="list" showInputMessage="1" showErrorMessage="1" sqref="V8:V57 V81:V581 W80 W68:W76" xr:uid="{00000000-0002-0000-0100-000008000000}">
      <formula1>#REF!</formula1>
    </dataValidation>
    <dataValidation type="list" allowBlank="1" showErrorMessage="1" errorTitle="Billing Cycle" error="Select the billing cycle for the company." sqref="B10" xr:uid="{00000000-0002-0000-0100-00000E000000}">
      <formula1>#REF!</formula1>
    </dataValidation>
  </dataValidations>
  <printOptions horizontalCentered="1"/>
  <pageMargins left="0.25" right="0.25" top="0.25" bottom="0.25" header="0" footer="0"/>
  <pageSetup scale="10" pageOrder="overThenDown" orientation="landscape" r:id="rId1"/>
  <headerFooter alignWithMargins="0">
    <oddHeader>&amp;RExh. MJR-1T, Rowell WP2</oddHeader>
    <oddFooter>&amp;C&amp;F&amp;R&amp;D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37C2E-9C5E-4541-B82A-A6A78282332C}">
  <sheetPr>
    <pageSetUpPr fitToPage="1"/>
  </sheetPr>
  <dimension ref="A1:R54"/>
  <sheetViews>
    <sheetView topLeftCell="A36" zoomScaleNormal="100" workbookViewId="0">
      <selection activeCell="G54" sqref="G54"/>
    </sheetView>
  </sheetViews>
  <sheetFormatPr defaultRowHeight="12.5" x14ac:dyDescent="0.25"/>
  <cols>
    <col min="1" max="1" width="37.84375" style="378" bestFit="1" customWidth="1"/>
    <col min="2" max="2" width="9.4609375" style="377" bestFit="1" customWidth="1"/>
    <col min="3" max="4" width="9.4609375" style="377" customWidth="1"/>
    <col min="5" max="5" width="10.921875" style="378" customWidth="1"/>
    <col min="6" max="6" width="29.3828125" style="378" bestFit="1" customWidth="1"/>
    <col min="7" max="7" width="13.61328125" style="377" bestFit="1" customWidth="1"/>
    <col min="8" max="8" width="9.23046875" style="381"/>
    <col min="9" max="16384" width="9.23046875" style="378"/>
  </cols>
  <sheetData>
    <row r="1" spans="1:18" x14ac:dyDescent="0.25">
      <c r="F1" s="378" t="s">
        <v>1055</v>
      </c>
    </row>
    <row r="3" spans="1:18" x14ac:dyDescent="0.25">
      <c r="A3" s="378" t="s">
        <v>1065</v>
      </c>
      <c r="F3" s="378" t="s">
        <v>1004</v>
      </c>
      <c r="G3" s="377" t="s">
        <v>1005</v>
      </c>
    </row>
    <row r="4" spans="1:18" x14ac:dyDescent="0.25">
      <c r="B4" s="379"/>
      <c r="C4" s="379"/>
      <c r="D4" s="379"/>
      <c r="E4" s="380"/>
      <c r="F4" s="378" t="s">
        <v>144</v>
      </c>
      <c r="G4" s="377">
        <v>378468.47000000003</v>
      </c>
      <c r="H4" s="219"/>
      <c r="I4" s="220"/>
      <c r="J4" s="220"/>
      <c r="K4" s="220"/>
      <c r="L4" s="220"/>
      <c r="M4" s="220"/>
      <c r="N4" s="377"/>
      <c r="O4" s="377"/>
      <c r="P4" s="377"/>
      <c r="Q4" s="377"/>
      <c r="R4" s="377"/>
    </row>
    <row r="5" spans="1:18" ht="13" x14ac:dyDescent="0.3">
      <c r="B5" s="384" t="s">
        <v>1056</v>
      </c>
      <c r="C5" s="384" t="s">
        <v>1057</v>
      </c>
      <c r="D5" s="384" t="s">
        <v>336</v>
      </c>
      <c r="E5" s="380"/>
      <c r="F5" s="378" t="s">
        <v>1006</v>
      </c>
      <c r="H5" s="219"/>
      <c r="I5" s="220"/>
      <c r="J5" s="220"/>
      <c r="K5" s="220"/>
      <c r="L5" s="220"/>
      <c r="M5" s="220"/>
      <c r="N5" s="377"/>
      <c r="O5" s="377"/>
      <c r="P5" s="377"/>
      <c r="Q5" s="377"/>
      <c r="R5" s="377"/>
    </row>
    <row r="6" spans="1:18" x14ac:dyDescent="0.25">
      <c r="B6" s="379"/>
      <c r="C6" s="379"/>
      <c r="D6" s="379"/>
      <c r="E6" s="380"/>
      <c r="F6" s="220" t="s">
        <v>1007</v>
      </c>
      <c r="G6" s="379">
        <v>61400</v>
      </c>
      <c r="H6" s="219"/>
      <c r="I6" s="220"/>
      <c r="J6" s="220"/>
      <c r="K6" s="220"/>
      <c r="L6" s="220"/>
      <c r="M6" s="220"/>
      <c r="N6" s="377"/>
      <c r="O6" s="377"/>
      <c r="P6" s="377"/>
      <c r="Q6" s="377"/>
      <c r="R6" s="377"/>
    </row>
    <row r="7" spans="1:18" x14ac:dyDescent="0.25">
      <c r="A7" s="378" t="s">
        <v>150</v>
      </c>
      <c r="B7" s="379">
        <v>0</v>
      </c>
      <c r="C7" s="379">
        <f>+G6+G7+G8</f>
        <v>138998</v>
      </c>
      <c r="D7" s="379">
        <f>SUM(B7:C7)</f>
        <v>138998</v>
      </c>
      <c r="E7" s="380"/>
      <c r="F7" s="220" t="s">
        <v>1008</v>
      </c>
      <c r="G7" s="379">
        <v>74971</v>
      </c>
      <c r="H7" s="219"/>
      <c r="I7" s="220"/>
      <c r="J7" s="220"/>
      <c r="K7" s="220"/>
      <c r="L7" s="220"/>
      <c r="M7" s="220"/>
      <c r="N7" s="377"/>
      <c r="O7" s="377"/>
      <c r="P7" s="377"/>
      <c r="Q7" s="377"/>
      <c r="R7" s="377"/>
    </row>
    <row r="8" spans="1:18" x14ac:dyDescent="0.25">
      <c r="A8" s="378" t="s">
        <v>154</v>
      </c>
      <c r="B8" s="379">
        <v>0</v>
      </c>
      <c r="C8" s="379"/>
      <c r="D8" s="379">
        <f t="shared" ref="D8:D31" si="0">SUM(B8:C8)</f>
        <v>0</v>
      </c>
      <c r="E8" s="380"/>
      <c r="F8" s="220" t="s">
        <v>1009</v>
      </c>
      <c r="G8" s="379">
        <v>2627</v>
      </c>
      <c r="H8" s="219"/>
      <c r="I8" s="220"/>
      <c r="J8" s="220"/>
      <c r="K8" s="220"/>
      <c r="L8" s="220"/>
      <c r="M8" s="220"/>
      <c r="N8" s="377"/>
      <c r="O8" s="377"/>
      <c r="P8" s="377"/>
      <c r="Q8" s="377"/>
      <c r="R8" s="377"/>
    </row>
    <row r="9" spans="1:18" x14ac:dyDescent="0.25">
      <c r="A9" s="378" t="s">
        <v>158</v>
      </c>
      <c r="B9" s="379">
        <v>0</v>
      </c>
      <c r="C9" s="379">
        <f>+G9+G10</f>
        <v>51708</v>
      </c>
      <c r="D9" s="379">
        <f t="shared" si="0"/>
        <v>51708</v>
      </c>
      <c r="E9" s="380"/>
      <c r="F9" s="220" t="s">
        <v>1010</v>
      </c>
      <c r="G9" s="379">
        <v>6604</v>
      </c>
      <c r="H9" s="219"/>
      <c r="I9" s="220"/>
      <c r="J9" s="220"/>
      <c r="K9" s="220"/>
      <c r="L9" s="220"/>
      <c r="M9" s="220"/>
      <c r="N9" s="377"/>
      <c r="O9" s="377"/>
      <c r="P9" s="377"/>
      <c r="Q9" s="377"/>
      <c r="R9" s="377"/>
    </row>
    <row r="10" spans="1:18" x14ac:dyDescent="0.25">
      <c r="A10" s="378" t="s">
        <v>162</v>
      </c>
      <c r="B10" s="379">
        <v>14174</v>
      </c>
      <c r="C10" s="379">
        <f>+G36</f>
        <v>348</v>
      </c>
      <c r="D10" s="379">
        <f t="shared" si="0"/>
        <v>14522</v>
      </c>
      <c r="E10" s="380"/>
      <c r="F10" s="220" t="s">
        <v>1011</v>
      </c>
      <c r="G10" s="379">
        <v>45104</v>
      </c>
      <c r="H10" s="219"/>
      <c r="I10" s="220"/>
      <c r="J10" s="220"/>
      <c r="K10" s="220"/>
      <c r="L10" s="220"/>
      <c r="M10" s="220"/>
      <c r="N10" s="377"/>
      <c r="O10" s="377"/>
      <c r="P10" s="377"/>
      <c r="Q10" s="377"/>
      <c r="R10" s="377"/>
    </row>
    <row r="11" spans="1:18" x14ac:dyDescent="0.25">
      <c r="A11" s="378" t="s">
        <v>166</v>
      </c>
      <c r="B11" s="379">
        <v>1677</v>
      </c>
      <c r="C11" s="379"/>
      <c r="D11" s="379">
        <f t="shared" si="0"/>
        <v>1677</v>
      </c>
      <c r="E11" s="380"/>
      <c r="F11" s="220" t="s">
        <v>1012</v>
      </c>
      <c r="G11" s="379">
        <v>4297</v>
      </c>
      <c r="H11" s="219"/>
      <c r="I11" s="220"/>
      <c r="J11" s="220"/>
      <c r="K11" s="220"/>
      <c r="L11" s="220"/>
      <c r="M11" s="220"/>
      <c r="N11" s="377"/>
      <c r="O11" s="377"/>
      <c r="P11" s="377"/>
      <c r="Q11" s="377"/>
      <c r="R11" s="377"/>
    </row>
    <row r="12" spans="1:18" x14ac:dyDescent="0.25">
      <c r="A12" s="378" t="s">
        <v>170</v>
      </c>
      <c r="B12" s="379">
        <v>0</v>
      </c>
      <c r="C12" s="379">
        <f>+G26</f>
        <v>3588</v>
      </c>
      <c r="D12" s="379">
        <f t="shared" si="0"/>
        <v>3588</v>
      </c>
      <c r="E12" s="380"/>
      <c r="F12" s="220" t="s">
        <v>1013</v>
      </c>
      <c r="G12" s="379">
        <v>465</v>
      </c>
      <c r="H12" s="219"/>
      <c r="I12" s="220"/>
      <c r="J12" s="220"/>
      <c r="K12" s="220"/>
      <c r="L12" s="220"/>
      <c r="M12" s="220"/>
      <c r="N12" s="377"/>
      <c r="O12" s="377"/>
      <c r="P12" s="377"/>
      <c r="Q12" s="377"/>
      <c r="R12" s="377"/>
    </row>
    <row r="13" spans="1:18" x14ac:dyDescent="0.25">
      <c r="A13" s="378" t="s">
        <v>173</v>
      </c>
      <c r="B13" s="379">
        <v>0</v>
      </c>
      <c r="C13" s="379"/>
      <c r="D13" s="379">
        <f t="shared" si="0"/>
        <v>0</v>
      </c>
      <c r="E13" s="380"/>
      <c r="F13" s="220" t="s">
        <v>1014</v>
      </c>
      <c r="G13" s="379">
        <v>115</v>
      </c>
      <c r="H13" s="219"/>
      <c r="I13" s="220"/>
      <c r="J13" s="220"/>
      <c r="K13" s="220"/>
      <c r="L13" s="220"/>
      <c r="M13" s="220"/>
      <c r="N13" s="377"/>
      <c r="O13" s="377"/>
      <c r="P13" s="377"/>
      <c r="Q13" s="377"/>
      <c r="R13" s="377"/>
    </row>
    <row r="14" spans="1:18" x14ac:dyDescent="0.25">
      <c r="A14" s="378" t="s">
        <v>177</v>
      </c>
      <c r="B14" s="379">
        <v>0</v>
      </c>
      <c r="C14" s="379">
        <f>+G13</f>
        <v>115</v>
      </c>
      <c r="D14" s="379">
        <f t="shared" si="0"/>
        <v>115</v>
      </c>
      <c r="E14" s="380"/>
      <c r="F14" s="220" t="s">
        <v>1015</v>
      </c>
      <c r="G14" s="379">
        <v>4870</v>
      </c>
      <c r="H14" s="219"/>
      <c r="I14" s="220"/>
      <c r="J14" s="220"/>
      <c r="K14" s="220"/>
      <c r="L14" s="220"/>
      <c r="M14" s="220"/>
      <c r="N14" s="377"/>
      <c r="O14" s="377"/>
      <c r="P14" s="377"/>
      <c r="Q14" s="377"/>
      <c r="R14" s="377"/>
    </row>
    <row r="15" spans="1:18" x14ac:dyDescent="0.25">
      <c r="A15" s="378" t="s">
        <v>181</v>
      </c>
      <c r="B15" s="379">
        <v>0</v>
      </c>
      <c r="C15" s="379"/>
      <c r="D15" s="379">
        <f t="shared" si="0"/>
        <v>0</v>
      </c>
      <c r="E15" s="380"/>
      <c r="F15" s="220" t="s">
        <v>1016</v>
      </c>
      <c r="G15" s="379">
        <v>169</v>
      </c>
      <c r="H15" s="219"/>
      <c r="I15" s="220"/>
      <c r="J15" s="220"/>
      <c r="K15" s="220"/>
      <c r="L15" s="220"/>
      <c r="M15" s="220"/>
      <c r="N15" s="377"/>
      <c r="O15" s="377"/>
      <c r="P15" s="377"/>
      <c r="Q15" s="377"/>
      <c r="R15" s="377"/>
    </row>
    <row r="16" spans="1:18" x14ac:dyDescent="0.25">
      <c r="A16" s="378" t="s">
        <v>184</v>
      </c>
      <c r="B16" s="379">
        <v>4802</v>
      </c>
      <c r="C16" s="379">
        <f>+G18</f>
        <v>45420.61</v>
      </c>
      <c r="D16" s="379">
        <f t="shared" si="0"/>
        <v>50222.61</v>
      </c>
      <c r="E16" s="380"/>
      <c r="F16" s="220" t="s">
        <v>1017</v>
      </c>
      <c r="G16" s="379">
        <v>3238.85</v>
      </c>
      <c r="H16" s="219"/>
      <c r="I16" s="220"/>
      <c r="J16" s="220"/>
      <c r="K16" s="220"/>
      <c r="L16" s="220"/>
      <c r="M16" s="220"/>
      <c r="N16" s="377"/>
      <c r="O16" s="377"/>
      <c r="P16" s="377"/>
      <c r="Q16" s="377"/>
      <c r="R16" s="377"/>
    </row>
    <row r="17" spans="1:18" x14ac:dyDescent="0.25">
      <c r="A17" s="378" t="s">
        <v>188</v>
      </c>
      <c r="B17" s="379">
        <v>0</v>
      </c>
      <c r="C17" s="379"/>
      <c r="D17" s="379">
        <f t="shared" si="0"/>
        <v>0</v>
      </c>
      <c r="E17" s="380"/>
      <c r="F17" s="220" t="s">
        <v>1018</v>
      </c>
      <c r="G17" s="379">
        <v>2530</v>
      </c>
      <c r="H17" s="219"/>
      <c r="I17" s="220"/>
      <c r="J17" s="220"/>
      <c r="K17" s="220"/>
      <c r="L17" s="220"/>
      <c r="M17" s="220"/>
      <c r="N17" s="377"/>
      <c r="O17" s="377"/>
      <c r="P17" s="377"/>
      <c r="Q17" s="377"/>
      <c r="R17" s="377"/>
    </row>
    <row r="18" spans="1:18" x14ac:dyDescent="0.25">
      <c r="A18" s="378" t="s">
        <v>190</v>
      </c>
      <c r="B18" s="379">
        <v>4709</v>
      </c>
      <c r="C18" s="382">
        <f>+G32+G33+G28+G40+G30</f>
        <v>9448</v>
      </c>
      <c r="D18" s="379">
        <f t="shared" si="0"/>
        <v>14157</v>
      </c>
      <c r="E18" s="380"/>
      <c r="F18" s="220" t="s">
        <v>1019</v>
      </c>
      <c r="G18" s="379">
        <v>45420.61</v>
      </c>
      <c r="H18" s="219"/>
      <c r="I18" s="220"/>
      <c r="J18" s="220"/>
      <c r="K18" s="220"/>
      <c r="L18" s="220"/>
      <c r="M18" s="220"/>
      <c r="N18" s="377"/>
      <c r="O18" s="377"/>
      <c r="P18" s="377"/>
      <c r="Q18" s="377"/>
      <c r="R18" s="377"/>
    </row>
    <row r="19" spans="1:18" x14ac:dyDescent="0.25">
      <c r="A19" s="378" t="s">
        <v>194</v>
      </c>
      <c r="B19" s="379">
        <v>0</v>
      </c>
      <c r="C19" s="379">
        <f>+G39+G41+G19</f>
        <v>10517.01</v>
      </c>
      <c r="D19" s="379">
        <f t="shared" si="0"/>
        <v>10517.01</v>
      </c>
      <c r="E19" s="380"/>
      <c r="F19" s="220" t="s">
        <v>1020</v>
      </c>
      <c r="G19" s="379">
        <v>1357</v>
      </c>
      <c r="H19" s="219"/>
      <c r="I19" s="220"/>
      <c r="J19" s="220"/>
      <c r="K19" s="220"/>
      <c r="L19" s="220"/>
      <c r="M19" s="220"/>
      <c r="N19" s="377"/>
      <c r="O19" s="377"/>
      <c r="P19" s="377"/>
      <c r="Q19" s="377"/>
      <c r="R19" s="377"/>
    </row>
    <row r="20" spans="1:18" x14ac:dyDescent="0.25">
      <c r="A20" s="378" t="s">
        <v>197</v>
      </c>
      <c r="B20" s="379">
        <v>0</v>
      </c>
      <c r="C20" s="379">
        <f>+G44</f>
        <v>13954</v>
      </c>
      <c r="D20" s="379">
        <f t="shared" si="0"/>
        <v>13954</v>
      </c>
      <c r="E20" s="380"/>
      <c r="F20" s="220" t="s">
        <v>1021</v>
      </c>
      <c r="G20" s="379">
        <v>74</v>
      </c>
      <c r="H20" s="219"/>
      <c r="I20" s="220"/>
      <c r="J20" s="220"/>
      <c r="K20" s="220"/>
      <c r="L20" s="220"/>
      <c r="M20" s="220"/>
      <c r="N20" s="377"/>
      <c r="O20" s="377"/>
      <c r="P20" s="377"/>
      <c r="Q20" s="377"/>
      <c r="R20" s="377"/>
    </row>
    <row r="21" spans="1:18" x14ac:dyDescent="0.25">
      <c r="A21" s="378" t="s">
        <v>201</v>
      </c>
      <c r="B21" s="379">
        <v>0</v>
      </c>
      <c r="C21" s="379"/>
      <c r="D21" s="379">
        <f t="shared" si="0"/>
        <v>0</v>
      </c>
      <c r="E21" s="380"/>
      <c r="F21" s="220" t="s">
        <v>1022</v>
      </c>
      <c r="G21" s="379">
        <v>662</v>
      </c>
      <c r="H21" s="219"/>
      <c r="I21" s="220"/>
      <c r="J21" s="220"/>
      <c r="K21" s="220"/>
      <c r="L21" s="220"/>
      <c r="M21" s="220"/>
      <c r="N21" s="377"/>
      <c r="O21" s="377"/>
      <c r="P21" s="377"/>
      <c r="Q21" s="377"/>
      <c r="R21" s="377"/>
    </row>
    <row r="22" spans="1:18" x14ac:dyDescent="0.25">
      <c r="A22" s="378" t="s">
        <v>205</v>
      </c>
      <c r="B22" s="377">
        <v>0</v>
      </c>
      <c r="D22" s="379">
        <f t="shared" si="0"/>
        <v>0</v>
      </c>
      <c r="F22" s="220" t="s">
        <v>1023</v>
      </c>
      <c r="G22" s="379">
        <v>0</v>
      </c>
    </row>
    <row r="23" spans="1:18" x14ac:dyDescent="0.25">
      <c r="A23" s="378" t="s">
        <v>208</v>
      </c>
      <c r="B23" s="377">
        <v>0</v>
      </c>
      <c r="C23" s="377">
        <f>+G42+G43+G21</f>
        <v>1212</v>
      </c>
      <c r="D23" s="379">
        <f t="shared" si="0"/>
        <v>1212</v>
      </c>
      <c r="F23" s="220" t="s">
        <v>1024</v>
      </c>
      <c r="G23" s="379">
        <v>54</v>
      </c>
    </row>
    <row r="24" spans="1:18" x14ac:dyDescent="0.25">
      <c r="A24" s="378" t="s">
        <v>211</v>
      </c>
      <c r="B24" s="377">
        <v>7347</v>
      </c>
      <c r="C24" s="377">
        <f>+G37+G31+G17+G16+G15+G14+G11+G12+G38</f>
        <v>20787.849999999999</v>
      </c>
      <c r="D24" s="379">
        <f t="shared" si="0"/>
        <v>28134.85</v>
      </c>
      <c r="F24" s="378" t="s">
        <v>1025</v>
      </c>
      <c r="G24" s="377">
        <v>11211</v>
      </c>
    </row>
    <row r="25" spans="1:18" x14ac:dyDescent="0.25">
      <c r="A25" s="378" t="s">
        <v>213</v>
      </c>
      <c r="B25" s="377">
        <v>0</v>
      </c>
      <c r="D25" s="379">
        <f t="shared" si="0"/>
        <v>0</v>
      </c>
      <c r="F25" s="378" t="s">
        <v>1026</v>
      </c>
      <c r="G25" s="377">
        <v>6886</v>
      </c>
    </row>
    <row r="26" spans="1:18" x14ac:dyDescent="0.25">
      <c r="A26" s="378" t="s">
        <v>216</v>
      </c>
      <c r="B26" s="377">
        <v>2376</v>
      </c>
      <c r="C26" s="377">
        <f>+G29</f>
        <v>24</v>
      </c>
      <c r="D26" s="379">
        <f t="shared" si="0"/>
        <v>2400</v>
      </c>
      <c r="F26" s="378" t="s">
        <v>1027</v>
      </c>
      <c r="G26" s="377">
        <v>3588</v>
      </c>
    </row>
    <row r="27" spans="1:18" x14ac:dyDescent="0.25">
      <c r="A27" s="378" t="s">
        <v>217</v>
      </c>
      <c r="B27" s="377">
        <f>SUM(Inputs!AC8:AC62)+Inputs!AO6</f>
        <v>34226.048328571422</v>
      </c>
      <c r="C27" s="500">
        <f>+G54</f>
        <v>7207</v>
      </c>
      <c r="D27" s="379">
        <f t="shared" si="0"/>
        <v>41433.048328571422</v>
      </c>
      <c r="F27" s="378" t="s">
        <v>1028</v>
      </c>
      <c r="G27" s="377">
        <v>310</v>
      </c>
    </row>
    <row r="28" spans="1:18" x14ac:dyDescent="0.25">
      <c r="A28" s="378" t="s">
        <v>220</v>
      </c>
      <c r="B28" s="377">
        <v>14892</v>
      </c>
      <c r="D28" s="379">
        <f t="shared" si="0"/>
        <v>14892</v>
      </c>
      <c r="F28" s="378" t="s">
        <v>1029</v>
      </c>
      <c r="G28" s="377">
        <v>82</v>
      </c>
    </row>
    <row r="29" spans="1:18" x14ac:dyDescent="0.25">
      <c r="A29" s="378" t="s">
        <v>221</v>
      </c>
      <c r="B29" s="377">
        <v>1147</v>
      </c>
      <c r="D29" s="379">
        <f t="shared" si="0"/>
        <v>1147</v>
      </c>
      <c r="F29" s="378" t="s">
        <v>1030</v>
      </c>
      <c r="G29" s="377">
        <v>24</v>
      </c>
    </row>
    <row r="30" spans="1:18" x14ac:dyDescent="0.25">
      <c r="A30" s="378" t="s">
        <v>222</v>
      </c>
      <c r="B30" s="377">
        <v>0</v>
      </c>
      <c r="C30" s="377">
        <f>+G50</f>
        <v>11055</v>
      </c>
      <c r="D30" s="379">
        <f t="shared" si="0"/>
        <v>11055</v>
      </c>
      <c r="F30" s="378" t="s">
        <v>1031</v>
      </c>
      <c r="G30" s="377">
        <v>177</v>
      </c>
    </row>
    <row r="31" spans="1:18" x14ac:dyDescent="0.25">
      <c r="A31" s="378" t="s">
        <v>223</v>
      </c>
      <c r="B31" s="377">
        <v>0</v>
      </c>
      <c r="D31" s="379">
        <f t="shared" si="0"/>
        <v>0</v>
      </c>
      <c r="F31" s="378" t="s">
        <v>1032</v>
      </c>
      <c r="G31" s="377">
        <v>1811</v>
      </c>
    </row>
    <row r="32" spans="1:18" x14ac:dyDescent="0.25">
      <c r="A32" s="378" t="s">
        <v>339</v>
      </c>
      <c r="B32" s="377">
        <v>8207</v>
      </c>
      <c r="C32" s="377">
        <f>+G48+G35+G20+G23+G24+G25+G27</f>
        <v>64086</v>
      </c>
      <c r="D32" s="379">
        <f>SUM(B32:C32)</f>
        <v>72293</v>
      </c>
      <c r="F32" s="378" t="s">
        <v>1033</v>
      </c>
      <c r="G32" s="377">
        <v>747</v>
      </c>
    </row>
    <row r="33" spans="3:7" x14ac:dyDescent="0.25">
      <c r="F33" s="378" t="s">
        <v>1034</v>
      </c>
      <c r="G33" s="377">
        <v>6930</v>
      </c>
    </row>
    <row r="34" spans="3:7" x14ac:dyDescent="0.25">
      <c r="F34" s="378" t="s">
        <v>1035</v>
      </c>
      <c r="G34" s="377">
        <v>0</v>
      </c>
    </row>
    <row r="35" spans="3:7" x14ac:dyDescent="0.25">
      <c r="C35" s="377">
        <f>SUM(C7:C32)</f>
        <v>378468.47</v>
      </c>
      <c r="F35" s="378" t="s">
        <v>1036</v>
      </c>
      <c r="G35" s="377">
        <v>13299</v>
      </c>
    </row>
    <row r="36" spans="3:7" x14ac:dyDescent="0.25">
      <c r="F36" s="378" t="s">
        <v>1037</v>
      </c>
      <c r="G36" s="377">
        <v>348</v>
      </c>
    </row>
    <row r="37" spans="3:7" x14ac:dyDescent="0.25">
      <c r="F37" s="378" t="s">
        <v>1038</v>
      </c>
      <c r="G37" s="377">
        <v>50</v>
      </c>
    </row>
    <row r="38" spans="3:7" x14ac:dyDescent="0.25">
      <c r="F38" s="378" t="s">
        <v>1039</v>
      </c>
      <c r="G38" s="377">
        <v>3357</v>
      </c>
    </row>
    <row r="39" spans="3:7" x14ac:dyDescent="0.25">
      <c r="F39" s="378" t="s">
        <v>1040</v>
      </c>
      <c r="G39" s="377">
        <v>3043.01</v>
      </c>
    </row>
    <row r="40" spans="3:7" x14ac:dyDescent="0.25">
      <c r="F40" s="378" t="s">
        <v>1041</v>
      </c>
      <c r="G40" s="377">
        <v>1512</v>
      </c>
    </row>
    <row r="41" spans="3:7" x14ac:dyDescent="0.25">
      <c r="F41" s="378" t="s">
        <v>1042</v>
      </c>
      <c r="G41" s="377">
        <v>6117</v>
      </c>
    </row>
    <row r="42" spans="3:7" x14ac:dyDescent="0.25">
      <c r="C42" s="378"/>
      <c r="F42" s="378" t="s">
        <v>1043</v>
      </c>
      <c r="G42" s="377">
        <v>533</v>
      </c>
    </row>
    <row r="43" spans="3:7" x14ac:dyDescent="0.25">
      <c r="F43" s="378" t="s">
        <v>1044</v>
      </c>
      <c r="G43" s="377">
        <v>17</v>
      </c>
    </row>
    <row r="44" spans="3:7" x14ac:dyDescent="0.25">
      <c r="F44" s="378" t="s">
        <v>1045</v>
      </c>
      <c r="G44" s="377">
        <v>13954</v>
      </c>
    </row>
    <row r="45" spans="3:7" x14ac:dyDescent="0.25">
      <c r="F45" s="378" t="s">
        <v>1046</v>
      </c>
      <c r="G45" s="377">
        <v>0</v>
      </c>
    </row>
    <row r="48" spans="3:7" x14ac:dyDescent="0.25">
      <c r="F48" s="378" t="s">
        <v>1047</v>
      </c>
      <c r="G48" s="377">
        <v>32252</v>
      </c>
    </row>
    <row r="49" spans="6:7" x14ac:dyDescent="0.25">
      <c r="F49" s="378" t="s">
        <v>1048</v>
      </c>
    </row>
    <row r="50" spans="6:7" x14ac:dyDescent="0.25">
      <c r="F50" s="378" t="s">
        <v>1049</v>
      </c>
      <c r="G50" s="377">
        <v>11055</v>
      </c>
    </row>
    <row r="51" spans="6:7" x14ac:dyDescent="0.25">
      <c r="F51" s="378" t="s">
        <v>1050</v>
      </c>
      <c r="G51" s="377">
        <v>0</v>
      </c>
    </row>
    <row r="52" spans="6:7" x14ac:dyDescent="0.25">
      <c r="F52" s="378" t="s">
        <v>1051</v>
      </c>
      <c r="G52" s="377">
        <v>0</v>
      </c>
    </row>
    <row r="53" spans="6:7" x14ac:dyDescent="0.25">
      <c r="F53" s="378" t="s">
        <v>1052</v>
      </c>
    </row>
    <row r="54" spans="6:7" x14ac:dyDescent="0.25">
      <c r="F54" s="378" t="s">
        <v>1053</v>
      </c>
      <c r="G54" s="500">
        <v>7207</v>
      </c>
    </row>
  </sheetData>
  <printOptions horizontalCentered="1"/>
  <pageMargins left="0.25" right="0.25" top="0.25" bottom="0.25" header="0" footer="0"/>
  <pageSetup scale="86" pageOrder="overThenDown" orientation="landscape" r:id="rId1"/>
  <headerFooter alignWithMargins="0">
    <oddHeader>&amp;RExh. MJR-1T, Rowell WP2</oddHeader>
    <oddFooter>&amp;C&amp;F&amp;R&amp;D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1">
    <pageSetUpPr fitToPage="1"/>
  </sheetPr>
  <dimension ref="A1:O74"/>
  <sheetViews>
    <sheetView tabSelected="1" topLeftCell="C1" zoomScaleNormal="100" workbookViewId="0">
      <selection activeCell="I38" sqref="I38"/>
    </sheetView>
  </sheetViews>
  <sheetFormatPr defaultColWidth="10.69140625" defaultRowHeight="12.5" x14ac:dyDescent="0.35"/>
  <cols>
    <col min="1" max="1" width="3.765625" style="199" bestFit="1" customWidth="1"/>
    <col min="2" max="2" width="44.53515625" style="65" bestFit="1" customWidth="1"/>
    <col min="3" max="3" width="12.765625" style="65" bestFit="1" customWidth="1"/>
    <col min="4" max="4" width="1.69140625" style="65" customWidth="1"/>
    <col min="5" max="6" width="18.53515625" style="65" customWidth="1"/>
    <col min="7" max="7" width="1.69140625" style="76" customWidth="1"/>
    <col min="8" max="9" width="18.53515625" style="65" customWidth="1"/>
    <col min="10" max="10" width="1.69140625" style="65" customWidth="1"/>
    <col min="11" max="12" width="18.53515625" style="65" customWidth="1"/>
    <col min="13" max="13" width="1.69140625" style="65" customWidth="1"/>
    <col min="14" max="14" width="12.3046875" style="65" customWidth="1"/>
    <col min="15" max="15" width="14.53515625" style="65" customWidth="1"/>
    <col min="16" max="16" width="19.84375" style="65" bestFit="1" customWidth="1"/>
    <col min="17" max="17" width="10.69140625" style="65" customWidth="1"/>
    <col min="18" max="16384" width="10.69140625" style="65"/>
  </cols>
  <sheetData>
    <row r="1" spans="1:14" ht="16" customHeight="1" x14ac:dyDescent="0.35">
      <c r="B1" s="65">
        <f>Inputs!B6</f>
        <v>0</v>
      </c>
      <c r="G1" s="65"/>
    </row>
    <row r="2" spans="1:14" ht="16" customHeight="1" x14ac:dyDescent="0.35">
      <c r="B2" s="65" t="str">
        <f>"UW-"&amp;Inputs!B7</f>
        <v>UW-240151</v>
      </c>
      <c r="G2" s="65"/>
    </row>
    <row r="3" spans="1:14" ht="16" customHeight="1" x14ac:dyDescent="0.35"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</row>
    <row r="4" spans="1:14" ht="16" customHeight="1" x14ac:dyDescent="0.35">
      <c r="B4" s="277" t="s">
        <v>253</v>
      </c>
      <c r="C4" s="277"/>
      <c r="D4" s="277"/>
      <c r="E4" s="277"/>
      <c r="F4" s="277"/>
      <c r="G4" s="277"/>
      <c r="H4" s="277"/>
      <c r="I4" s="277"/>
      <c r="J4" s="277"/>
      <c r="K4" s="277"/>
      <c r="L4" s="277"/>
    </row>
    <row r="5" spans="1:14" s="76" customFormat="1" ht="16" customHeight="1" x14ac:dyDescent="0.35">
      <c r="A5" s="199"/>
      <c r="B5" s="76" t="s">
        <v>10</v>
      </c>
      <c r="C5" s="126" t="s">
        <v>11</v>
      </c>
      <c r="E5" s="76" t="s">
        <v>12</v>
      </c>
      <c r="F5" s="76" t="s">
        <v>13</v>
      </c>
      <c r="H5" s="76" t="s">
        <v>14</v>
      </c>
      <c r="I5" s="76" t="s">
        <v>15</v>
      </c>
      <c r="K5" s="76" t="s">
        <v>16</v>
      </c>
      <c r="L5" s="76" t="s">
        <v>17</v>
      </c>
    </row>
    <row r="6" spans="1:14" s="76" customFormat="1" ht="25" x14ac:dyDescent="0.35">
      <c r="A6" s="278" t="s">
        <v>254</v>
      </c>
      <c r="B6" s="279" t="s">
        <v>52</v>
      </c>
      <c r="C6" s="278" t="s">
        <v>55</v>
      </c>
      <c r="D6" s="280"/>
      <c r="E6" s="278" t="s">
        <v>255</v>
      </c>
      <c r="F6" s="278" t="s">
        <v>256</v>
      </c>
      <c r="H6" s="278" t="s">
        <v>257</v>
      </c>
      <c r="I6" s="278" t="s">
        <v>258</v>
      </c>
      <c r="K6" s="278" t="s">
        <v>259</v>
      </c>
      <c r="L6" s="278" t="s">
        <v>260</v>
      </c>
      <c r="M6" s="278"/>
    </row>
    <row r="7" spans="1:14" s="76" customFormat="1" ht="16" customHeight="1" x14ac:dyDescent="0.35">
      <c r="A7" s="124">
        <v>1</v>
      </c>
      <c r="B7" s="281" t="s">
        <v>261</v>
      </c>
      <c r="C7" s="98" t="s">
        <v>97</v>
      </c>
      <c r="D7" s="282"/>
      <c r="E7" s="100" t="s">
        <v>262</v>
      </c>
      <c r="F7" s="100" t="s">
        <v>263</v>
      </c>
      <c r="G7" s="100"/>
      <c r="H7" s="100" t="s">
        <v>262</v>
      </c>
      <c r="I7" s="100" t="s">
        <v>264</v>
      </c>
      <c r="J7" s="100"/>
      <c r="K7" s="100" t="s">
        <v>265</v>
      </c>
      <c r="L7" s="99" t="s">
        <v>266</v>
      </c>
    </row>
    <row r="8" spans="1:14" s="76" customFormat="1" ht="16" customHeight="1" x14ac:dyDescent="0.35">
      <c r="A8" s="124">
        <f t="shared" ref="A8:A39" si="0">1+A7</f>
        <v>2</v>
      </c>
      <c r="B8" s="283" t="s">
        <v>101</v>
      </c>
      <c r="D8" s="280"/>
    </row>
    <row r="9" spans="1:14" ht="16" customHeight="1" x14ac:dyDescent="0.35">
      <c r="A9" s="124">
        <f t="shared" si="0"/>
        <v>3</v>
      </c>
      <c r="B9" s="284" t="str">
        <f>+Inputs!I8</f>
        <v>Metered Sales</v>
      </c>
      <c r="C9" s="303">
        <f>Inputs!J8</f>
        <v>294298.79000000004</v>
      </c>
      <c r="D9" s="304"/>
      <c r="E9" s="305">
        <f>Inputs!K8</f>
        <v>0</v>
      </c>
      <c r="F9" s="306">
        <f t="shared" ref="F9:F14" si="1">E9+C9</f>
        <v>294298.79000000004</v>
      </c>
      <c r="G9" s="306"/>
      <c r="H9" s="303">
        <f>Inputs!N8</f>
        <v>0</v>
      </c>
      <c r="I9" s="306">
        <f>+H9+F9</f>
        <v>294298.79000000004</v>
      </c>
      <c r="J9" s="306"/>
      <c r="K9" s="491">
        <f>+'Int Sync, NTG, Rev Req'!G40</f>
        <v>260528.69307770432</v>
      </c>
      <c r="L9" s="492">
        <f t="shared" ref="L9:L14" si="2">+K9+I9</f>
        <v>554827.48307770432</v>
      </c>
      <c r="M9" s="196"/>
      <c r="N9" s="270">
        <f>IF(OR(K9=0, I9=0), "", (K9/I9))</f>
        <v>0.88525234194032631</v>
      </c>
    </row>
    <row r="10" spans="1:14" ht="16" customHeight="1" x14ac:dyDescent="0.35">
      <c r="A10" s="124">
        <f t="shared" si="0"/>
        <v>4</v>
      </c>
      <c r="B10" s="285" t="str">
        <f>+Inputs!I9</f>
        <v>Un-Metered Sales</v>
      </c>
      <c r="C10" s="291">
        <f>Inputs!J9</f>
        <v>0</v>
      </c>
      <c r="D10" s="307"/>
      <c r="E10" s="308">
        <f>Inputs!K9</f>
        <v>0</v>
      </c>
      <c r="F10" s="307">
        <f t="shared" si="1"/>
        <v>0</v>
      </c>
      <c r="G10" s="307"/>
      <c r="H10" s="291">
        <f>Inputs!N9</f>
        <v>0</v>
      </c>
      <c r="I10" s="307">
        <f>+F10+H10</f>
        <v>0</v>
      </c>
      <c r="J10" s="307"/>
      <c r="K10" s="309"/>
      <c r="L10" s="291">
        <f t="shared" si="2"/>
        <v>0</v>
      </c>
      <c r="M10" s="196"/>
      <c r="N10" s="270" t="str">
        <f t="shared" ref="N10:N14" si="3">IF(OR(K10=0, I10=0), "", (K10/I10))</f>
        <v/>
      </c>
    </row>
    <row r="11" spans="1:14" ht="16" customHeight="1" x14ac:dyDescent="0.35">
      <c r="A11" s="124">
        <f t="shared" si="0"/>
        <v>5</v>
      </c>
      <c r="B11" s="285" t="str">
        <f>+Inputs!I10</f>
        <v>Ready-to-Serve</v>
      </c>
      <c r="C11" s="291">
        <f>Inputs!J10</f>
        <v>0</v>
      </c>
      <c r="D11" s="307"/>
      <c r="E11" s="308">
        <f>Inputs!K10</f>
        <v>0</v>
      </c>
      <c r="F11" s="307">
        <f t="shared" si="1"/>
        <v>0</v>
      </c>
      <c r="G11" s="307"/>
      <c r="H11" s="291">
        <f>Inputs!N10</f>
        <v>0</v>
      </c>
      <c r="I11" s="307">
        <f>F11+H11</f>
        <v>0</v>
      </c>
      <c r="J11" s="307"/>
      <c r="K11" s="310"/>
      <c r="L11" s="291">
        <f t="shared" si="2"/>
        <v>0</v>
      </c>
      <c r="M11" s="196"/>
      <c r="N11" s="270" t="str">
        <f t="shared" si="3"/>
        <v/>
      </c>
    </row>
    <row r="12" spans="1:14" ht="16" customHeight="1" x14ac:dyDescent="0.35">
      <c r="A12" s="124">
        <f t="shared" si="0"/>
        <v>6</v>
      </c>
      <c r="B12" s="285" t="str">
        <f>+Inputs!I11</f>
        <v>Fire Protection / Irrigation</v>
      </c>
      <c r="C12" s="291">
        <f>Inputs!J11</f>
        <v>0</v>
      </c>
      <c r="D12" s="307"/>
      <c r="E12" s="308">
        <f>Inputs!K11</f>
        <v>0</v>
      </c>
      <c r="F12" s="307">
        <f t="shared" si="1"/>
        <v>0</v>
      </c>
      <c r="G12" s="307"/>
      <c r="H12" s="291">
        <f>Inputs!N11</f>
        <v>0</v>
      </c>
      <c r="I12" s="307">
        <f>F12+H12</f>
        <v>0</v>
      </c>
      <c r="J12" s="307"/>
      <c r="K12" s="310"/>
      <c r="L12" s="291">
        <f t="shared" si="2"/>
        <v>0</v>
      </c>
      <c r="M12" s="196"/>
      <c r="N12" s="270" t="str">
        <f t="shared" si="3"/>
        <v/>
      </c>
    </row>
    <row r="13" spans="1:14" ht="16" customHeight="1" x14ac:dyDescent="0.35">
      <c r="A13" s="124">
        <f t="shared" si="0"/>
        <v>7</v>
      </c>
      <c r="B13" s="285" t="str">
        <f>+Inputs!I12</f>
        <v>Jobbing / Service Connections</v>
      </c>
      <c r="C13" s="291">
        <f>Inputs!J12</f>
        <v>0</v>
      </c>
      <c r="D13" s="307"/>
      <c r="E13" s="308">
        <f>-C13</f>
        <v>0</v>
      </c>
      <c r="F13" s="307">
        <f t="shared" si="1"/>
        <v>0</v>
      </c>
      <c r="G13" s="307"/>
      <c r="H13" s="291">
        <f>Inputs!N12</f>
        <v>0</v>
      </c>
      <c r="I13" s="307">
        <f>F13+H13</f>
        <v>0</v>
      </c>
      <c r="J13" s="307"/>
      <c r="K13" s="310"/>
      <c r="L13" s="291">
        <f t="shared" si="2"/>
        <v>0</v>
      </c>
      <c r="M13" s="196"/>
      <c r="N13" s="270" t="str">
        <f t="shared" si="3"/>
        <v/>
      </c>
    </row>
    <row r="14" spans="1:14" ht="16" customHeight="1" thickBot="1" x14ac:dyDescent="0.4">
      <c r="A14" s="124">
        <f t="shared" si="0"/>
        <v>8</v>
      </c>
      <c r="B14" s="286" t="str">
        <f>+Inputs!I13</f>
        <v>Other Income, Ancillary Charges</v>
      </c>
      <c r="C14" s="311">
        <f>Inputs!J13</f>
        <v>0</v>
      </c>
      <c r="D14" s="312"/>
      <c r="E14" s="311">
        <f>Inputs!K13</f>
        <v>0</v>
      </c>
      <c r="F14" s="311">
        <f t="shared" si="1"/>
        <v>0</v>
      </c>
      <c r="G14" s="312"/>
      <c r="H14" s="311">
        <f>Inputs!N13</f>
        <v>0</v>
      </c>
      <c r="I14" s="311">
        <f>F14+H14</f>
        <v>0</v>
      </c>
      <c r="J14" s="312"/>
      <c r="K14" s="311"/>
      <c r="L14" s="311">
        <f t="shared" si="2"/>
        <v>0</v>
      </c>
      <c r="M14" s="196"/>
      <c r="N14" s="270" t="str">
        <f t="shared" si="3"/>
        <v/>
      </c>
    </row>
    <row r="15" spans="1:14" ht="16" customHeight="1" thickTop="1" x14ac:dyDescent="0.35">
      <c r="A15" s="124">
        <f t="shared" si="0"/>
        <v>9</v>
      </c>
      <c r="B15" s="65" t="s">
        <v>138</v>
      </c>
      <c r="C15" s="313">
        <f>SUM(C9:C14)</f>
        <v>294298.79000000004</v>
      </c>
      <c r="D15" s="139"/>
      <c r="E15" s="313">
        <f>SUM(E9:E14)</f>
        <v>0</v>
      </c>
      <c r="F15" s="313">
        <f>SUM(F9:F14)</f>
        <v>294298.79000000004</v>
      </c>
      <c r="G15" s="139"/>
      <c r="H15" s="314">
        <f>SUM(H9:H14)</f>
        <v>0</v>
      </c>
      <c r="I15" s="313">
        <f>SUM(I9:I14)</f>
        <v>294298.79000000004</v>
      </c>
      <c r="J15" s="315"/>
      <c r="K15" s="493">
        <f>SUM(K9:K14)</f>
        <v>260528.69307770432</v>
      </c>
      <c r="L15" s="494">
        <f>SUM(L9:L14)</f>
        <v>554827.48307770432</v>
      </c>
      <c r="M15" s="271"/>
      <c r="N15" s="271"/>
    </row>
    <row r="16" spans="1:14" ht="16" customHeight="1" x14ac:dyDescent="0.35">
      <c r="A16" s="124">
        <f t="shared" si="0"/>
        <v>10</v>
      </c>
      <c r="C16" s="139"/>
      <c r="D16" s="139"/>
      <c r="E16" s="139"/>
      <c r="F16" s="139"/>
      <c r="G16" s="139"/>
      <c r="H16" s="316"/>
      <c r="I16" s="316"/>
      <c r="J16" s="316"/>
      <c r="K16" s="316"/>
      <c r="L16" s="316"/>
      <c r="M16" s="287"/>
      <c r="N16" s="270"/>
    </row>
    <row r="17" spans="1:15" ht="16" customHeight="1" x14ac:dyDescent="0.35">
      <c r="A17" s="124">
        <f t="shared" si="0"/>
        <v>11</v>
      </c>
      <c r="B17" s="288" t="s">
        <v>147</v>
      </c>
      <c r="C17" s="317"/>
      <c r="D17" s="139"/>
      <c r="E17" s="317"/>
      <c r="F17" s="318"/>
      <c r="G17" s="139"/>
      <c r="H17" s="139"/>
      <c r="I17" s="318"/>
      <c r="J17" s="318"/>
      <c r="K17" s="315"/>
      <c r="L17" s="318"/>
      <c r="M17" s="159"/>
    </row>
    <row r="18" spans="1:15" ht="16" customHeight="1" x14ac:dyDescent="0.35">
      <c r="A18" s="124">
        <f t="shared" si="0"/>
        <v>12</v>
      </c>
      <c r="B18" s="289" t="str">
        <f>+Inputs!I17</f>
        <v>Salary and Wages - Employees</v>
      </c>
      <c r="C18" s="303">
        <f>Inputs!J17</f>
        <v>138998</v>
      </c>
      <c r="D18" s="306"/>
      <c r="E18" s="417">
        <f>Inputs!K17</f>
        <v>-2627</v>
      </c>
      <c r="F18" s="303">
        <f t="shared" ref="F18:F43" si="4">E18+C18</f>
        <v>136371</v>
      </c>
      <c r="G18" s="306"/>
      <c r="H18" s="417">
        <f>Inputs!N17</f>
        <v>5559.92</v>
      </c>
      <c r="I18" s="303">
        <f t="shared" ref="I18:I43" si="5">F18+H18</f>
        <v>141930.92000000001</v>
      </c>
      <c r="J18" s="303"/>
      <c r="K18" s="303"/>
      <c r="L18" s="303">
        <f t="shared" ref="L18:L43" si="6">I18+K18</f>
        <v>141930.92000000001</v>
      </c>
      <c r="M18" s="196"/>
    </row>
    <row r="19" spans="1:15" ht="16" customHeight="1" x14ac:dyDescent="0.35">
      <c r="A19" s="124">
        <f t="shared" si="0"/>
        <v>13</v>
      </c>
      <c r="B19" s="290" t="str">
        <f>+Inputs!I18</f>
        <v>Salary and Wages - Officers</v>
      </c>
      <c r="C19" s="291">
        <f>Inputs!J18</f>
        <v>0</v>
      </c>
      <c r="D19" s="307"/>
      <c r="E19" s="303">
        <f>Inputs!K18</f>
        <v>0</v>
      </c>
      <c r="F19" s="291">
        <f t="shared" si="4"/>
        <v>0</v>
      </c>
      <c r="G19" s="307"/>
      <c r="H19" s="291">
        <f>Inputs!N18</f>
        <v>0</v>
      </c>
      <c r="I19" s="291">
        <f t="shared" si="5"/>
        <v>0</v>
      </c>
      <c r="J19" s="291"/>
      <c r="K19" s="291"/>
      <c r="L19" s="291">
        <f t="shared" si="6"/>
        <v>0</v>
      </c>
      <c r="M19" s="196"/>
    </row>
    <row r="20" spans="1:15" ht="16" customHeight="1" x14ac:dyDescent="0.35">
      <c r="A20" s="124">
        <f t="shared" si="0"/>
        <v>14</v>
      </c>
      <c r="B20" s="290" t="str">
        <f>+Inputs!I19</f>
        <v>Employee Pensions and Benefits</v>
      </c>
      <c r="C20" s="291">
        <f>Inputs!J19</f>
        <v>51708</v>
      </c>
      <c r="D20" s="307"/>
      <c r="E20" s="303">
        <f>Inputs!K19</f>
        <v>0</v>
      </c>
      <c r="F20" s="291">
        <f t="shared" si="4"/>
        <v>51708</v>
      </c>
      <c r="G20" s="307"/>
      <c r="H20" s="291">
        <f>Inputs!N19</f>
        <v>0</v>
      </c>
      <c r="I20" s="291">
        <f t="shared" si="5"/>
        <v>51708</v>
      </c>
      <c r="J20" s="291"/>
      <c r="K20" s="291"/>
      <c r="L20" s="291">
        <f t="shared" si="6"/>
        <v>51708</v>
      </c>
      <c r="M20" s="196"/>
    </row>
    <row r="21" spans="1:15" ht="16" customHeight="1" x14ac:dyDescent="0.35">
      <c r="A21" s="124">
        <f t="shared" si="0"/>
        <v>15</v>
      </c>
      <c r="B21" s="290" t="str">
        <f>+Inputs!I20</f>
        <v>Purchased Power/Water</v>
      </c>
      <c r="C21" s="291">
        <f>Inputs!J20</f>
        <v>14522</v>
      </c>
      <c r="D21" s="307"/>
      <c r="E21" s="419">
        <f>Inputs!K20</f>
        <v>2639</v>
      </c>
      <c r="F21" s="291">
        <f t="shared" si="4"/>
        <v>17161</v>
      </c>
      <c r="G21" s="319"/>
      <c r="H21" s="291">
        <f>Inputs!N20</f>
        <v>0</v>
      </c>
      <c r="I21" s="291">
        <f t="shared" si="5"/>
        <v>17161</v>
      </c>
      <c r="J21" s="291"/>
      <c r="K21" s="291"/>
      <c r="L21" s="291">
        <f t="shared" si="6"/>
        <v>17161</v>
      </c>
      <c r="M21" s="196"/>
      <c r="N21" s="272"/>
    </row>
    <row r="22" spans="1:15" ht="16" customHeight="1" x14ac:dyDescent="0.35">
      <c r="A22" s="124">
        <f t="shared" si="0"/>
        <v>16</v>
      </c>
      <c r="B22" s="290" t="str">
        <f>+Inputs!I21</f>
        <v>Chemicals &amp; Testing</v>
      </c>
      <c r="C22" s="291">
        <f>Inputs!J21</f>
        <v>1677</v>
      </c>
      <c r="D22" s="307"/>
      <c r="E22" s="303">
        <f>Inputs!K21</f>
        <v>0</v>
      </c>
      <c r="F22" s="291">
        <f t="shared" si="4"/>
        <v>1677</v>
      </c>
      <c r="G22" s="307"/>
      <c r="H22" s="291">
        <f>Inputs!N21</f>
        <v>0</v>
      </c>
      <c r="I22" s="291">
        <f t="shared" si="5"/>
        <v>1677</v>
      </c>
      <c r="J22" s="291"/>
      <c r="K22" s="291"/>
      <c r="L22" s="291">
        <f t="shared" si="6"/>
        <v>1677</v>
      </c>
      <c r="M22" s="196"/>
      <c r="N22" s="272"/>
    </row>
    <row r="23" spans="1:15" ht="16" customHeight="1" x14ac:dyDescent="0.35">
      <c r="A23" s="124">
        <f t="shared" si="0"/>
        <v>17</v>
      </c>
      <c r="B23" s="290" t="str">
        <f>+Inputs!I22</f>
        <v>Material &amp; Supplies</v>
      </c>
      <c r="C23" s="291">
        <f>Inputs!J22</f>
        <v>3588</v>
      </c>
      <c r="D23" s="320"/>
      <c r="E23" s="303">
        <f>Inputs!K22</f>
        <v>0</v>
      </c>
      <c r="F23" s="291">
        <f t="shared" si="4"/>
        <v>3588</v>
      </c>
      <c r="G23" s="307"/>
      <c r="H23" s="291">
        <f>Inputs!N22</f>
        <v>0</v>
      </c>
      <c r="I23" s="291">
        <f t="shared" si="5"/>
        <v>3588</v>
      </c>
      <c r="J23" s="291"/>
      <c r="K23" s="291"/>
      <c r="L23" s="291">
        <f t="shared" si="6"/>
        <v>3588</v>
      </c>
      <c r="M23" s="196"/>
      <c r="N23" s="272"/>
    </row>
    <row r="24" spans="1:15" ht="16" customHeight="1" x14ac:dyDescent="0.35">
      <c r="A24" s="124">
        <f t="shared" si="0"/>
        <v>18</v>
      </c>
      <c r="B24" s="290" t="str">
        <f>+Inputs!I23</f>
        <v>Contractual Engineer</v>
      </c>
      <c r="C24" s="291">
        <f>Inputs!J23</f>
        <v>0</v>
      </c>
      <c r="D24" s="320"/>
      <c r="E24" s="303">
        <f>Inputs!K23</f>
        <v>0</v>
      </c>
      <c r="F24" s="291">
        <f t="shared" si="4"/>
        <v>0</v>
      </c>
      <c r="G24" s="291"/>
      <c r="H24" s="291">
        <f>Inputs!N23</f>
        <v>0</v>
      </c>
      <c r="I24" s="291">
        <f t="shared" si="5"/>
        <v>0</v>
      </c>
      <c r="J24" s="291"/>
      <c r="K24" s="291"/>
      <c r="L24" s="291">
        <f t="shared" si="6"/>
        <v>0</v>
      </c>
      <c r="M24" s="196"/>
      <c r="N24" s="272"/>
      <c r="O24" s="270"/>
    </row>
    <row r="25" spans="1:15" ht="16" customHeight="1" x14ac:dyDescent="0.35">
      <c r="A25" s="124">
        <f t="shared" si="0"/>
        <v>19</v>
      </c>
      <c r="B25" s="290" t="str">
        <f>+Inputs!I24</f>
        <v>Contractual Accounting</v>
      </c>
      <c r="C25" s="291">
        <f>Inputs!J24</f>
        <v>115</v>
      </c>
      <c r="D25" s="307"/>
      <c r="E25" s="303">
        <f>Inputs!K24</f>
        <v>0</v>
      </c>
      <c r="F25" s="291">
        <f t="shared" si="4"/>
        <v>115</v>
      </c>
      <c r="G25" s="307"/>
      <c r="H25" s="291">
        <f>Inputs!N24</f>
        <v>0</v>
      </c>
      <c r="I25" s="291">
        <f t="shared" si="5"/>
        <v>115</v>
      </c>
      <c r="J25" s="291"/>
      <c r="K25" s="291"/>
      <c r="L25" s="291">
        <f t="shared" si="6"/>
        <v>115</v>
      </c>
      <c r="M25" s="196"/>
      <c r="N25" s="272"/>
    </row>
    <row r="26" spans="1:15" ht="16" customHeight="1" x14ac:dyDescent="0.35">
      <c r="A26" s="124">
        <f t="shared" si="0"/>
        <v>20</v>
      </c>
      <c r="B26" s="290" t="str">
        <f>+Inputs!I25</f>
        <v>Contractual Legal</v>
      </c>
      <c r="C26" s="291">
        <f>Inputs!J25</f>
        <v>0</v>
      </c>
      <c r="D26" s="307"/>
      <c r="E26" s="303">
        <f>Inputs!K25</f>
        <v>0</v>
      </c>
      <c r="F26" s="291">
        <f t="shared" si="4"/>
        <v>0</v>
      </c>
      <c r="G26" s="320"/>
      <c r="H26" s="291">
        <f>Inputs!N25</f>
        <v>0</v>
      </c>
      <c r="I26" s="291">
        <f t="shared" si="5"/>
        <v>0</v>
      </c>
      <c r="J26" s="291"/>
      <c r="K26" s="291"/>
      <c r="L26" s="291">
        <f t="shared" si="6"/>
        <v>0</v>
      </c>
      <c r="M26" s="196"/>
      <c r="N26" s="272"/>
    </row>
    <row r="27" spans="1:15" ht="16" customHeight="1" x14ac:dyDescent="0.35">
      <c r="A27" s="124">
        <f t="shared" si="0"/>
        <v>21</v>
      </c>
      <c r="B27" s="290" t="str">
        <f>+Inputs!I26</f>
        <v>Contractual Operations</v>
      </c>
      <c r="C27" s="291">
        <f>Inputs!J26</f>
        <v>50222.61</v>
      </c>
      <c r="D27" s="307"/>
      <c r="E27" s="419">
        <f>Inputs!K26</f>
        <v>-22058</v>
      </c>
      <c r="F27" s="291">
        <f t="shared" si="4"/>
        <v>28164.61</v>
      </c>
      <c r="G27" s="291"/>
      <c r="H27" s="291">
        <f>Inputs!N26</f>
        <v>0</v>
      </c>
      <c r="I27" s="291">
        <f t="shared" si="5"/>
        <v>28164.61</v>
      </c>
      <c r="J27" s="291"/>
      <c r="K27" s="291"/>
      <c r="L27" s="291">
        <f t="shared" si="6"/>
        <v>28164.61</v>
      </c>
      <c r="M27" s="196"/>
      <c r="N27" s="272"/>
    </row>
    <row r="28" spans="1:15" ht="16" customHeight="1" x14ac:dyDescent="0.35">
      <c r="A28" s="124">
        <f t="shared" si="0"/>
        <v>22</v>
      </c>
      <c r="B28" s="290" t="str">
        <f>+Inputs!I27</f>
        <v>Jobbing</v>
      </c>
      <c r="C28" s="291">
        <f>Inputs!J27</f>
        <v>0</v>
      </c>
      <c r="D28" s="307"/>
      <c r="E28" s="291">
        <f>-C28</f>
        <v>0</v>
      </c>
      <c r="F28" s="291">
        <f t="shared" si="4"/>
        <v>0</v>
      </c>
      <c r="G28" s="291"/>
      <c r="H28" s="291">
        <f>Inputs!N27</f>
        <v>0</v>
      </c>
      <c r="I28" s="291">
        <f t="shared" si="5"/>
        <v>0</v>
      </c>
      <c r="J28" s="291"/>
      <c r="K28" s="291"/>
      <c r="L28" s="291">
        <f t="shared" si="6"/>
        <v>0</v>
      </c>
      <c r="M28" s="196"/>
      <c r="N28" s="270"/>
    </row>
    <row r="29" spans="1:15" ht="16" customHeight="1" x14ac:dyDescent="0.35">
      <c r="A29" s="124">
        <f t="shared" si="0"/>
        <v>23</v>
      </c>
      <c r="B29" s="290" t="str">
        <f>+Inputs!I28</f>
        <v>Rental of Building, Property, and Equipment</v>
      </c>
      <c r="C29" s="291">
        <f>Inputs!J28</f>
        <v>14157</v>
      </c>
      <c r="D29" s="307"/>
      <c r="E29" s="419">
        <f>Inputs!K28</f>
        <v>-94</v>
      </c>
      <c r="F29" s="291">
        <f t="shared" si="4"/>
        <v>14063</v>
      </c>
      <c r="G29" s="307"/>
      <c r="H29" s="291">
        <f>Inputs!N28</f>
        <v>0</v>
      </c>
      <c r="I29" s="291">
        <f t="shared" si="5"/>
        <v>14063</v>
      </c>
      <c r="J29" s="291"/>
      <c r="K29" s="291"/>
      <c r="L29" s="291">
        <f t="shared" si="6"/>
        <v>14063</v>
      </c>
      <c r="M29" s="196"/>
      <c r="N29" s="272"/>
    </row>
    <row r="30" spans="1:15" ht="16" customHeight="1" x14ac:dyDescent="0.35">
      <c r="A30" s="124">
        <f t="shared" si="0"/>
        <v>24</v>
      </c>
      <c r="B30" s="290" t="str">
        <f>+Inputs!I29</f>
        <v>Transportation</v>
      </c>
      <c r="C30" s="291">
        <f>Inputs!J29</f>
        <v>10517.01</v>
      </c>
      <c r="D30" s="307"/>
      <c r="E30" s="419">
        <f>Inputs!K29</f>
        <v>-446</v>
      </c>
      <c r="F30" s="291">
        <f t="shared" si="4"/>
        <v>10071.01</v>
      </c>
      <c r="G30" s="307"/>
      <c r="H30" s="291">
        <f>Inputs!N29</f>
        <v>0</v>
      </c>
      <c r="I30" s="291">
        <f t="shared" si="5"/>
        <v>10071.01</v>
      </c>
      <c r="J30" s="291"/>
      <c r="K30" s="291"/>
      <c r="L30" s="291">
        <f t="shared" si="6"/>
        <v>10071.01</v>
      </c>
      <c r="M30" s="196"/>
      <c r="N30" s="270"/>
    </row>
    <row r="31" spans="1:15" ht="16" customHeight="1" x14ac:dyDescent="0.35">
      <c r="A31" s="124">
        <f t="shared" si="0"/>
        <v>25</v>
      </c>
      <c r="B31" s="290" t="str">
        <f>+Inputs!I30</f>
        <v>Insurance - Vehicle, General Liability</v>
      </c>
      <c r="C31" s="291">
        <f>Inputs!J30</f>
        <v>13954</v>
      </c>
      <c r="D31" s="307"/>
      <c r="E31" s="303">
        <f>Inputs!K30</f>
        <v>0</v>
      </c>
      <c r="F31" s="291">
        <f t="shared" si="4"/>
        <v>13954</v>
      </c>
      <c r="G31" s="307"/>
      <c r="H31" s="291">
        <f>Inputs!N30</f>
        <v>0</v>
      </c>
      <c r="I31" s="291">
        <f t="shared" si="5"/>
        <v>13954</v>
      </c>
      <c r="J31" s="291"/>
      <c r="K31" s="291"/>
      <c r="L31" s="291">
        <f t="shared" si="6"/>
        <v>13954</v>
      </c>
      <c r="M31" s="196"/>
      <c r="N31" s="272"/>
    </row>
    <row r="32" spans="1:15" ht="16" customHeight="1" x14ac:dyDescent="0.35">
      <c r="A32" s="124">
        <f t="shared" si="0"/>
        <v>26</v>
      </c>
      <c r="B32" s="290" t="str">
        <f>+Inputs!I31</f>
        <v>Regulatory Commission Expenses - Fees</v>
      </c>
      <c r="C32" s="291">
        <f>Inputs!J31</f>
        <v>0</v>
      </c>
      <c r="D32" s="307"/>
      <c r="E32" s="303">
        <f>Inputs!K31</f>
        <v>0</v>
      </c>
      <c r="F32" s="291">
        <f t="shared" si="4"/>
        <v>0</v>
      </c>
      <c r="G32" s="319"/>
      <c r="H32" s="383">
        <f>(I15*'Int Sync, NTG, Rev Req'!E41)-F32</f>
        <v>1177.1951600000002</v>
      </c>
      <c r="I32" s="291">
        <f t="shared" si="5"/>
        <v>1177.1951600000002</v>
      </c>
      <c r="J32" s="291"/>
      <c r="K32" s="418">
        <f>'Int Sync, NTG, Rev Req'!G41</f>
        <v>1042.1147723108172</v>
      </c>
      <c r="L32" s="291">
        <f t="shared" si="6"/>
        <v>2219.3099323108172</v>
      </c>
      <c r="M32" s="196"/>
      <c r="N32" s="272"/>
    </row>
    <row r="33" spans="1:15" ht="16" customHeight="1" x14ac:dyDescent="0.35">
      <c r="A33" s="124">
        <f t="shared" si="0"/>
        <v>27</v>
      </c>
      <c r="B33" s="290" t="str">
        <f>+Inputs!I32</f>
        <v>Regulatory Commission Expenses - Amort. Rate Case</v>
      </c>
      <c r="C33" s="291">
        <f>Inputs!J32</f>
        <v>0</v>
      </c>
      <c r="D33" s="307"/>
      <c r="E33" s="303">
        <f>Inputs!K32</f>
        <v>0</v>
      </c>
      <c r="F33" s="291">
        <f t="shared" si="4"/>
        <v>0</v>
      </c>
      <c r="G33" s="307"/>
      <c r="H33" s="418">
        <f>Inputs!N32</f>
        <v>12162.500000000002</v>
      </c>
      <c r="I33" s="291">
        <f t="shared" si="5"/>
        <v>12162.500000000002</v>
      </c>
      <c r="J33" s="291"/>
      <c r="K33" s="291"/>
      <c r="L33" s="291">
        <f t="shared" si="6"/>
        <v>12162.500000000002</v>
      </c>
      <c r="M33" s="196"/>
      <c r="N33" s="272"/>
    </row>
    <row r="34" spans="1:15" ht="16" customHeight="1" x14ac:dyDescent="0.35">
      <c r="A34" s="124">
        <f t="shared" si="0"/>
        <v>28</v>
      </c>
      <c r="B34" s="290" t="str">
        <f>+Inputs!I33</f>
        <v>Travel, Education, CCR, and Public Relations</v>
      </c>
      <c r="C34" s="291">
        <f>Inputs!J33</f>
        <v>1212</v>
      </c>
      <c r="D34" s="307"/>
      <c r="E34" s="419">
        <f>Inputs!K33</f>
        <v>-17</v>
      </c>
      <c r="F34" s="291">
        <f t="shared" si="4"/>
        <v>1195</v>
      </c>
      <c r="G34" s="307"/>
      <c r="H34" s="291">
        <f>Inputs!N33</f>
        <v>0</v>
      </c>
      <c r="I34" s="291">
        <f t="shared" si="5"/>
        <v>1195</v>
      </c>
      <c r="J34" s="291"/>
      <c r="K34" s="291"/>
      <c r="L34" s="291">
        <f t="shared" si="6"/>
        <v>1195</v>
      </c>
      <c r="M34" s="196"/>
      <c r="N34" s="272"/>
    </row>
    <row r="35" spans="1:15" ht="16" customHeight="1" x14ac:dyDescent="0.35">
      <c r="A35" s="124">
        <f t="shared" si="0"/>
        <v>29</v>
      </c>
      <c r="B35" s="290" t="str">
        <f>+Inputs!I34</f>
        <v>Office, Postage, Phone, and Bank Charges</v>
      </c>
      <c r="C35" s="291">
        <f>Inputs!J34</f>
        <v>28134.85</v>
      </c>
      <c r="D35" s="307"/>
      <c r="E35" s="419">
        <f>Inputs!K34</f>
        <v>-6758</v>
      </c>
      <c r="F35" s="291">
        <f t="shared" si="4"/>
        <v>21376.85</v>
      </c>
      <c r="G35" s="307"/>
      <c r="H35" s="291">
        <f>Inputs!N34</f>
        <v>0</v>
      </c>
      <c r="I35" s="291">
        <f t="shared" si="5"/>
        <v>21376.85</v>
      </c>
      <c r="J35" s="291"/>
      <c r="K35" s="291"/>
      <c r="L35" s="291">
        <f t="shared" si="6"/>
        <v>21376.85</v>
      </c>
      <c r="M35" s="196"/>
      <c r="N35" s="272"/>
    </row>
    <row r="36" spans="1:15" ht="16" customHeight="1" x14ac:dyDescent="0.35">
      <c r="A36" s="124">
        <f t="shared" si="0"/>
        <v>30</v>
      </c>
      <c r="B36" s="290" t="str">
        <f>+Inputs!I35</f>
        <v>Bad Debt</v>
      </c>
      <c r="C36" s="291">
        <f>Inputs!J35</f>
        <v>0</v>
      </c>
      <c r="D36" s="307"/>
      <c r="E36" s="418">
        <f>(SUM(Inputs!J8:J11)*Bad_Debt_Percent)-PFIS!C36</f>
        <v>1471.4939500000003</v>
      </c>
      <c r="F36" s="291">
        <f t="shared" si="4"/>
        <v>1471.4939500000003</v>
      </c>
      <c r="G36" s="291"/>
      <c r="H36" s="291">
        <f>(SUM(I9:I12)*Bad_Debt_Percent)-PFIS!F36</f>
        <v>0</v>
      </c>
      <c r="I36" s="291">
        <f t="shared" si="5"/>
        <v>1471.4939500000003</v>
      </c>
      <c r="J36" s="291"/>
      <c r="K36" s="418">
        <f>'Int Sync, NTG, Rev Req'!G43</f>
        <v>1302.6434653885217</v>
      </c>
      <c r="L36" s="291">
        <f t="shared" si="6"/>
        <v>2774.1374153885217</v>
      </c>
      <c r="M36" s="196"/>
      <c r="N36" s="270"/>
    </row>
    <row r="37" spans="1:15" ht="16" customHeight="1" x14ac:dyDescent="0.35">
      <c r="A37" s="124">
        <f t="shared" si="0"/>
        <v>31</v>
      </c>
      <c r="B37" s="290" t="str">
        <f>+Inputs!I36</f>
        <v>Repairs</v>
      </c>
      <c r="C37" s="291">
        <f>Inputs!J36</f>
        <v>2400</v>
      </c>
      <c r="D37" s="307"/>
      <c r="E37" s="303">
        <f>Inputs!K36</f>
        <v>0</v>
      </c>
      <c r="F37" s="291">
        <f t="shared" si="4"/>
        <v>2400</v>
      </c>
      <c r="G37" s="291"/>
      <c r="H37" s="291">
        <f>Inputs!N36</f>
        <v>0</v>
      </c>
      <c r="I37" s="291">
        <f t="shared" si="5"/>
        <v>2400</v>
      </c>
      <c r="J37" s="291"/>
      <c r="K37" s="291"/>
      <c r="L37" s="291">
        <f t="shared" si="6"/>
        <v>2400</v>
      </c>
      <c r="M37" s="196"/>
      <c r="N37" s="270"/>
    </row>
    <row r="38" spans="1:15" ht="16" customHeight="1" x14ac:dyDescent="0.35">
      <c r="A38" s="124">
        <f t="shared" si="0"/>
        <v>32</v>
      </c>
      <c r="B38" s="290" t="str">
        <f>+Inputs!I37</f>
        <v>Net Depreciation/Amortization</v>
      </c>
      <c r="C38" s="291">
        <f>Inputs!J37</f>
        <v>41433.048328571422</v>
      </c>
      <c r="D38" s="307"/>
      <c r="E38" s="303">
        <f>+Inputs!K37</f>
        <v>0</v>
      </c>
      <c r="F38" s="291">
        <f t="shared" si="4"/>
        <v>41433.048328571422</v>
      </c>
      <c r="G38" s="307"/>
      <c r="H38" s="291">
        <f>I38-F38</f>
        <v>13070.065399999992</v>
      </c>
      <c r="I38" s="490">
        <f>SUM(Inputs!AC8:AC76)+SUM(Inputs!AO8:AO581)+'Operating Expense'!C27</f>
        <v>54503.113728571414</v>
      </c>
      <c r="J38" s="291"/>
      <c r="K38" s="291">
        <f>IF(I59&lt;=0, -I38, 0)</f>
        <v>0</v>
      </c>
      <c r="L38" s="490">
        <f t="shared" si="6"/>
        <v>54503.113728571414</v>
      </c>
      <c r="M38" s="196"/>
      <c r="N38" s="270"/>
    </row>
    <row r="39" spans="1:15" ht="16" customHeight="1" x14ac:dyDescent="0.35">
      <c r="A39" s="124">
        <f t="shared" si="0"/>
        <v>33</v>
      </c>
      <c r="B39" s="290" t="str">
        <f>+Inputs!I38</f>
        <v>Utility Excise Tax</v>
      </c>
      <c r="C39" s="291">
        <f>Inputs!J38</f>
        <v>14892</v>
      </c>
      <c r="D39" s="307"/>
      <c r="E39" s="303">
        <f>Inputs!K38</f>
        <v>0</v>
      </c>
      <c r="F39" s="291">
        <f t="shared" si="4"/>
        <v>14892</v>
      </c>
      <c r="G39" s="307"/>
      <c r="H39" s="291">
        <f>(SUM(I9:I12)*BO_Tax_Rate)-PFIS!F39</f>
        <v>-91.713850899994213</v>
      </c>
      <c r="I39" s="291">
        <f t="shared" si="5"/>
        <v>14800.286149100006</v>
      </c>
      <c r="J39" s="291"/>
      <c r="K39" s="418">
        <f>+'Int Sync, NTG, Rev Req'!G44+'Int Sync, NTG, Rev Req'!G42</f>
        <v>13101.987974877755</v>
      </c>
      <c r="L39" s="291">
        <f t="shared" si="6"/>
        <v>27902.274123977761</v>
      </c>
      <c r="M39" s="196"/>
      <c r="N39" s="270">
        <f>+K39/K15</f>
        <v>5.0290000000000015E-2</v>
      </c>
      <c r="O39" s="292"/>
    </row>
    <row r="40" spans="1:15" ht="16" customHeight="1" x14ac:dyDescent="0.35">
      <c r="A40" s="124">
        <f t="shared" ref="A40:A62" si="7">1+A39</f>
        <v>34</v>
      </c>
      <c r="B40" s="290" t="str">
        <f>+Inputs!I39</f>
        <v>Property Tax</v>
      </c>
      <c r="C40" s="291">
        <f>Inputs!J39</f>
        <v>1147</v>
      </c>
      <c r="D40" s="307"/>
      <c r="E40" s="303">
        <f>Inputs!K39</f>
        <v>0</v>
      </c>
      <c r="F40" s="291">
        <f t="shared" si="4"/>
        <v>1147</v>
      </c>
      <c r="G40" s="320"/>
      <c r="H40" s="291">
        <f>Inputs!N39</f>
        <v>0</v>
      </c>
      <c r="I40" s="291">
        <f t="shared" si="5"/>
        <v>1147</v>
      </c>
      <c r="J40" s="291"/>
      <c r="K40" s="291"/>
      <c r="L40" s="291">
        <f t="shared" si="6"/>
        <v>1147</v>
      </c>
      <c r="M40" s="196"/>
      <c r="N40" s="272"/>
    </row>
    <row r="41" spans="1:15" ht="16" customHeight="1" x14ac:dyDescent="0.35">
      <c r="A41" s="124">
        <f t="shared" si="7"/>
        <v>35</v>
      </c>
      <c r="B41" s="290" t="str">
        <f>+Inputs!I40</f>
        <v>Payroll Tax (ESD, L&amp;I, Workman's Comp)</v>
      </c>
      <c r="C41" s="291">
        <f>Inputs!J40</f>
        <v>11055</v>
      </c>
      <c r="D41" s="307"/>
      <c r="E41" s="303">
        <f>Inputs!K40</f>
        <v>0</v>
      </c>
      <c r="F41" s="291">
        <f t="shared" si="4"/>
        <v>11055</v>
      </c>
      <c r="G41" s="307"/>
      <c r="H41" s="291">
        <f>Inputs!N40</f>
        <v>0</v>
      </c>
      <c r="I41" s="291">
        <f t="shared" si="5"/>
        <v>11055</v>
      </c>
      <c r="J41" s="291"/>
      <c r="K41" s="291"/>
      <c r="L41" s="291">
        <f t="shared" si="6"/>
        <v>11055</v>
      </c>
      <c r="M41" s="196"/>
      <c r="N41" s="272"/>
      <c r="O41" s="196"/>
    </row>
    <row r="42" spans="1:15" ht="16" customHeight="1" x14ac:dyDescent="0.35">
      <c r="A42" s="124">
        <f t="shared" si="7"/>
        <v>36</v>
      </c>
      <c r="B42" s="290" t="str">
        <f>+Inputs!I41</f>
        <v>Other Licenses (DOH, DOE, County or City)</v>
      </c>
      <c r="C42" s="291">
        <f>Inputs!J41</f>
        <v>0</v>
      </c>
      <c r="D42" s="307"/>
      <c r="E42" s="303">
        <f>Inputs!K41</f>
        <v>0</v>
      </c>
      <c r="F42" s="291">
        <f t="shared" si="4"/>
        <v>0</v>
      </c>
      <c r="G42" s="320"/>
      <c r="H42" s="291">
        <f>Inputs!N41</f>
        <v>0</v>
      </c>
      <c r="I42" s="291">
        <f t="shared" si="5"/>
        <v>0</v>
      </c>
      <c r="J42" s="291"/>
      <c r="K42" s="291"/>
      <c r="L42" s="291">
        <f t="shared" si="6"/>
        <v>0</v>
      </c>
      <c r="M42" s="196"/>
      <c r="N42" s="272"/>
      <c r="O42" s="196"/>
    </row>
    <row r="43" spans="1:15" ht="16" customHeight="1" thickBot="1" x14ac:dyDescent="0.4">
      <c r="A43" s="124">
        <f t="shared" si="7"/>
        <v>37</v>
      </c>
      <c r="B43" s="293" t="str">
        <f>+Inputs!I42</f>
        <v>Miscellaneous (Shared Services, Lab, and Tech)</v>
      </c>
      <c r="C43" s="311">
        <f>Inputs!J42</f>
        <v>72293</v>
      </c>
      <c r="D43" s="312"/>
      <c r="E43" s="419">
        <f>Inputs!K42</f>
        <v>1247</v>
      </c>
      <c r="F43" s="311">
        <f t="shared" si="4"/>
        <v>73540</v>
      </c>
      <c r="G43" s="312"/>
      <c r="H43" s="311">
        <f>Inputs!N42</f>
        <v>0</v>
      </c>
      <c r="I43" s="311">
        <f t="shared" si="5"/>
        <v>73540</v>
      </c>
      <c r="J43" s="311"/>
      <c r="K43" s="311"/>
      <c r="L43" s="311">
        <f t="shared" si="6"/>
        <v>73540</v>
      </c>
      <c r="M43" s="196"/>
      <c r="N43" s="272"/>
    </row>
    <row r="44" spans="1:15" ht="16" customHeight="1" thickTop="1" x14ac:dyDescent="0.35">
      <c r="A44" s="124">
        <f t="shared" si="7"/>
        <v>38</v>
      </c>
      <c r="B44" s="65" t="s">
        <v>225</v>
      </c>
      <c r="C44" s="314">
        <f>SUM(C18:C43)</f>
        <v>472025.5183285714</v>
      </c>
      <c r="D44" s="139"/>
      <c r="E44" s="314">
        <f>SUM(E18:E43)</f>
        <v>-26642.50605</v>
      </c>
      <c r="F44" s="313">
        <f>SUM(F18:F43)</f>
        <v>445383.01227857138</v>
      </c>
      <c r="G44" s="139"/>
      <c r="H44" s="314">
        <f>SUM(H18:H43)</f>
        <v>31877.966709100001</v>
      </c>
      <c r="I44" s="494">
        <f>SUM(I18:I43)</f>
        <v>477260.97898767138</v>
      </c>
      <c r="J44" s="315"/>
      <c r="K44" s="314">
        <f>SUM(K18:K43)</f>
        <v>15446.746212577094</v>
      </c>
      <c r="L44" s="494">
        <f>SUM(L18:L43)</f>
        <v>492707.72520024853</v>
      </c>
      <c r="M44" s="271"/>
    </row>
    <row r="45" spans="1:15" ht="16" customHeight="1" x14ac:dyDescent="0.35">
      <c r="A45" s="124">
        <f t="shared" si="7"/>
        <v>39</v>
      </c>
      <c r="C45" s="147"/>
      <c r="D45" s="139"/>
      <c r="E45" s="147"/>
      <c r="F45" s="139"/>
      <c r="G45" s="139"/>
      <c r="H45" s="139"/>
      <c r="I45" s="139"/>
      <c r="J45" s="139"/>
      <c r="K45" s="139"/>
      <c r="L45" s="139"/>
      <c r="M45" s="140"/>
    </row>
    <row r="46" spans="1:15" ht="16" customHeight="1" x14ac:dyDescent="0.35">
      <c r="A46" s="124">
        <f t="shared" si="7"/>
        <v>40</v>
      </c>
      <c r="B46" s="284" t="s">
        <v>267</v>
      </c>
      <c r="C46" s="303">
        <f>C15-C44</f>
        <v>-177726.72832857136</v>
      </c>
      <c r="D46" s="306"/>
      <c r="E46" s="303">
        <f>E15-E44</f>
        <v>26642.50605</v>
      </c>
      <c r="F46" s="303">
        <f>F15-F44</f>
        <v>-151084.22227857134</v>
      </c>
      <c r="G46" s="306"/>
      <c r="H46" s="303">
        <f>H15-H44</f>
        <v>-31877.966709100001</v>
      </c>
      <c r="I46" s="495">
        <f>I15-I44</f>
        <v>-182962.18898767134</v>
      </c>
      <c r="J46" s="303"/>
      <c r="K46" s="303"/>
      <c r="L46" s="492">
        <f>L15-L44</f>
        <v>62119.757877455791</v>
      </c>
      <c r="M46" s="196"/>
    </row>
    <row r="47" spans="1:15" ht="16" customHeight="1" x14ac:dyDescent="0.35">
      <c r="A47" s="124">
        <f t="shared" si="7"/>
        <v>41</v>
      </c>
      <c r="B47" s="285" t="s">
        <v>230</v>
      </c>
      <c r="C47" s="291">
        <f>Inputs!J46</f>
        <v>0</v>
      </c>
      <c r="D47" s="307"/>
      <c r="E47" s="303">
        <f>Inputs!K46</f>
        <v>0</v>
      </c>
      <c r="F47" s="291">
        <f>+E47+C47</f>
        <v>0</v>
      </c>
      <c r="G47" s="319"/>
      <c r="H47" s="291">
        <f>IF(Inputs!N46&lt;&gt;"",Inputs!N46,Prof_Int_Exp_Adj)</f>
        <v>13500.545851993485</v>
      </c>
      <c r="I47" s="291">
        <f>F47+H47</f>
        <v>13500.545851993485</v>
      </c>
      <c r="J47" s="319"/>
      <c r="K47" s="291"/>
      <c r="L47" s="291">
        <f>I47+K47</f>
        <v>13500.545851993485</v>
      </c>
      <c r="M47" s="196"/>
      <c r="N47" s="294"/>
    </row>
    <row r="48" spans="1:15" ht="16" customHeight="1" x14ac:dyDescent="0.35">
      <c r="A48" s="124">
        <f t="shared" si="7"/>
        <v>42</v>
      </c>
      <c r="B48" s="285" t="s">
        <v>268</v>
      </c>
      <c r="C48" s="291">
        <f>+Inputs!J47</f>
        <v>0</v>
      </c>
      <c r="D48" s="307"/>
      <c r="E48" s="291">
        <f>Inputs!K47</f>
        <v>-37322.612948999988</v>
      </c>
      <c r="F48" s="291">
        <f>+E48+C48</f>
        <v>-37322.612948999988</v>
      </c>
      <c r="G48" s="319"/>
      <c r="H48" s="383">
        <f>FIT_Rate*(PFIS!I46-Proforma_Interest_Expense)-PFIS!F48</f>
        <v>-3934.5613673296248</v>
      </c>
      <c r="I48" s="291">
        <f>F48+H48</f>
        <v>-41257.174316329612</v>
      </c>
      <c r="J48" s="319"/>
      <c r="K48" s="418">
        <f>+'Int Sync, NTG, Rev Req'!G50</f>
        <v>51467.208841676715</v>
      </c>
      <c r="L48" s="291">
        <f>I48+K48</f>
        <v>10210.034525347102</v>
      </c>
      <c r="M48" s="196"/>
      <c r="N48" s="273"/>
    </row>
    <row r="49" spans="1:14" ht="16" customHeight="1" thickBot="1" x14ac:dyDescent="0.4">
      <c r="A49" s="124">
        <f t="shared" si="7"/>
        <v>43</v>
      </c>
      <c r="B49" s="286" t="s">
        <v>231</v>
      </c>
      <c r="C49" s="312">
        <f>+C44+C47+C48</f>
        <v>472025.5183285714</v>
      </c>
      <c r="D49" s="312"/>
      <c r="E49" s="312"/>
      <c r="F49" s="312">
        <f>+F44+F47+F48</f>
        <v>408060.3993295714</v>
      </c>
      <c r="G49" s="312"/>
      <c r="H49" s="312"/>
      <c r="I49" s="496">
        <f>+I44+I47+I48</f>
        <v>449504.35052333528</v>
      </c>
      <c r="J49" s="312"/>
      <c r="K49" s="312"/>
      <c r="L49" s="498">
        <f>+L44+L47+L48</f>
        <v>516418.30557758914</v>
      </c>
      <c r="M49" s="295"/>
    </row>
    <row r="50" spans="1:14" ht="16" customHeight="1" thickTop="1" thickBot="1" x14ac:dyDescent="0.4">
      <c r="A50" s="124">
        <f t="shared" si="7"/>
        <v>44</v>
      </c>
      <c r="B50" s="65" t="s">
        <v>233</v>
      </c>
      <c r="C50" s="314">
        <f>+C15-C49</f>
        <v>-177726.72832857136</v>
      </c>
      <c r="D50" s="139"/>
      <c r="E50" s="314">
        <f>SUM(E45:E49)</f>
        <v>-10680.106898999988</v>
      </c>
      <c r="F50" s="314">
        <f>+F15-F49</f>
        <v>-113761.60932957137</v>
      </c>
      <c r="G50" s="139"/>
      <c r="H50" s="314">
        <f>SUM(H45:H49)</f>
        <v>-22311.982224436142</v>
      </c>
      <c r="I50" s="493">
        <f>+I15-I49</f>
        <v>-155205.56052333524</v>
      </c>
      <c r="J50" s="321"/>
      <c r="K50" s="314">
        <f>SUM(K45:K49)</f>
        <v>51467.208841676715</v>
      </c>
      <c r="L50" s="499">
        <f>+L15-L49</f>
        <v>38409.177500115184</v>
      </c>
      <c r="M50" s="296"/>
    </row>
    <row r="51" spans="1:14" ht="16" customHeight="1" thickTop="1" x14ac:dyDescent="0.35">
      <c r="A51" s="199">
        <f t="shared" si="7"/>
        <v>45</v>
      </c>
      <c r="B51" s="65" t="s">
        <v>269</v>
      </c>
      <c r="C51" s="302">
        <f>+C46-C48</f>
        <v>-177726.72832857136</v>
      </c>
      <c r="D51" s="302">
        <f t="shared" ref="D51:J51" si="8">+D46-D48</f>
        <v>0</v>
      </c>
      <c r="E51" s="302"/>
      <c r="F51" s="302">
        <f t="shared" si="8"/>
        <v>-113761.60932957135</v>
      </c>
      <c r="G51" s="302">
        <f t="shared" si="8"/>
        <v>0</v>
      </c>
      <c r="H51" s="302"/>
      <c r="I51" s="497">
        <f t="shared" si="8"/>
        <v>-141705.01467134172</v>
      </c>
      <c r="J51" s="302">
        <f t="shared" si="8"/>
        <v>0</v>
      </c>
      <c r="K51" s="302"/>
      <c r="L51" s="497">
        <f>+L46-L48</f>
        <v>51909.723352108689</v>
      </c>
      <c r="M51" s="296"/>
      <c r="N51" s="273"/>
    </row>
    <row r="52" spans="1:14" ht="16" customHeight="1" x14ac:dyDescent="0.35">
      <c r="A52" s="124">
        <f t="shared" si="7"/>
        <v>46</v>
      </c>
      <c r="C52" s="139"/>
      <c r="D52" s="139"/>
      <c r="E52" s="317"/>
      <c r="F52" s="139"/>
      <c r="G52" s="139"/>
      <c r="H52" s="139"/>
      <c r="I52" s="139"/>
      <c r="J52" s="139"/>
      <c r="K52" s="139"/>
      <c r="L52" s="139"/>
      <c r="M52" s="140"/>
      <c r="N52" s="274"/>
    </row>
    <row r="53" spans="1:14" ht="16" customHeight="1" x14ac:dyDescent="0.35">
      <c r="A53" s="124">
        <f t="shared" si="7"/>
        <v>47</v>
      </c>
      <c r="B53" s="288" t="s">
        <v>235</v>
      </c>
      <c r="C53" s="139"/>
      <c r="D53" s="139"/>
      <c r="E53" s="147"/>
      <c r="F53" s="147"/>
      <c r="G53" s="147"/>
      <c r="H53" s="139"/>
      <c r="I53" s="147"/>
      <c r="J53" s="147"/>
      <c r="K53" s="147"/>
      <c r="L53" s="147"/>
    </row>
    <row r="54" spans="1:14" ht="16" customHeight="1" x14ac:dyDescent="0.35">
      <c r="A54" s="124">
        <f t="shared" si="7"/>
        <v>48</v>
      </c>
      <c r="B54" s="284" t="s">
        <v>238</v>
      </c>
      <c r="C54" s="417">
        <f>Inputs!J53</f>
        <v>961317.25999999989</v>
      </c>
      <c r="D54" s="306"/>
      <c r="E54" s="303">
        <f>+Inputs!K53</f>
        <v>0</v>
      </c>
      <c r="F54" s="303">
        <f>+C54+E54</f>
        <v>961317.25999999989</v>
      </c>
      <c r="G54" s="303"/>
      <c r="H54" s="420">
        <f>Inputs!N53</f>
        <v>281300.88</v>
      </c>
      <c r="I54" s="303">
        <f>+F54+H54</f>
        <v>1242618.1399999999</v>
      </c>
      <c r="J54" s="303"/>
      <c r="K54" s="303"/>
      <c r="L54" s="303">
        <f>+K54+I54</f>
        <v>1242618.1399999999</v>
      </c>
      <c r="M54" s="196"/>
    </row>
    <row r="55" spans="1:14" s="196" customFormat="1" ht="16" customHeight="1" x14ac:dyDescent="0.35">
      <c r="A55" s="124">
        <f t="shared" si="7"/>
        <v>49</v>
      </c>
      <c r="B55" s="297" t="s">
        <v>183</v>
      </c>
      <c r="C55" s="418">
        <f>Inputs!J54</f>
        <v>-400272.06992473529</v>
      </c>
      <c r="D55" s="307"/>
      <c r="E55" s="303">
        <f>+Inputs!K54</f>
        <v>0</v>
      </c>
      <c r="F55" s="291">
        <f>+C55+E55</f>
        <v>-400272.06992473529</v>
      </c>
      <c r="G55" s="291"/>
      <c r="H55" s="421">
        <f>Inputs!N54</f>
        <v>-6535.0327000000007</v>
      </c>
      <c r="I55" s="291">
        <f>+F55+H55</f>
        <v>-406807.10262473527</v>
      </c>
      <c r="J55" s="291"/>
      <c r="K55" s="291"/>
      <c r="L55" s="291">
        <f>+K55+I55</f>
        <v>-406807.10262473527</v>
      </c>
    </row>
    <row r="56" spans="1:14" s="196" customFormat="1" ht="16" customHeight="1" x14ac:dyDescent="0.35">
      <c r="A56" s="124">
        <f t="shared" si="7"/>
        <v>50</v>
      </c>
      <c r="B56" s="297" t="s">
        <v>1061</v>
      </c>
      <c r="C56" s="291">
        <f>+Inputs!B85</f>
        <v>3006.51</v>
      </c>
      <c r="D56" s="307"/>
      <c r="E56" s="291"/>
      <c r="F56" s="291">
        <f>+C56+E56</f>
        <v>3006.51</v>
      </c>
      <c r="G56" s="291"/>
      <c r="H56" s="298"/>
      <c r="I56" s="291">
        <f>+F56+H56</f>
        <v>3006.51</v>
      </c>
      <c r="J56" s="291"/>
      <c r="K56" s="291"/>
      <c r="L56" s="291">
        <f>+I56+K56</f>
        <v>3006.51</v>
      </c>
    </row>
    <row r="57" spans="1:14" ht="16" customHeight="1" x14ac:dyDescent="0.35">
      <c r="A57" s="124">
        <f t="shared" si="7"/>
        <v>51</v>
      </c>
      <c r="B57" s="285" t="s">
        <v>243</v>
      </c>
      <c r="C57" s="291">
        <f>Inputs!J56</f>
        <v>-111750</v>
      </c>
      <c r="D57" s="307"/>
      <c r="E57" s="291">
        <f>F57-C57</f>
        <v>0</v>
      </c>
      <c r="F57" s="291">
        <f>Inputs!AK6</f>
        <v>-111750</v>
      </c>
      <c r="G57" s="291"/>
      <c r="H57" s="298">
        <f>Inputs!N56</f>
        <v>0</v>
      </c>
      <c r="I57" s="291">
        <f>Inputs!AK6+H57</f>
        <v>-111750</v>
      </c>
      <c r="J57" s="291"/>
      <c r="K57" s="291"/>
      <c r="L57" s="291">
        <f>+K57+I57</f>
        <v>-111750</v>
      </c>
      <c r="M57" s="196"/>
    </row>
    <row r="58" spans="1:14" ht="16" customHeight="1" thickBot="1" x14ac:dyDescent="0.4">
      <c r="A58" s="124">
        <f t="shared" si="7"/>
        <v>52</v>
      </c>
      <c r="B58" s="286" t="s">
        <v>245</v>
      </c>
      <c r="C58" s="311">
        <f>-Inputs!J57</f>
        <v>76488.541666666642</v>
      </c>
      <c r="D58" s="312"/>
      <c r="E58" s="311">
        <f>F58-C58</f>
        <v>0</v>
      </c>
      <c r="F58" s="311">
        <f>Inputs!AQ6</f>
        <v>76488.541666666642</v>
      </c>
      <c r="G58" s="311"/>
      <c r="H58" s="299">
        <f>Inputs!N57</f>
        <v>0</v>
      </c>
      <c r="I58" s="311">
        <f>Inputs!AQ6+H58</f>
        <v>76488.541666666642</v>
      </c>
      <c r="J58" s="311"/>
      <c r="K58" s="311"/>
      <c r="L58" s="311">
        <f>+K58+I58</f>
        <v>76488.541666666642</v>
      </c>
      <c r="M58" s="196"/>
    </row>
    <row r="59" spans="1:14" ht="16" customHeight="1" thickTop="1" x14ac:dyDescent="0.35">
      <c r="A59" s="124">
        <f t="shared" si="7"/>
        <v>53</v>
      </c>
      <c r="B59" s="65" t="s">
        <v>246</v>
      </c>
      <c r="C59" s="313">
        <f>SUM(C54:C58)</f>
        <v>528790.24174193118</v>
      </c>
      <c r="D59" s="313"/>
      <c r="E59" s="313">
        <f t="shared" ref="E59:I59" si="9">SUM(E54:E58)</f>
        <v>0</v>
      </c>
      <c r="F59" s="313">
        <f t="shared" si="9"/>
        <v>528790.24174193118</v>
      </c>
      <c r="G59" s="313"/>
      <c r="H59" s="313">
        <f t="shared" si="9"/>
        <v>274765.84730000002</v>
      </c>
      <c r="I59" s="313">
        <f t="shared" si="9"/>
        <v>803556.08904193121</v>
      </c>
      <c r="J59" s="315"/>
      <c r="K59" s="313">
        <f>SUM(K54:K58)</f>
        <v>0</v>
      </c>
      <c r="L59" s="479">
        <f>SUM(L54:L58)</f>
        <v>803556.08904193121</v>
      </c>
      <c r="M59" s="271"/>
      <c r="N59" s="271"/>
    </row>
    <row r="60" spans="1:14" ht="16" customHeight="1" x14ac:dyDescent="0.35">
      <c r="A60" s="124">
        <f t="shared" si="7"/>
        <v>54</v>
      </c>
      <c r="C60" s="147"/>
      <c r="D60" s="139"/>
      <c r="E60" s="139"/>
      <c r="F60" s="139"/>
      <c r="G60" s="139"/>
      <c r="H60" s="139"/>
      <c r="I60" s="322"/>
      <c r="J60" s="139"/>
      <c r="K60" s="139"/>
      <c r="L60" s="147"/>
    </row>
    <row r="61" spans="1:14" ht="16" customHeight="1" x14ac:dyDescent="0.35">
      <c r="A61" s="124">
        <f t="shared" si="7"/>
        <v>55</v>
      </c>
      <c r="B61" s="284" t="s">
        <v>270</v>
      </c>
      <c r="C61" s="323">
        <f>C51/C59</f>
        <v>-0.33610062043336353</v>
      </c>
      <c r="D61" s="306"/>
      <c r="E61" s="323"/>
      <c r="F61" s="323">
        <f>F51/F59</f>
        <v>-0.21513560642651031</v>
      </c>
      <c r="G61" s="323"/>
      <c r="H61" s="303"/>
      <c r="I61" s="323">
        <f>I51/I59</f>
        <v>-0.17634738458679922</v>
      </c>
      <c r="J61" s="323"/>
      <c r="K61" s="323"/>
      <c r="L61" s="324">
        <f>IF(L59&lt;0, 0%, L51/L59)</f>
        <v>6.4599999999999921E-2</v>
      </c>
      <c r="M61" s="301"/>
      <c r="N61" s="275"/>
    </row>
    <row r="62" spans="1:14" ht="16" customHeight="1" x14ac:dyDescent="0.35">
      <c r="A62" s="124">
        <f t="shared" si="7"/>
        <v>56</v>
      </c>
      <c r="B62" s="285" t="s">
        <v>271</v>
      </c>
      <c r="C62" s="307">
        <f>Inputs!B13+Inputs!B12+Inputs!B11</f>
        <v>556</v>
      </c>
      <c r="D62" s="307"/>
      <c r="E62" s="291"/>
      <c r="F62" s="307">
        <f>+C62</f>
        <v>556</v>
      </c>
      <c r="G62" s="307"/>
      <c r="H62" s="291"/>
      <c r="I62" s="307">
        <f>+F62+H62</f>
        <v>556</v>
      </c>
      <c r="J62" s="307"/>
      <c r="K62" s="291"/>
      <c r="L62" s="307">
        <f>+K62+I62</f>
        <v>556</v>
      </c>
      <c r="M62" s="140"/>
    </row>
    <row r="63" spans="1:14" x14ac:dyDescent="0.35">
      <c r="C63" s="147"/>
      <c r="D63" s="147"/>
      <c r="E63" s="147"/>
      <c r="F63" s="147"/>
      <c r="G63" s="147"/>
      <c r="H63" s="147"/>
      <c r="I63" s="147"/>
      <c r="J63" s="147"/>
      <c r="K63" s="147"/>
      <c r="L63" s="147"/>
    </row>
    <row r="64" spans="1:14" ht="13" x14ac:dyDescent="0.35">
      <c r="B64" s="147" t="s">
        <v>272</v>
      </c>
      <c r="C64" s="317">
        <f>SUM(C54:C55)</f>
        <v>561045.19007526455</v>
      </c>
      <c r="D64" s="147"/>
      <c r="E64" s="147"/>
      <c r="F64" s="317">
        <f>SUM(F54:F55)</f>
        <v>561045.19007526455</v>
      </c>
      <c r="G64" s="147"/>
      <c r="H64" s="147"/>
      <c r="I64" s="317">
        <f>SUM(I54:I55)</f>
        <v>835811.03737526457</v>
      </c>
      <c r="J64" s="147"/>
      <c r="K64" s="147"/>
      <c r="L64" s="317">
        <f>SUM(L54:L55)</f>
        <v>835811.03737526457</v>
      </c>
      <c r="M64" s="300"/>
    </row>
    <row r="65" spans="2:12" ht="15" customHeight="1" x14ac:dyDescent="0.35">
      <c r="B65" s="147" t="s">
        <v>77</v>
      </c>
      <c r="C65" s="317">
        <f>SUM(C57:C58)</f>
        <v>-35261.458333333358</v>
      </c>
      <c r="D65" s="147"/>
      <c r="E65" s="147"/>
      <c r="F65" s="317">
        <f>SUM(F57:F58)</f>
        <v>-35261.458333333358</v>
      </c>
      <c r="G65" s="147"/>
      <c r="H65" s="147"/>
      <c r="I65" s="317">
        <f>SUM(I57:I58)</f>
        <v>-35261.458333333358</v>
      </c>
      <c r="J65" s="147"/>
      <c r="K65" s="147"/>
      <c r="L65" s="317">
        <f>SUM(L57:L58)</f>
        <v>-35261.458333333358</v>
      </c>
    </row>
    <row r="66" spans="2:12" ht="13" thickBot="1" x14ac:dyDescent="0.4">
      <c r="B66" s="147" t="s">
        <v>191</v>
      </c>
      <c r="C66" s="325">
        <f>SUM(C64:C65)</f>
        <v>525783.73174193117</v>
      </c>
      <c r="D66" s="147"/>
      <c r="E66" s="147"/>
      <c r="F66" s="325">
        <f>SUM(F64:F65)</f>
        <v>525783.73174193117</v>
      </c>
      <c r="G66" s="147"/>
      <c r="H66" s="147"/>
      <c r="I66" s="325">
        <f>SUM(I64:I65)</f>
        <v>800549.5790419312</v>
      </c>
      <c r="J66" s="147"/>
      <c r="K66" s="147"/>
      <c r="L66" s="325">
        <f>SUM(L64:L65)</f>
        <v>800549.5790419312</v>
      </c>
    </row>
    <row r="67" spans="2:12" x14ac:dyDescent="0.35">
      <c r="C67" s="147"/>
      <c r="D67" s="147"/>
      <c r="E67" s="147"/>
      <c r="F67" s="147"/>
      <c r="G67" s="147"/>
      <c r="H67" s="147"/>
      <c r="I67" s="147"/>
      <c r="J67" s="147"/>
      <c r="K67" s="147"/>
      <c r="L67" s="147"/>
    </row>
    <row r="68" spans="2:12" x14ac:dyDescent="0.35">
      <c r="E68" s="196"/>
      <c r="G68" s="65"/>
      <c r="H68" s="196"/>
      <c r="I68" s="196"/>
    </row>
    <row r="69" spans="2:12" x14ac:dyDescent="0.35">
      <c r="E69" s="196"/>
      <c r="G69" s="65"/>
      <c r="H69" s="196"/>
      <c r="I69" s="196"/>
    </row>
    <row r="70" spans="2:12" x14ac:dyDescent="0.35">
      <c r="E70" s="196"/>
      <c r="G70" s="65"/>
      <c r="H70" s="196"/>
      <c r="I70" s="196"/>
    </row>
    <row r="71" spans="2:12" x14ac:dyDescent="0.35">
      <c r="H71" s="196"/>
      <c r="I71" s="196"/>
    </row>
    <row r="72" spans="2:12" x14ac:dyDescent="0.35">
      <c r="E72" s="196"/>
    </row>
    <row r="73" spans="2:12" x14ac:dyDescent="0.35">
      <c r="H73" s="196"/>
      <c r="I73" s="196"/>
    </row>
    <row r="74" spans="2:12" x14ac:dyDescent="0.35">
      <c r="I74" s="196">
        <f>I73-I71</f>
        <v>0</v>
      </c>
    </row>
  </sheetData>
  <phoneticPr fontId="0" type="noConversion"/>
  <printOptions horizontalCentered="1"/>
  <pageMargins left="0.25" right="0.25" top="0.25" bottom="0.25" header="0" footer="0"/>
  <pageSetup scale="60" pageOrder="overThenDown" orientation="landscape" r:id="rId1"/>
  <headerFooter alignWithMargins="0">
    <oddHeader>&amp;RExh. MJR-1T, Rowell WP2</oddHeader>
    <oddFooter>&amp;C&amp;F&amp;R&amp;D</oddFooter>
  </headerFooter>
  <cellWatches>
    <cellWatch r="L61"/>
    <cellWatch r="N61"/>
  </cellWatches>
  <ignoredErrors>
    <ignoredError sqref="F25" emptyCellReference="1"/>
    <ignoredError sqref="N10:N14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4" tint="0.39997558519241921"/>
    <pageSetUpPr fitToPage="1"/>
  </sheetPr>
  <dimension ref="A2:J39"/>
  <sheetViews>
    <sheetView zoomScaleNormal="100" workbookViewId="0">
      <selection activeCell="H26" sqref="H26"/>
    </sheetView>
  </sheetViews>
  <sheetFormatPr defaultColWidth="8.84375" defaultRowHeight="12.5" x14ac:dyDescent="0.25"/>
  <cols>
    <col min="1" max="1" width="4.07421875" style="219" bestFit="1" customWidth="1"/>
    <col min="2" max="2" width="4.84375" style="220" bestFit="1" customWidth="1"/>
    <col min="3" max="3" width="31.23046875" style="220" bestFit="1" customWidth="1"/>
    <col min="4" max="4" width="13.23046875" style="220" customWidth="1"/>
    <col min="5" max="5" width="10.23046875" style="220" bestFit="1" customWidth="1"/>
    <col min="6" max="6" width="12.23046875" style="220" customWidth="1"/>
    <col min="7" max="7" width="15.23046875" style="220" bestFit="1" customWidth="1"/>
    <col min="8" max="8" width="10.3046875" style="220" customWidth="1"/>
    <col min="9" max="9" width="12.23046875" style="220" customWidth="1"/>
    <col min="10" max="10" width="0.84375" style="220" customWidth="1"/>
    <col min="11" max="16384" width="8.84375" style="220"/>
  </cols>
  <sheetData>
    <row r="2" spans="1:10" x14ac:dyDescent="0.25">
      <c r="F2" s="221"/>
      <c r="G2" s="222"/>
      <c r="H2" s="222"/>
      <c r="I2" s="222"/>
      <c r="J2" s="222"/>
    </row>
    <row r="3" spans="1:10" x14ac:dyDescent="0.25">
      <c r="B3" s="220" t="str">
        <f>"UW-"&amp;Inputs!B7</f>
        <v>UW-240151</v>
      </c>
      <c r="F3" s="221"/>
      <c r="J3" s="223"/>
    </row>
    <row r="4" spans="1:10" x14ac:dyDescent="0.25">
      <c r="B4" s="220">
        <f>PFIS!B3</f>
        <v>0</v>
      </c>
      <c r="F4" s="221"/>
      <c r="G4" s="222"/>
      <c r="H4" s="222"/>
      <c r="I4" s="222"/>
      <c r="J4" s="222"/>
    </row>
    <row r="5" spans="1:10" x14ac:dyDescent="0.25">
      <c r="B5" s="224" t="s">
        <v>273</v>
      </c>
      <c r="C5" s="224"/>
      <c r="D5" s="224"/>
      <c r="E5" s="224"/>
      <c r="F5" s="225"/>
      <c r="G5" s="226"/>
      <c r="H5" s="226"/>
      <c r="I5" s="224"/>
    </row>
    <row r="6" spans="1:10" s="219" customFormat="1" x14ac:dyDescent="0.25">
      <c r="B6" s="219" t="s">
        <v>10</v>
      </c>
      <c r="C6" s="219" t="s">
        <v>11</v>
      </c>
      <c r="D6" s="219" t="s">
        <v>12</v>
      </c>
      <c r="E6" s="219" t="s">
        <v>13</v>
      </c>
      <c r="F6" s="219" t="s">
        <v>14</v>
      </c>
      <c r="G6" s="219" t="s">
        <v>15</v>
      </c>
      <c r="H6" s="227" t="s">
        <v>16</v>
      </c>
      <c r="I6" s="227" t="s">
        <v>17</v>
      </c>
    </row>
    <row r="7" spans="1:10" ht="47.25" customHeight="1" x14ac:dyDescent="0.25">
      <c r="A7" s="515" t="s">
        <v>254</v>
      </c>
      <c r="B7" s="516"/>
      <c r="C7" s="516" t="s">
        <v>52</v>
      </c>
      <c r="D7" s="518" t="s">
        <v>274</v>
      </c>
      <c r="E7" s="513" t="s">
        <v>275</v>
      </c>
      <c r="F7" s="518" t="s">
        <v>276</v>
      </c>
      <c r="G7" s="513" t="s">
        <v>277</v>
      </c>
      <c r="H7" s="513" t="s">
        <v>278</v>
      </c>
      <c r="I7" s="513" t="s">
        <v>279</v>
      </c>
      <c r="J7" s="227"/>
    </row>
    <row r="8" spans="1:10" s="219" customFormat="1" ht="15.75" customHeight="1" x14ac:dyDescent="0.25">
      <c r="A8" s="515"/>
      <c r="B8" s="517"/>
      <c r="C8" s="517"/>
      <c r="D8" s="519"/>
      <c r="E8" s="514"/>
      <c r="F8" s="519"/>
      <c r="G8" s="514"/>
      <c r="H8" s="514"/>
      <c r="I8" s="514"/>
      <c r="J8" s="229"/>
    </row>
    <row r="9" spans="1:10" s="219" customFormat="1" x14ac:dyDescent="0.25">
      <c r="A9" s="230">
        <v>1</v>
      </c>
      <c r="B9" s="231" t="s">
        <v>280</v>
      </c>
      <c r="C9" s="232"/>
      <c r="D9" s="233"/>
      <c r="E9" s="233"/>
      <c r="F9" s="233"/>
      <c r="G9" s="234"/>
      <c r="H9" s="234"/>
      <c r="I9" s="234"/>
      <c r="J9" s="229"/>
    </row>
    <row r="10" spans="1:10" ht="13" thickBot="1" x14ac:dyDescent="0.3">
      <c r="A10" s="230">
        <f>1+A9</f>
        <v>2</v>
      </c>
      <c r="B10" s="235"/>
      <c r="C10" s="236" t="s">
        <v>280</v>
      </c>
      <c r="D10" s="237">
        <f>Inputs!S8</f>
        <v>0</v>
      </c>
      <c r="E10" s="238"/>
      <c r="F10" s="237">
        <f>+PFIS!C59*'Capital Structure'!B24</f>
        <v>280258.82812322356</v>
      </c>
      <c r="G10" s="239">
        <v>1</v>
      </c>
      <c r="H10" s="413">
        <v>3.1699999999999999E-2</v>
      </c>
      <c r="I10" s="239">
        <f>(+G10*H10)</f>
        <v>3.1699999999999999E-2</v>
      </c>
      <c r="J10" s="222"/>
    </row>
    <row r="11" spans="1:10" ht="13.5" thickTop="1" x14ac:dyDescent="0.3">
      <c r="A11" s="230">
        <f t="shared" ref="A11:A34" si="0">1+A10</f>
        <v>3</v>
      </c>
      <c r="C11" s="243" t="s">
        <v>281</v>
      </c>
      <c r="D11" s="221"/>
      <c r="E11" s="221"/>
      <c r="F11" s="244">
        <f>SUM(F10:F10)</f>
        <v>280258.82812322356</v>
      </c>
      <c r="G11" s="261">
        <f>SUM(G10:G10)</f>
        <v>1</v>
      </c>
      <c r="H11" s="222"/>
      <c r="I11" s="246">
        <f>SUM(I10:I10)</f>
        <v>3.1699999999999999E-2</v>
      </c>
      <c r="J11" s="247"/>
    </row>
    <row r="12" spans="1:10" x14ac:dyDescent="0.25">
      <c r="A12" s="230">
        <f t="shared" si="0"/>
        <v>4</v>
      </c>
      <c r="D12" s="221"/>
      <c r="E12" s="221"/>
      <c r="F12" s="221"/>
      <c r="H12" s="222"/>
      <c r="I12" s="222"/>
      <c r="J12" s="222"/>
    </row>
    <row r="13" spans="1:10" x14ac:dyDescent="0.25">
      <c r="A13" s="230">
        <f t="shared" si="0"/>
        <v>5</v>
      </c>
      <c r="B13" s="224" t="s">
        <v>282</v>
      </c>
      <c r="C13" s="224"/>
      <c r="D13" s="248"/>
      <c r="E13" s="248"/>
      <c r="F13" s="248"/>
      <c r="G13" s="249"/>
      <c r="H13" s="249"/>
      <c r="I13" s="249"/>
      <c r="J13" s="222"/>
    </row>
    <row r="14" spans="1:10" x14ac:dyDescent="0.25">
      <c r="A14" s="230">
        <f t="shared" si="0"/>
        <v>6</v>
      </c>
      <c r="B14" s="250"/>
      <c r="C14" s="251" t="s">
        <v>196</v>
      </c>
      <c r="D14" s="237">
        <f>Inputs!G30</f>
        <v>0</v>
      </c>
      <c r="E14" s="252"/>
      <c r="F14" s="237">
        <f>+'Int Sync, NTG, Rev Req'!D9-'Capital Structure'!F11</f>
        <v>523297.26091870765</v>
      </c>
      <c r="G14" s="239">
        <f>+F14/$F$21</f>
        <v>1</v>
      </c>
      <c r="H14" s="239">
        <f>+H26</f>
        <v>0.1018</v>
      </c>
      <c r="I14" s="239">
        <f>(+G14*H14)</f>
        <v>0.1018</v>
      </c>
      <c r="J14" s="222"/>
    </row>
    <row r="15" spans="1:10" x14ac:dyDescent="0.25">
      <c r="A15" s="230">
        <f t="shared" si="0"/>
        <v>7</v>
      </c>
      <c r="B15" s="253"/>
      <c r="C15" s="254" t="s">
        <v>200</v>
      </c>
      <c r="D15" s="218">
        <f>Inputs!G31</f>
        <v>0</v>
      </c>
      <c r="E15" s="254"/>
      <c r="F15" s="218">
        <f t="shared" ref="F15:F19" si="1">+D15</f>
        <v>0</v>
      </c>
      <c r="G15" s="240">
        <f t="shared" ref="G15:G17" si="2">+F15/$F$21</f>
        <v>0</v>
      </c>
      <c r="H15" s="240">
        <f>+H14</f>
        <v>0.1018</v>
      </c>
      <c r="I15" s="240">
        <f t="shared" ref="I15:I17" si="3">(+G15*H15)</f>
        <v>0</v>
      </c>
      <c r="J15" s="222"/>
    </row>
    <row r="16" spans="1:10" x14ac:dyDescent="0.25">
      <c r="A16" s="230">
        <f t="shared" si="0"/>
        <v>8</v>
      </c>
      <c r="B16" s="253"/>
      <c r="C16" s="254" t="s">
        <v>204</v>
      </c>
      <c r="D16" s="218">
        <f>Inputs!G32</f>
        <v>0</v>
      </c>
      <c r="E16" s="254"/>
      <c r="F16" s="218">
        <f t="shared" si="1"/>
        <v>0</v>
      </c>
      <c r="G16" s="240">
        <f t="shared" si="2"/>
        <v>0</v>
      </c>
      <c r="H16" s="240">
        <f t="shared" ref="H16:H20" si="4">+H15</f>
        <v>0.1018</v>
      </c>
      <c r="I16" s="240">
        <f t="shared" si="3"/>
        <v>0</v>
      </c>
      <c r="J16" s="222"/>
    </row>
    <row r="17" spans="1:10" x14ac:dyDescent="0.25">
      <c r="A17" s="230">
        <f t="shared" si="0"/>
        <v>9</v>
      </c>
      <c r="B17" s="253"/>
      <c r="C17" s="254" t="s">
        <v>207</v>
      </c>
      <c r="D17" s="218">
        <f>Inputs!G33</f>
        <v>0</v>
      </c>
      <c r="E17" s="254"/>
      <c r="F17" s="218">
        <f t="shared" si="1"/>
        <v>0</v>
      </c>
      <c r="G17" s="240">
        <f t="shared" si="2"/>
        <v>0</v>
      </c>
      <c r="H17" s="240">
        <f t="shared" si="4"/>
        <v>0.1018</v>
      </c>
      <c r="I17" s="240">
        <f t="shared" si="3"/>
        <v>0</v>
      </c>
      <c r="J17" s="222"/>
    </row>
    <row r="18" spans="1:10" x14ac:dyDescent="0.25">
      <c r="A18" s="230">
        <f t="shared" si="0"/>
        <v>10</v>
      </c>
      <c r="B18" s="255"/>
      <c r="C18" s="256" t="s">
        <v>210</v>
      </c>
      <c r="D18" s="218">
        <f>Inputs!G34</f>
        <v>0</v>
      </c>
      <c r="E18" s="254"/>
      <c r="F18" s="218">
        <f t="shared" si="1"/>
        <v>0</v>
      </c>
      <c r="G18" s="240">
        <f>+F18/$F$21</f>
        <v>0</v>
      </c>
      <c r="H18" s="240">
        <f t="shared" si="4"/>
        <v>0.1018</v>
      </c>
      <c r="I18" s="240">
        <f>(+G18*H18)</f>
        <v>0</v>
      </c>
      <c r="J18" s="222"/>
    </row>
    <row r="19" spans="1:10" x14ac:dyDescent="0.25">
      <c r="A19" s="230">
        <f t="shared" si="0"/>
        <v>11</v>
      </c>
      <c r="B19" s="253"/>
      <c r="C19" s="254" t="s">
        <v>283</v>
      </c>
      <c r="D19" s="218">
        <f>Inputs!G35</f>
        <v>0</v>
      </c>
      <c r="E19" s="254"/>
      <c r="F19" s="218">
        <f t="shared" si="1"/>
        <v>0</v>
      </c>
      <c r="G19" s="240">
        <f>+F19/$F$21</f>
        <v>0</v>
      </c>
      <c r="H19" s="240">
        <f t="shared" si="4"/>
        <v>0.1018</v>
      </c>
      <c r="I19" s="240">
        <f>(+G19*H19)</f>
        <v>0</v>
      </c>
      <c r="J19" s="222"/>
    </row>
    <row r="20" spans="1:10" ht="13" thickBot="1" x14ac:dyDescent="0.3">
      <c r="A20" s="230">
        <f t="shared" si="0"/>
        <v>12</v>
      </c>
      <c r="B20" s="257"/>
      <c r="C20" s="258" t="s">
        <v>284</v>
      </c>
      <c r="D20" s="241"/>
      <c r="E20" s="258"/>
      <c r="F20" s="241">
        <v>0</v>
      </c>
      <c r="G20" s="242">
        <f>+F20/$F$21</f>
        <v>0</v>
      </c>
      <c r="H20" s="240">
        <f t="shared" si="4"/>
        <v>0.1018</v>
      </c>
      <c r="I20" s="242">
        <f>(+G20*H20)</f>
        <v>0</v>
      </c>
      <c r="J20" s="222"/>
    </row>
    <row r="21" spans="1:10" x14ac:dyDescent="0.25">
      <c r="A21" s="230">
        <f t="shared" si="0"/>
        <v>13</v>
      </c>
      <c r="C21" s="259" t="s">
        <v>285</v>
      </c>
      <c r="D21" s="260">
        <f>SUM(D14:D20)</f>
        <v>0</v>
      </c>
      <c r="F21" s="260">
        <f>SUM(F14:F20)</f>
        <v>523297.26091870765</v>
      </c>
      <c r="G21" s="245">
        <f>SUM(G14:G20)</f>
        <v>1</v>
      </c>
      <c r="H21" s="222"/>
      <c r="I21" s="261">
        <f>SUM(I14:I20)</f>
        <v>0.1018</v>
      </c>
      <c r="J21" s="262"/>
    </row>
    <row r="22" spans="1:10" x14ac:dyDescent="0.25">
      <c r="A22" s="230">
        <f t="shared" si="0"/>
        <v>14</v>
      </c>
      <c r="F22" s="221"/>
      <c r="H22" s="222"/>
      <c r="I22" s="262"/>
      <c r="J22" s="262"/>
    </row>
    <row r="23" spans="1:10" ht="13" thickBot="1" x14ac:dyDescent="0.3">
      <c r="A23" s="230">
        <f t="shared" si="0"/>
        <v>15</v>
      </c>
      <c r="B23" s="224" t="s">
        <v>286</v>
      </c>
      <c r="C23" s="224"/>
      <c r="D23" s="224"/>
      <c r="E23" s="224"/>
      <c r="F23" s="225" t="s">
        <v>287</v>
      </c>
      <c r="G23" s="227" t="s">
        <v>288</v>
      </c>
      <c r="H23" s="227" t="s">
        <v>289</v>
      </c>
      <c r="I23" s="226" t="s">
        <v>290</v>
      </c>
      <c r="J23" s="262"/>
    </row>
    <row r="24" spans="1:10" x14ac:dyDescent="0.25">
      <c r="A24" s="230">
        <f t="shared" si="0"/>
        <v>16</v>
      </c>
      <c r="B24" s="414">
        <f>1-B26</f>
        <v>0.53</v>
      </c>
      <c r="E24" s="259" t="s">
        <v>280</v>
      </c>
      <c r="F24" s="263">
        <f>+F11</f>
        <v>280258.82812322356</v>
      </c>
      <c r="G24" s="264">
        <f>+B24</f>
        <v>0.53</v>
      </c>
      <c r="H24" s="478">
        <f>+I11</f>
        <v>3.1699999999999999E-2</v>
      </c>
      <c r="I24" s="265">
        <f>+G24*H24</f>
        <v>1.6801E-2</v>
      </c>
      <c r="J24" s="262"/>
    </row>
    <row r="25" spans="1:10" x14ac:dyDescent="0.25">
      <c r="A25" s="230">
        <f t="shared" si="0"/>
        <v>17</v>
      </c>
      <c r="B25" s="414"/>
      <c r="E25" s="259"/>
      <c r="F25" s="218"/>
      <c r="G25" s="240"/>
      <c r="H25" s="240"/>
      <c r="I25" s="266"/>
      <c r="J25" s="262"/>
    </row>
    <row r="26" spans="1:10" x14ac:dyDescent="0.25">
      <c r="A26" s="230">
        <f t="shared" si="0"/>
        <v>18</v>
      </c>
      <c r="B26" s="414">
        <v>0.47</v>
      </c>
      <c r="E26" s="259" t="s">
        <v>282</v>
      </c>
      <c r="F26" s="218">
        <f>+F21</f>
        <v>523297.26091870765</v>
      </c>
      <c r="G26" s="240">
        <f>1-G24</f>
        <v>0.47</v>
      </c>
      <c r="H26" s="477">
        <v>0.1018</v>
      </c>
      <c r="I26" s="266">
        <f>+G26*H26</f>
        <v>4.7846E-2</v>
      </c>
      <c r="J26" s="262"/>
    </row>
    <row r="27" spans="1:10" ht="13" thickBot="1" x14ac:dyDescent="0.3">
      <c r="A27" s="230">
        <f t="shared" si="0"/>
        <v>19</v>
      </c>
      <c r="F27" s="241"/>
      <c r="G27" s="242"/>
      <c r="H27" s="242"/>
      <c r="I27" s="242"/>
      <c r="J27" s="262"/>
    </row>
    <row r="28" spans="1:10" x14ac:dyDescent="0.25">
      <c r="A28" s="230">
        <f t="shared" si="0"/>
        <v>20</v>
      </c>
      <c r="F28" s="260">
        <f>SUM(F24:F27)</f>
        <v>803556.08904193121</v>
      </c>
      <c r="G28" s="245">
        <f>SUM(G24:G27)</f>
        <v>1</v>
      </c>
      <c r="H28" s="222"/>
      <c r="I28" s="222"/>
      <c r="J28" s="262"/>
    </row>
    <row r="29" spans="1:10" ht="13" thickBot="1" x14ac:dyDescent="0.3">
      <c r="A29" s="230">
        <f t="shared" si="0"/>
        <v>21</v>
      </c>
      <c r="F29" s="221"/>
      <c r="H29" s="222"/>
      <c r="I29" s="222"/>
      <c r="J29" s="262"/>
    </row>
    <row r="30" spans="1:10" x14ac:dyDescent="0.25">
      <c r="A30" s="230">
        <f t="shared" si="0"/>
        <v>22</v>
      </c>
      <c r="D30" s="268"/>
      <c r="E30" s="268"/>
      <c r="G30" s="227" t="s">
        <v>291</v>
      </c>
      <c r="H30" s="227"/>
      <c r="I30" s="261">
        <f>IF(ROUND(SUM(I24:I26),4)&lt;0, 0, ROUND(SUM(I24:I26),4))</f>
        <v>6.4600000000000005E-2</v>
      </c>
      <c r="J30" s="262"/>
    </row>
    <row r="31" spans="1:10" x14ac:dyDescent="0.25">
      <c r="A31" s="230">
        <f t="shared" si="0"/>
        <v>23</v>
      </c>
      <c r="B31" s="269"/>
      <c r="C31" s="224"/>
      <c r="D31" s="224"/>
      <c r="E31" s="224"/>
      <c r="F31" s="224"/>
      <c r="G31" s="224"/>
      <c r="H31" s="224"/>
      <c r="I31" s="224"/>
      <c r="J31" s="224"/>
    </row>
    <row r="32" spans="1:10" ht="15" customHeight="1" x14ac:dyDescent="0.25">
      <c r="A32" s="230">
        <f t="shared" si="0"/>
        <v>24</v>
      </c>
    </row>
    <row r="33" spans="1:9" ht="13" x14ac:dyDescent="0.3">
      <c r="A33" s="230">
        <f t="shared" si="0"/>
        <v>25</v>
      </c>
      <c r="H33" s="259" t="s">
        <v>292</v>
      </c>
      <c r="I33" s="247">
        <f>+I30</f>
        <v>6.4600000000000005E-2</v>
      </c>
    </row>
    <row r="34" spans="1:9" ht="13" x14ac:dyDescent="0.3">
      <c r="A34" s="230">
        <f t="shared" si="0"/>
        <v>26</v>
      </c>
      <c r="H34" s="259" t="s">
        <v>293</v>
      </c>
      <c r="I34" s="247">
        <f>+I24</f>
        <v>1.6801E-2</v>
      </c>
    </row>
    <row r="35" spans="1:9" x14ac:dyDescent="0.25">
      <c r="A35" s="230"/>
      <c r="I35" s="227"/>
    </row>
    <row r="36" spans="1:9" x14ac:dyDescent="0.25">
      <c r="A36" s="220"/>
      <c r="I36" s="227"/>
    </row>
    <row r="37" spans="1:9" x14ac:dyDescent="0.25">
      <c r="A37" s="220"/>
      <c r="I37" s="222"/>
    </row>
    <row r="38" spans="1:9" x14ac:dyDescent="0.25">
      <c r="A38" s="220"/>
    </row>
    <row r="39" spans="1:9" x14ac:dyDescent="0.25">
      <c r="A39" s="220"/>
      <c r="I39" s="222"/>
    </row>
  </sheetData>
  <protectedRanges>
    <protectedRange password="C6D0" sqref="D14:F20 B10:I10" name="Capital Structure" securityDescriptor="O:WDG:WDD:(A;;CC;;;S-1-5-21-1844237615-1844823847-839522115-11937)(A;;CC;;;S-1-5-21-1844237615-1844823847-839522115-14772)(A;;CC;;;S-1-5-21-1844237615-1844823847-839522115-15657)(A;;CC;;;S-1-5-21-1844237615-1844823847-839522115-11952)(A;;CC;;;S-1-5-21-1844237615-1844823847-839522115-15656)"/>
  </protectedRanges>
  <mergeCells count="9">
    <mergeCell ref="I7:I8"/>
    <mergeCell ref="A7:A8"/>
    <mergeCell ref="B7:B8"/>
    <mergeCell ref="C7:C8"/>
    <mergeCell ref="D7:D8"/>
    <mergeCell ref="E7:E8"/>
    <mergeCell ref="F7:F8"/>
    <mergeCell ref="G7:G8"/>
    <mergeCell ref="H7:H8"/>
  </mergeCells>
  <phoneticPr fontId="0" type="noConversion"/>
  <printOptions horizontalCentered="1"/>
  <pageMargins left="0.25" right="0.25" top="0.25" bottom="0.25" header="0" footer="0"/>
  <pageSetup scale="98" pageOrder="overThenDown" orientation="landscape" r:id="rId1"/>
  <headerFooter alignWithMargins="0">
    <oddHeader>&amp;RExh. MJR-1T, Rowell WP2</oddHeader>
    <oddFooter>&amp;C&amp;F&amp;R&amp;D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2:H119"/>
  <sheetViews>
    <sheetView view="pageLayout" topLeftCell="A11" zoomScaleNormal="80" workbookViewId="0">
      <selection activeCell="D27" sqref="D27"/>
    </sheetView>
  </sheetViews>
  <sheetFormatPr defaultColWidth="3.4609375" defaultRowHeight="15" customHeight="1" x14ac:dyDescent="0.25"/>
  <cols>
    <col min="1" max="1" width="3.69140625" style="220" customWidth="1"/>
    <col min="2" max="2" width="7.4609375" style="220" customWidth="1"/>
    <col min="3" max="3" width="44.765625" style="220" customWidth="1"/>
    <col min="4" max="5" width="13.84375" style="220" customWidth="1"/>
    <col min="6" max="6" width="2.23046875" style="220" customWidth="1"/>
    <col min="7" max="7" width="22.23046875" style="221" customWidth="1"/>
    <col min="8" max="8" width="2.23046875" style="220" customWidth="1"/>
    <col min="9" max="16384" width="3.4609375" style="220"/>
  </cols>
  <sheetData>
    <row r="2" spans="2:8" ht="15" customHeight="1" x14ac:dyDescent="0.25">
      <c r="B2" s="219"/>
      <c r="D2" s="219"/>
    </row>
    <row r="3" spans="2:8" ht="15" customHeight="1" x14ac:dyDescent="0.25">
      <c r="B3" s="219"/>
      <c r="C3" s="330" t="str">
        <f>"UW-"&amp;+Inputs!B7</f>
        <v>UW-240151</v>
      </c>
      <c r="D3" s="219"/>
      <c r="E3" s="331"/>
      <c r="F3" s="331"/>
    </row>
    <row r="4" spans="2:8" ht="15" customHeight="1" x14ac:dyDescent="0.25">
      <c r="B4" s="243"/>
      <c r="C4" s="332"/>
      <c r="D4" s="219"/>
    </row>
    <row r="5" spans="2:8" s="219" customFormat="1" ht="15" customHeight="1" x14ac:dyDescent="0.25"/>
    <row r="6" spans="2:8" s="219" customFormat="1" ht="15" customHeight="1" x14ac:dyDescent="0.3">
      <c r="C6" s="333" t="s">
        <v>294</v>
      </c>
      <c r="D6" s="224"/>
      <c r="E6" s="224"/>
      <c r="F6" s="224"/>
      <c r="G6" s="248"/>
      <c r="H6" s="220"/>
    </row>
    <row r="7" spans="2:8" s="219" customFormat="1" ht="34.5" customHeight="1" thickBot="1" x14ac:dyDescent="0.3">
      <c r="B7" s="329" t="s">
        <v>254</v>
      </c>
      <c r="C7" s="329" t="s">
        <v>295</v>
      </c>
      <c r="D7" s="329" t="s">
        <v>296</v>
      </c>
      <c r="F7" s="220"/>
      <c r="G7" s="221"/>
      <c r="H7" s="220"/>
    </row>
    <row r="8" spans="2:8" s="219" customFormat="1" ht="15" customHeight="1" thickBot="1" x14ac:dyDescent="0.35">
      <c r="B8" s="230">
        <v>1</v>
      </c>
      <c r="C8" s="334" t="s">
        <v>294</v>
      </c>
      <c r="D8" s="335"/>
      <c r="E8" s="220"/>
      <c r="F8" s="220"/>
      <c r="G8" s="221"/>
      <c r="H8" s="220"/>
    </row>
    <row r="9" spans="2:8" s="219" customFormat="1" ht="15" customHeight="1" x14ac:dyDescent="0.25">
      <c r="B9" s="230">
        <f t="shared" ref="B9:B23" si="0">1+B8</f>
        <v>2</v>
      </c>
      <c r="C9" s="259" t="s">
        <v>297</v>
      </c>
      <c r="D9" s="336">
        <f>+PFIS!I59</f>
        <v>803556.08904193121</v>
      </c>
      <c r="E9" s="220" t="s">
        <v>298</v>
      </c>
      <c r="F9" s="220"/>
      <c r="G9" s="220"/>
      <c r="H9" s="220"/>
    </row>
    <row r="10" spans="2:8" s="219" customFormat="1" ht="15" customHeight="1" thickBot="1" x14ac:dyDescent="0.3">
      <c r="B10" s="230">
        <f t="shared" si="0"/>
        <v>3</v>
      </c>
      <c r="C10" s="259" t="s">
        <v>281</v>
      </c>
      <c r="D10" s="268">
        <f>+Cost_of_Debt</f>
        <v>1.6801E-2</v>
      </c>
      <c r="E10" s="220"/>
      <c r="F10" s="220"/>
      <c r="G10" s="220"/>
      <c r="H10" s="220"/>
    </row>
    <row r="11" spans="2:8" s="219" customFormat="1" ht="15" customHeight="1" x14ac:dyDescent="0.25">
      <c r="B11" s="230">
        <f t="shared" si="0"/>
        <v>4</v>
      </c>
      <c r="C11" s="259" t="s">
        <v>299</v>
      </c>
      <c r="D11" s="337">
        <f>+D10*D9</f>
        <v>13500.545851993485</v>
      </c>
      <c r="E11" s="220"/>
      <c r="F11" s="220"/>
      <c r="G11" s="220"/>
      <c r="H11" s="220"/>
    </row>
    <row r="12" spans="2:8" s="219" customFormat="1" ht="15" customHeight="1" thickBot="1" x14ac:dyDescent="0.3">
      <c r="B12" s="230">
        <f t="shared" si="0"/>
        <v>5</v>
      </c>
      <c r="C12" s="259" t="s">
        <v>300</v>
      </c>
      <c r="D12" s="338">
        <f>+PFIS!F47</f>
        <v>0</v>
      </c>
      <c r="E12" s="220" t="s">
        <v>301</v>
      </c>
      <c r="F12" s="220"/>
      <c r="G12" s="220"/>
      <c r="H12" s="220"/>
    </row>
    <row r="13" spans="2:8" s="219" customFormat="1" ht="15" customHeight="1" thickBot="1" x14ac:dyDescent="0.3">
      <c r="B13" s="230">
        <f t="shared" si="0"/>
        <v>6</v>
      </c>
      <c r="C13" s="259" t="s">
        <v>302</v>
      </c>
      <c r="D13" s="339">
        <f>D11-D12</f>
        <v>13500.545851993485</v>
      </c>
      <c r="E13" s="220" t="s">
        <v>303</v>
      </c>
      <c r="F13" s="220"/>
      <c r="G13" s="220"/>
      <c r="H13" s="220"/>
    </row>
    <row r="14" spans="2:8" s="219" customFormat="1" ht="15" customHeight="1" thickTop="1" thickBot="1" x14ac:dyDescent="0.35">
      <c r="B14" s="230">
        <f t="shared" si="0"/>
        <v>7</v>
      </c>
      <c r="C14" s="340" t="s">
        <v>304</v>
      </c>
      <c r="D14" s="341"/>
      <c r="E14" s="220"/>
      <c r="F14" s="220"/>
      <c r="G14" s="268"/>
      <c r="H14" s="220"/>
    </row>
    <row r="15" spans="2:8" s="219" customFormat="1" ht="15" customHeight="1" x14ac:dyDescent="0.25">
      <c r="B15" s="230">
        <f t="shared" si="0"/>
        <v>8</v>
      </c>
      <c r="C15" s="259" t="s">
        <v>305</v>
      </c>
      <c r="D15" s="336">
        <f>+PFIS!I46</f>
        <v>-182962.18898767134</v>
      </c>
      <c r="E15" s="220"/>
      <c r="F15" s="220"/>
      <c r="G15" s="220"/>
    </row>
    <row r="16" spans="2:8" s="219" customFormat="1" ht="15" customHeight="1" thickBot="1" x14ac:dyDescent="0.3">
      <c r="B16" s="230">
        <f t="shared" si="0"/>
        <v>9</v>
      </c>
      <c r="C16" s="259" t="s">
        <v>306</v>
      </c>
      <c r="D16" s="342">
        <f>D11</f>
        <v>13500.545851993485</v>
      </c>
      <c r="E16" s="220"/>
      <c r="F16" s="220"/>
      <c r="G16" s="220"/>
    </row>
    <row r="17" spans="2:7" s="219" customFormat="1" ht="15" customHeight="1" x14ac:dyDescent="0.25">
      <c r="B17" s="230">
        <f t="shared" si="0"/>
        <v>10</v>
      </c>
      <c r="C17" s="259" t="s">
        <v>307</v>
      </c>
      <c r="D17" s="337">
        <f>D15-D16</f>
        <v>-196462.73483966483</v>
      </c>
      <c r="E17" s="220"/>
      <c r="G17" s="220"/>
    </row>
    <row r="18" spans="2:7" s="219" customFormat="1" ht="15" customHeight="1" x14ac:dyDescent="0.25">
      <c r="B18" s="230">
        <f t="shared" si="0"/>
        <v>11</v>
      </c>
      <c r="C18" s="259" t="s">
        <v>308</v>
      </c>
      <c r="D18" s="343">
        <f>D50</f>
        <v>0.21</v>
      </c>
      <c r="E18" s="220"/>
      <c r="F18" s="220"/>
      <c r="G18" s="220"/>
    </row>
    <row r="19" spans="2:7" s="219" customFormat="1" ht="15" customHeight="1" x14ac:dyDescent="0.25">
      <c r="B19" s="230">
        <f>1+B18</f>
        <v>12</v>
      </c>
      <c r="C19" s="259" t="s">
        <v>309</v>
      </c>
      <c r="D19" s="344">
        <f>IF(D17&gt;0,+D17*D18,0)</f>
        <v>0</v>
      </c>
      <c r="E19" s="220" t="s">
        <v>310</v>
      </c>
    </row>
    <row r="20" spans="2:7" s="219" customFormat="1" ht="15" customHeight="1" thickBot="1" x14ac:dyDescent="0.3">
      <c r="B20" s="230">
        <f t="shared" si="0"/>
        <v>13</v>
      </c>
      <c r="C20" s="259" t="s">
        <v>311</v>
      </c>
      <c r="D20" s="338">
        <f>PFIS!F48</f>
        <v>-37322.612948999988</v>
      </c>
      <c r="E20" s="220"/>
    </row>
    <row r="21" spans="2:7" s="219" customFormat="1" ht="15" customHeight="1" x14ac:dyDescent="0.25">
      <c r="B21" s="230">
        <f t="shared" si="0"/>
        <v>14</v>
      </c>
      <c r="C21" s="259" t="s">
        <v>312</v>
      </c>
      <c r="D21" s="344">
        <f>D19-D20</f>
        <v>37322.612948999988</v>
      </c>
      <c r="E21" s="220"/>
    </row>
    <row r="22" spans="2:7" s="219" customFormat="1" ht="15" customHeight="1" thickBot="1" x14ac:dyDescent="0.3">
      <c r="B22" s="230">
        <f t="shared" si="0"/>
        <v>15</v>
      </c>
      <c r="C22" s="259" t="s">
        <v>311</v>
      </c>
      <c r="D22" s="345">
        <f>PFIS!F48</f>
        <v>-37322.612948999988</v>
      </c>
      <c r="E22" s="220"/>
    </row>
    <row r="23" spans="2:7" s="219" customFormat="1" ht="15" customHeight="1" thickBot="1" x14ac:dyDescent="0.3">
      <c r="B23" s="230">
        <f t="shared" si="0"/>
        <v>16</v>
      </c>
      <c r="C23" s="259" t="s">
        <v>313</v>
      </c>
      <c r="D23" s="339">
        <f>D17-D21-D22</f>
        <v>-196462.73483966483</v>
      </c>
      <c r="E23" s="220"/>
    </row>
    <row r="24" spans="2:7" ht="15" customHeight="1" thickTop="1" x14ac:dyDescent="0.25">
      <c r="B24" s="219"/>
    </row>
    <row r="25" spans="2:7" ht="15" customHeight="1" x14ac:dyDescent="0.3">
      <c r="B25" s="219"/>
      <c r="C25" s="333" t="s">
        <v>252</v>
      </c>
      <c r="D25" s="224"/>
      <c r="E25" s="224"/>
      <c r="F25" s="224"/>
      <c r="G25" s="248"/>
    </row>
    <row r="26" spans="2:7" s="219" customFormat="1" ht="37.5" customHeight="1" thickBot="1" x14ac:dyDescent="0.3">
      <c r="B26" s="329" t="s">
        <v>254</v>
      </c>
      <c r="C26" s="329" t="s">
        <v>295</v>
      </c>
      <c r="D26" s="329" t="s">
        <v>314</v>
      </c>
      <c r="G26" s="228"/>
    </row>
    <row r="27" spans="2:7" ht="15" customHeight="1" x14ac:dyDescent="0.25">
      <c r="B27" s="230">
        <v>1</v>
      </c>
      <c r="C27" s="259" t="s">
        <v>315</v>
      </c>
      <c r="D27" s="346">
        <f>IF(+PFIS!I59&lt;=0, 0, +PFIS!I59)</f>
        <v>803556.08904193121</v>
      </c>
      <c r="G27" s="220"/>
    </row>
    <row r="28" spans="2:7" ht="15" customHeight="1" x14ac:dyDescent="0.25">
      <c r="B28" s="230">
        <f t="shared" ref="B28:B36" si="1">1+B27</f>
        <v>2</v>
      </c>
      <c r="C28" s="259" t="s">
        <v>316</v>
      </c>
      <c r="D28" s="262">
        <f>+'Capital Structure'!I33</f>
        <v>6.4600000000000005E-2</v>
      </c>
      <c r="G28" s="220"/>
    </row>
    <row r="29" spans="2:7" ht="15" customHeight="1" x14ac:dyDescent="0.25">
      <c r="B29" s="230">
        <f t="shared" si="1"/>
        <v>3</v>
      </c>
      <c r="C29" s="259" t="s">
        <v>317</v>
      </c>
      <c r="D29" s="347">
        <f>+D27*D28</f>
        <v>51909.723352108762</v>
      </c>
      <c r="G29" s="220"/>
    </row>
    <row r="30" spans="2:7" ht="15" customHeight="1" x14ac:dyDescent="0.25">
      <c r="B30" s="230">
        <f t="shared" si="1"/>
        <v>4</v>
      </c>
      <c r="C30" s="259"/>
      <c r="D30" s="346"/>
      <c r="G30" s="220"/>
    </row>
    <row r="31" spans="2:7" ht="15" customHeight="1" x14ac:dyDescent="0.25">
      <c r="B31" s="230">
        <f t="shared" si="1"/>
        <v>5</v>
      </c>
      <c r="C31" s="259" t="s">
        <v>318</v>
      </c>
      <c r="D31" s="345">
        <f>+PFIS!I51</f>
        <v>-141705.01467134172</v>
      </c>
      <c r="E31" s="221"/>
      <c r="G31" s="220"/>
    </row>
    <row r="32" spans="2:7" ht="15" customHeight="1" x14ac:dyDescent="0.25">
      <c r="B32" s="230">
        <f t="shared" si="1"/>
        <v>6</v>
      </c>
      <c r="D32" s="345"/>
      <c r="G32" s="220"/>
    </row>
    <row r="33" spans="2:7" ht="15" customHeight="1" x14ac:dyDescent="0.25">
      <c r="B33" s="230">
        <f t="shared" si="1"/>
        <v>7</v>
      </c>
      <c r="C33" s="259" t="s">
        <v>319</v>
      </c>
      <c r="D33" s="345">
        <f>+D29-D31</f>
        <v>193614.73802345048</v>
      </c>
      <c r="E33" s="221"/>
      <c r="G33" s="220"/>
    </row>
    <row r="34" spans="2:7" ht="15" customHeight="1" x14ac:dyDescent="0.25">
      <c r="B34" s="230">
        <f t="shared" si="1"/>
        <v>8</v>
      </c>
      <c r="C34" s="259"/>
      <c r="D34" s="348"/>
      <c r="G34" s="220"/>
    </row>
    <row r="35" spans="2:7" ht="15" customHeight="1" x14ac:dyDescent="0.25">
      <c r="B35" s="230">
        <f t="shared" si="1"/>
        <v>9</v>
      </c>
      <c r="C35" s="259" t="s">
        <v>320</v>
      </c>
      <c r="D35" s="262">
        <f>+'Int Sync, NTG, Rev Req'!E56</f>
        <v>0.7431608999999999</v>
      </c>
      <c r="G35" s="220"/>
    </row>
    <row r="36" spans="2:7" ht="15" customHeight="1" thickBot="1" x14ac:dyDescent="0.3">
      <c r="B36" s="230">
        <f t="shared" si="1"/>
        <v>10</v>
      </c>
      <c r="C36" s="259" t="s">
        <v>321</v>
      </c>
      <c r="D36" s="349">
        <f>+D33/D35</f>
        <v>260528.69307770432</v>
      </c>
      <c r="E36" s="221"/>
      <c r="G36" s="220"/>
    </row>
    <row r="37" spans="2:7" ht="15" customHeight="1" thickTop="1" x14ac:dyDescent="0.25"/>
    <row r="38" spans="2:7" ht="15" customHeight="1" x14ac:dyDescent="0.3">
      <c r="B38" s="219"/>
      <c r="C38" s="333" t="s">
        <v>322</v>
      </c>
      <c r="D38" s="224"/>
      <c r="E38" s="224"/>
      <c r="F38" s="224"/>
      <c r="G38" s="224"/>
    </row>
    <row r="39" spans="2:7" s="219" customFormat="1" ht="32" customHeight="1" thickBot="1" x14ac:dyDescent="0.3">
      <c r="B39" s="329" t="s">
        <v>254</v>
      </c>
      <c r="C39" s="329" t="s">
        <v>295</v>
      </c>
      <c r="D39" s="329" t="s">
        <v>323</v>
      </c>
      <c r="E39" s="329" t="s">
        <v>324</v>
      </c>
      <c r="F39" s="335"/>
      <c r="G39" s="350" t="s">
        <v>1054</v>
      </c>
    </row>
    <row r="40" spans="2:7" ht="15" customHeight="1" x14ac:dyDescent="0.25">
      <c r="B40" s="230">
        <v>1</v>
      </c>
      <c r="C40" s="351" t="str">
        <f>C36</f>
        <v>Additional Revenue Requirement (Reduction)</v>
      </c>
      <c r="D40" s="352"/>
      <c r="E40" s="353">
        <v>1</v>
      </c>
      <c r="F40" s="353"/>
      <c r="G40" s="354">
        <f>D36</f>
        <v>260528.69307770432</v>
      </c>
    </row>
    <row r="41" spans="2:7" ht="15" customHeight="1" x14ac:dyDescent="0.25">
      <c r="B41" s="230">
        <f t="shared" ref="B41:B56" si="2">1+B40</f>
        <v>2</v>
      </c>
      <c r="C41" s="355" t="s">
        <v>325</v>
      </c>
      <c r="E41" s="267">
        <v>4.0000000000000001E-3</v>
      </c>
      <c r="G41" s="358">
        <f>G40*E41</f>
        <v>1042.1147723108172</v>
      </c>
    </row>
    <row r="42" spans="2:7" ht="15" customHeight="1" x14ac:dyDescent="0.25">
      <c r="B42" s="230">
        <f t="shared" si="2"/>
        <v>3</v>
      </c>
      <c r="C42" s="355" t="s">
        <v>326</v>
      </c>
      <c r="D42" s="356">
        <v>0</v>
      </c>
      <c r="E42" s="267">
        <f>D42*E40</f>
        <v>0</v>
      </c>
      <c r="F42" s="357"/>
      <c r="G42" s="358">
        <f>+G$40*D42</f>
        <v>0</v>
      </c>
    </row>
    <row r="43" spans="2:7" ht="15" customHeight="1" x14ac:dyDescent="0.25">
      <c r="B43" s="230">
        <f t="shared" si="2"/>
        <v>4</v>
      </c>
      <c r="C43" s="355" t="s">
        <v>327</v>
      </c>
      <c r="D43" s="356">
        <v>5.0000000000000001E-3</v>
      </c>
      <c r="E43" s="267">
        <f>D43*E40</f>
        <v>5.0000000000000001E-3</v>
      </c>
      <c r="F43" s="357"/>
      <c r="G43" s="358">
        <f>+G$40*D43</f>
        <v>1302.6434653885217</v>
      </c>
    </row>
    <row r="44" spans="2:7" ht="15" customHeight="1" x14ac:dyDescent="0.25">
      <c r="B44" s="230">
        <f t="shared" si="2"/>
        <v>5</v>
      </c>
      <c r="C44" s="359" t="s">
        <v>328</v>
      </c>
      <c r="D44" s="356">
        <v>5.0290000000000015E-2</v>
      </c>
      <c r="E44" s="360">
        <f>D44*E40</f>
        <v>5.0290000000000015E-2</v>
      </c>
      <c r="F44" s="361"/>
      <c r="G44" s="362">
        <f>+G$40*D44</f>
        <v>13101.987974877755</v>
      </c>
    </row>
    <row r="45" spans="2:7" ht="15" customHeight="1" x14ac:dyDescent="0.25">
      <c r="B45" s="230">
        <f t="shared" si="2"/>
        <v>6</v>
      </c>
      <c r="C45" s="355" t="s">
        <v>329</v>
      </c>
      <c r="D45" s="363"/>
      <c r="E45" s="268">
        <f>SUM(E41:E44)</f>
        <v>5.9290000000000016E-2</v>
      </c>
      <c r="F45" s="364"/>
      <c r="G45" s="344">
        <f>SUM(G41:G44)</f>
        <v>15446.746212577094</v>
      </c>
    </row>
    <row r="46" spans="2:7" ht="15" customHeight="1" x14ac:dyDescent="0.25">
      <c r="B46" s="230">
        <f t="shared" si="2"/>
        <v>7</v>
      </c>
      <c r="C46" s="355"/>
      <c r="D46" s="363"/>
      <c r="E46" s="267"/>
      <c r="F46" s="357"/>
      <c r="G46" s="218"/>
    </row>
    <row r="47" spans="2:7" ht="15" customHeight="1" x14ac:dyDescent="0.25">
      <c r="B47" s="230">
        <f t="shared" si="2"/>
        <v>8</v>
      </c>
      <c r="C47" s="365" t="s">
        <v>330</v>
      </c>
      <c r="D47" s="366"/>
      <c r="E47" s="268">
        <f>E40-E45</f>
        <v>0.94070999999999994</v>
      </c>
      <c r="F47" s="367"/>
      <c r="G47" s="218"/>
    </row>
    <row r="48" spans="2:7" ht="15" customHeight="1" x14ac:dyDescent="0.25">
      <c r="B48" s="230">
        <f t="shared" si="2"/>
        <v>9</v>
      </c>
      <c r="C48" s="355" t="s">
        <v>307</v>
      </c>
      <c r="D48" s="366"/>
      <c r="E48" s="268"/>
      <c r="F48" s="368"/>
      <c r="G48" s="218"/>
    </row>
    <row r="49" spans="1:8" ht="15" customHeight="1" x14ac:dyDescent="0.25">
      <c r="B49" s="230">
        <f t="shared" si="2"/>
        <v>10</v>
      </c>
      <c r="C49" s="355" t="s">
        <v>331</v>
      </c>
      <c r="D49" s="219"/>
      <c r="E49" s="219"/>
      <c r="F49" s="368"/>
      <c r="G49" s="218"/>
    </row>
    <row r="50" spans="1:8" ht="15" customHeight="1" x14ac:dyDescent="0.25">
      <c r="B50" s="230">
        <f t="shared" si="2"/>
        <v>11</v>
      </c>
      <c r="C50" s="355" t="s">
        <v>332</v>
      </c>
      <c r="D50" s="369">
        <f>Inputs!A82</f>
        <v>0.21</v>
      </c>
      <c r="E50" s="268">
        <f>+FIT_Rate*E47</f>
        <v>0.19754909999999998</v>
      </c>
      <c r="F50" s="254"/>
      <c r="G50" s="218">
        <f>+G40*E50</f>
        <v>51467.208841676715</v>
      </c>
    </row>
    <row r="51" spans="1:8" ht="15" customHeight="1" x14ac:dyDescent="0.25">
      <c r="B51" s="230">
        <f t="shared" si="2"/>
        <v>12</v>
      </c>
      <c r="C51" s="355" t="s">
        <v>333</v>
      </c>
      <c r="D51" s="268"/>
      <c r="E51" s="268"/>
      <c r="F51" s="368"/>
      <c r="G51" s="218"/>
    </row>
    <row r="52" spans="1:8" ht="15" customHeight="1" x14ac:dyDescent="0.25">
      <c r="B52" s="230">
        <f t="shared" si="2"/>
        <v>13</v>
      </c>
      <c r="C52" s="355" t="s">
        <v>334</v>
      </c>
      <c r="D52" s="370"/>
      <c r="E52" s="370"/>
      <c r="F52" s="357"/>
      <c r="G52" s="218"/>
    </row>
    <row r="53" spans="1:8" ht="15" customHeight="1" x14ac:dyDescent="0.25">
      <c r="B53" s="230">
        <f t="shared" si="2"/>
        <v>14</v>
      </c>
      <c r="C53" s="359"/>
      <c r="D53" s="371"/>
      <c r="E53" s="372"/>
      <c r="F53" s="361"/>
      <c r="G53" s="218"/>
    </row>
    <row r="54" spans="1:8" ht="15" customHeight="1" x14ac:dyDescent="0.25">
      <c r="B54" s="230">
        <f t="shared" si="2"/>
        <v>15</v>
      </c>
      <c r="C54" s="259" t="s">
        <v>335</v>
      </c>
      <c r="D54" s="373"/>
      <c r="E54" s="374">
        <f>IF(OR(E50="", E50=0),E45+(E47*D50),E50+E45)</f>
        <v>0.25683909999999999</v>
      </c>
      <c r="F54" s="364"/>
      <c r="G54" s="218"/>
    </row>
    <row r="55" spans="1:8" ht="15" customHeight="1" x14ac:dyDescent="0.25">
      <c r="B55" s="230">
        <f t="shared" si="2"/>
        <v>16</v>
      </c>
      <c r="C55" s="259"/>
      <c r="D55" s="366"/>
      <c r="E55" s="268"/>
      <c r="F55" s="364"/>
      <c r="G55" s="218"/>
    </row>
    <row r="56" spans="1:8" ht="15" customHeight="1" x14ac:dyDescent="0.25">
      <c r="B56" s="230">
        <f t="shared" si="2"/>
        <v>17</v>
      </c>
      <c r="C56" s="259" t="s">
        <v>320</v>
      </c>
      <c r="D56" s="366"/>
      <c r="E56" s="374">
        <f>IF(OR(E50="", E50=0), E47-(E47*D50), E47-E50)</f>
        <v>0.7431608999999999</v>
      </c>
      <c r="F56" s="364"/>
      <c r="G56" s="218"/>
    </row>
    <row r="57" spans="1:8" ht="15" customHeight="1" x14ac:dyDescent="0.25">
      <c r="B57" s="230"/>
      <c r="C57" s="259"/>
      <c r="D57" s="366"/>
      <c r="E57" s="268"/>
      <c r="F57" s="375"/>
      <c r="G57" s="218"/>
    </row>
    <row r="58" spans="1:8" s="219" customFormat="1" ht="15" customHeight="1" x14ac:dyDescent="0.25">
      <c r="D58" s="259"/>
      <c r="E58" s="221"/>
      <c r="F58" s="220"/>
      <c r="G58" s="220"/>
      <c r="H58" s="220"/>
    </row>
    <row r="59" spans="1:8" ht="15" customHeight="1" x14ac:dyDescent="0.25">
      <c r="A59" s="220" t="s">
        <v>992</v>
      </c>
    </row>
    <row r="61" spans="1:8" ht="15" customHeight="1" x14ac:dyDescent="0.25">
      <c r="C61" s="220" t="s">
        <v>993</v>
      </c>
      <c r="D61" s="326">
        <f>+PFIS!C15</f>
        <v>294298.79000000004</v>
      </c>
    </row>
    <row r="62" spans="1:8" ht="15" customHeight="1" x14ac:dyDescent="0.25">
      <c r="C62" s="220" t="s">
        <v>994</v>
      </c>
      <c r="D62" s="326">
        <f>+D36</f>
        <v>260528.69307770432</v>
      </c>
    </row>
    <row r="63" spans="1:8" ht="15" customHeight="1" x14ac:dyDescent="0.25">
      <c r="C63" s="220" t="s">
        <v>995</v>
      </c>
      <c r="D63" s="326">
        <f>+PFIS!I44</f>
        <v>477260.97898767138</v>
      </c>
    </row>
    <row r="64" spans="1:8" ht="15" customHeight="1" x14ac:dyDescent="0.25">
      <c r="C64" s="220" t="s">
        <v>996</v>
      </c>
      <c r="D64" s="326">
        <f>+G45</f>
        <v>15446.746212577094</v>
      </c>
    </row>
    <row r="65" spans="3:4" ht="15" customHeight="1" x14ac:dyDescent="0.25">
      <c r="C65" s="220" t="s">
        <v>997</v>
      </c>
      <c r="D65" s="327">
        <f>+D16</f>
        <v>13500.545851993485</v>
      </c>
    </row>
    <row r="66" spans="3:4" ht="15" customHeight="1" x14ac:dyDescent="0.25">
      <c r="C66" s="220" t="s">
        <v>998</v>
      </c>
      <c r="D66" s="326">
        <f>+D61+D62-D63-D65-D64</f>
        <v>48619.212025462373</v>
      </c>
    </row>
    <row r="67" spans="3:4" ht="15" customHeight="1" x14ac:dyDescent="0.25">
      <c r="D67" s="326"/>
    </row>
    <row r="68" spans="3:4" ht="15" customHeight="1" x14ac:dyDescent="0.25">
      <c r="C68" s="220" t="s">
        <v>999</v>
      </c>
      <c r="D68" s="326">
        <f>+D66*0.21</f>
        <v>10210.034525347099</v>
      </c>
    </row>
    <row r="69" spans="3:4" ht="15" customHeight="1" x14ac:dyDescent="0.25">
      <c r="D69" s="326"/>
    </row>
    <row r="70" spans="3:4" ht="15" customHeight="1" x14ac:dyDescent="0.25">
      <c r="C70" s="220" t="s">
        <v>1000</v>
      </c>
      <c r="D70" s="326">
        <f>+D66-D68</f>
        <v>38409.177500115271</v>
      </c>
    </row>
    <row r="71" spans="3:4" ht="15" customHeight="1" x14ac:dyDescent="0.25">
      <c r="D71" s="326"/>
    </row>
    <row r="72" spans="3:4" ht="15" customHeight="1" x14ac:dyDescent="0.25">
      <c r="C72" s="220" t="s">
        <v>1001</v>
      </c>
      <c r="D72" s="326">
        <f>+D9*'Capital Structure'!B26</f>
        <v>377671.36184970767</v>
      </c>
    </row>
    <row r="74" spans="3:4" ht="15" customHeight="1" x14ac:dyDescent="0.25">
      <c r="C74" s="220" t="s">
        <v>1002</v>
      </c>
      <c r="D74" s="328">
        <f>+D70/D72</f>
        <v>0.1017</v>
      </c>
    </row>
    <row r="76" spans="3:4" ht="15" customHeight="1" x14ac:dyDescent="0.25">
      <c r="C76" s="220" t="s">
        <v>1003</v>
      </c>
      <c r="D76" s="268">
        <f>+'Capital Structure'!H26</f>
        <v>0.1018</v>
      </c>
    </row>
    <row r="95" spans="2:7" ht="15" customHeight="1" x14ac:dyDescent="0.25">
      <c r="B95" s="219"/>
    </row>
    <row r="96" spans="2:7" ht="15" customHeight="1" x14ac:dyDescent="0.25">
      <c r="B96" s="219"/>
      <c r="G96" s="220"/>
    </row>
    <row r="97" spans="7:7" ht="15" customHeight="1" x14ac:dyDescent="0.25">
      <c r="G97" s="220"/>
    </row>
    <row r="98" spans="7:7" ht="15" customHeight="1" x14ac:dyDescent="0.25">
      <c r="G98" s="220"/>
    </row>
    <row r="99" spans="7:7" ht="15" customHeight="1" x14ac:dyDescent="0.25">
      <c r="G99" s="220"/>
    </row>
    <row r="100" spans="7:7" ht="15" customHeight="1" x14ac:dyDescent="0.25">
      <c r="G100" s="220"/>
    </row>
    <row r="101" spans="7:7" ht="15" customHeight="1" x14ac:dyDescent="0.25">
      <c r="G101" s="220"/>
    </row>
    <row r="102" spans="7:7" ht="15" customHeight="1" x14ac:dyDescent="0.25">
      <c r="G102" s="220"/>
    </row>
    <row r="103" spans="7:7" ht="15" customHeight="1" x14ac:dyDescent="0.25">
      <c r="G103" s="220"/>
    </row>
    <row r="104" spans="7:7" ht="15" customHeight="1" x14ac:dyDescent="0.25">
      <c r="G104" s="220"/>
    </row>
    <row r="105" spans="7:7" ht="15" customHeight="1" x14ac:dyDescent="0.25">
      <c r="G105" s="220"/>
    </row>
    <row r="106" spans="7:7" ht="15" customHeight="1" x14ac:dyDescent="0.25">
      <c r="G106" s="220"/>
    </row>
    <row r="107" spans="7:7" ht="15" customHeight="1" x14ac:dyDescent="0.25">
      <c r="G107" s="220"/>
    </row>
    <row r="108" spans="7:7" ht="15" customHeight="1" x14ac:dyDescent="0.25">
      <c r="G108" s="220"/>
    </row>
    <row r="109" spans="7:7" ht="15" customHeight="1" x14ac:dyDescent="0.25">
      <c r="G109" s="220"/>
    </row>
    <row r="110" spans="7:7" ht="15" customHeight="1" x14ac:dyDescent="0.25">
      <c r="G110" s="220"/>
    </row>
    <row r="111" spans="7:7" ht="15" customHeight="1" x14ac:dyDescent="0.25">
      <c r="G111" s="220"/>
    </row>
    <row r="112" spans="7:7" ht="15" customHeight="1" x14ac:dyDescent="0.25">
      <c r="G112" s="220"/>
    </row>
    <row r="113" spans="7:7" ht="15" customHeight="1" x14ac:dyDescent="0.25">
      <c r="G113" s="220"/>
    </row>
    <row r="114" spans="7:7" ht="15" customHeight="1" x14ac:dyDescent="0.25">
      <c r="G114" s="220"/>
    </row>
    <row r="115" spans="7:7" ht="15" customHeight="1" x14ac:dyDescent="0.25">
      <c r="G115" s="220"/>
    </row>
    <row r="116" spans="7:7" ht="15" customHeight="1" x14ac:dyDescent="0.25">
      <c r="G116" s="220"/>
    </row>
    <row r="117" spans="7:7" ht="15" customHeight="1" x14ac:dyDescent="0.25">
      <c r="G117" s="220"/>
    </row>
    <row r="118" spans="7:7" ht="15" customHeight="1" x14ac:dyDescent="0.25">
      <c r="G118" s="220"/>
    </row>
    <row r="119" spans="7:7" ht="15" customHeight="1" x14ac:dyDescent="0.25">
      <c r="G119" s="220"/>
    </row>
  </sheetData>
  <protectedRanges>
    <protectedRange password="C6D0" sqref="D50:E50" name="NTG Factor" securityDescriptor="O:WDG:WDD:(A;;CC;;;S-1-5-21-1844237615-1844823847-839522115-11937)(A;;CC;;;S-1-5-21-1844237615-1844823847-839522115-14772)(A;;CC;;;S-1-5-21-1844237615-1844823847-839522115-15657)(A;;CC;;;S-1-5-21-1844237615-1844823847-839522115-11952)(A;;CC;;;S-1-5-21-1844237615-1844823847-839522115-15656)"/>
  </protectedRanges>
  <phoneticPr fontId="6" type="noConversion"/>
  <printOptions horizontalCentered="1"/>
  <pageMargins left="0.25" right="0.25" top="0.25" bottom="0.25" header="0" footer="0"/>
  <pageSetup scale="49" pageOrder="overThenDown" orientation="landscape" r:id="rId1"/>
  <headerFooter alignWithMargins="0">
    <oddHeader>&amp;RExh. MJR-1T, Rowell WP2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17A53-9B80-4B2D-B6ED-F7C56BB3EEB1}">
  <sheetPr>
    <tabColor theme="3" tint="0.39997558519241921"/>
  </sheetPr>
  <dimension ref="B2:F15"/>
  <sheetViews>
    <sheetView workbookViewId="0">
      <selection activeCell="E12" sqref="E12"/>
    </sheetView>
  </sheetViews>
  <sheetFormatPr defaultRowHeight="15.5" x14ac:dyDescent="0.35"/>
  <cols>
    <col min="1" max="1" width="4.921875" style="422" customWidth="1"/>
    <col min="2" max="2" width="20.3828125" style="422" bestFit="1" customWidth="1"/>
    <col min="3" max="3" width="9.23046875" style="422"/>
    <col min="4" max="4" width="12.15234375" style="422" bestFit="1" customWidth="1"/>
    <col min="5" max="6" width="9.61328125" style="422" bestFit="1" customWidth="1"/>
    <col min="7" max="16384" width="9.23046875" style="422"/>
  </cols>
  <sheetData>
    <row r="2" spans="2:6" x14ac:dyDescent="0.35">
      <c r="B2" s="422" t="s">
        <v>1104</v>
      </c>
    </row>
    <row r="4" spans="2:6" x14ac:dyDescent="0.35">
      <c r="B4" s="422" t="s">
        <v>1105</v>
      </c>
      <c r="D4" s="483">
        <v>175000</v>
      </c>
    </row>
    <row r="6" spans="2:6" x14ac:dyDescent="0.35">
      <c r="B6" s="422" t="s">
        <v>1106</v>
      </c>
      <c r="D6" s="484">
        <v>2</v>
      </c>
    </row>
    <row r="8" spans="2:6" x14ac:dyDescent="0.35">
      <c r="B8" s="422" t="s">
        <v>1107</v>
      </c>
      <c r="D8" s="483">
        <f>+D4/D6</f>
        <v>87500</v>
      </c>
    </row>
    <row r="10" spans="2:6" x14ac:dyDescent="0.35">
      <c r="B10" s="422" t="s">
        <v>1108</v>
      </c>
      <c r="D10" s="485">
        <f>+'[1]Input by Entity'!AK103</f>
        <v>0.13900000000000001</v>
      </c>
    </row>
    <row r="12" spans="2:6" x14ac:dyDescent="0.35">
      <c r="B12" s="422" t="s">
        <v>1108</v>
      </c>
      <c r="D12" s="483">
        <f>+D8*D10</f>
        <v>12162.500000000002</v>
      </c>
      <c r="E12" s="486">
        <f>D12*2</f>
        <v>24325.000000000004</v>
      </c>
      <c r="F12" s="487"/>
    </row>
    <row r="13" spans="2:6" x14ac:dyDescent="0.35">
      <c r="E13" s="488"/>
    </row>
    <row r="14" spans="2:6" x14ac:dyDescent="0.35">
      <c r="D14" s="483">
        <f>+D8-D12</f>
        <v>75337.5</v>
      </c>
      <c r="E14" s="486">
        <f>D14*2</f>
        <v>150675</v>
      </c>
    </row>
    <row r="15" spans="2:6" x14ac:dyDescent="0.35">
      <c r="E15" s="486">
        <f>E12+E14</f>
        <v>175000</v>
      </c>
    </row>
  </sheetData>
  <pageMargins left="0.7" right="0.7" top="0.75" bottom="0.75" header="0.3" footer="0.3"/>
  <pageSetup orientation="portrait" horizontalDpi="1200" verticalDpi="1200" r:id="rId1"/>
  <headerFooter>
    <oddHeader>&amp;RExh. MJR-1T, Rowell WP1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Motion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Formal</CaseStatus>
    <OpenedDate xmlns="dc463f71-b30c-4ab2-9473-d307f9d35888">2024-02-29T08:00:00+00:00</OpenedDate>
    <SignificantOrder xmlns="dc463f71-b30c-4ab2-9473-d307f9d35888">false</SignificantOrder>
    <Date1 xmlns="dc463f71-b30c-4ab2-9473-d307f9d35888">2025-01-22T08:00:00+00:00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Cascadia Water, LLC</CaseCompanyNames>
    <Nickname xmlns="http://schemas.microsoft.com/sharepoint/v3" xsi:nil="true"/>
    <DocketNumber xmlns="dc463f71-b30c-4ab2-9473-d307f9d35888">240151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420C93DAD87B847B66E4E507AAAD9DF" ma:contentTypeVersion="16" ma:contentTypeDescription="" ma:contentTypeScope="" ma:versionID="f5f71c4f69537b0cb165fd8555ac0fd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37E65DE-C481-429C-9BF6-7F767BB7527E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4788ed70-26d6-4856-9041-d8883f52611b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8B230F5-2C1C-4583-A02D-DC58C1389BDA}"/>
</file>

<file path=customXml/itemProps3.xml><?xml version="1.0" encoding="utf-8"?>
<ds:datastoreItem xmlns:ds="http://schemas.openxmlformats.org/officeDocument/2006/customXml" ds:itemID="{7A14D3D5-752A-43DE-8327-A822CC1F8D4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9B01329-4054-43A4-A095-127591E1B9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Inputs</vt:lpstr>
      <vt:lpstr>Operating Expense</vt:lpstr>
      <vt:lpstr>PFIS</vt:lpstr>
      <vt:lpstr>Capital Structure</vt:lpstr>
      <vt:lpstr>Int Sync, NTG, Rev Req</vt:lpstr>
      <vt:lpstr>Rate Case Expense</vt:lpstr>
      <vt:lpstr>Bad_Debt_Percent</vt:lpstr>
      <vt:lpstr>BO_Tax_Rate</vt:lpstr>
      <vt:lpstr>Cost_of_Debt</vt:lpstr>
      <vt:lpstr>Endof_TestYear</vt:lpstr>
      <vt:lpstr>FIT_Rate</vt:lpstr>
      <vt:lpstr>'Capital Structure'!Print_Area</vt:lpstr>
      <vt:lpstr>'Int Sync, NTG, Rev Req'!Print_Area</vt:lpstr>
      <vt:lpstr>PFIS!Print_Area</vt:lpstr>
      <vt:lpstr>Prof_Int_Exp_Adj</vt:lpstr>
      <vt:lpstr>Proforma_Interest_Expense</vt:lpstr>
      <vt:lpstr>TestEOY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Water GRC Work Book - Revised July 2023</dc:title>
  <dc:subject/>
  <dc:creator/>
  <cp:keywords>General Rate Case
GRC Model
GRC workbook</cp:keywords>
  <dc:description/>
  <cp:lastModifiedBy/>
  <cp:revision/>
  <dcterms:created xsi:type="dcterms:W3CDTF">2019-10-22T18:43:48Z</dcterms:created>
  <dcterms:modified xsi:type="dcterms:W3CDTF">2025-01-21T17:19:21Z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0x0101006E56B4D1795A2E4DB2F0B01679ED314A001420C93DAD87B847B66E4E507AAAD9DF</vt:lpwstr>
  </property>
  <property fmtid="{D5CDD505-2E9C-101B-9397-08002B2CF9AE}" pid="3" name="_dlc_DocIdItemGuid">
    <vt:lpwstr>a4ab6017-47bc-45d0-b188-33ff2c4bd40b</vt:lpwstr>
  </property>
  <property fmtid="{D5CDD505-2E9C-101B-9397-08002B2CF9AE}" pid="4" name="_docset_NoMedatataSyncRequired">
    <vt:lpwstr>False</vt:lpwstr>
  </property>
</Properties>
</file>