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Environmental Reports\1 -Reporting After 2017 GRC Requirement\2022 for CY 2021\Files to WUTC\"/>
    </mc:Choice>
  </mc:AlternateContent>
  <bookViews>
    <workbookView xWindow="0" yWindow="0" windowWidth="28800" windowHeight="12000" tabRatio="894" activeTab="1"/>
  </bookViews>
  <sheets>
    <sheet name="Deferred Balance=&gt;" sheetId="1" r:id="rId1"/>
    <sheet name="ELEC Actual 2021" sheetId="2" r:id="rId2"/>
    <sheet name="GAS Actual 2021" sheetId="3" r:id="rId3"/>
    <sheet name="Deferred Activity=&gt;" sheetId="4" r:id="rId4"/>
    <sheet name="ELEC Activity Summary" sheetId="5" r:id="rId5"/>
    <sheet name="ELEC Activity 2021" sheetId="6" r:id="rId6"/>
    <sheet name="GAS Activity Summary" sheetId="7" r:id="rId7"/>
    <sheet name="GAS Activity 2021" sheetId="8" r:id="rId8"/>
    <sheet name="Def Transfers &amp; Amort=&gt;" sheetId="9" r:id="rId9"/>
    <sheet name="ELEC Amort " sheetId="10" r:id="rId10"/>
    <sheet name="GAS Amort" sheetId="11" r:id="rId11"/>
  </sheets>
  <externalReferences>
    <externalReference r:id="rId12"/>
    <externalReference r:id="rId13"/>
    <externalReference r:id="rId14"/>
  </externalReferences>
  <definedNames>
    <definedName name="__123Graph_D" localSheetId="5" hidden="1">#REF!</definedName>
    <definedName name="__123Graph_D" localSheetId="4" hidden="1">#REF!</definedName>
    <definedName name="__123Graph_D" localSheetId="9" hidden="1">#REF!</definedName>
    <definedName name="__123Graph_D" localSheetId="7" hidden="1">#REF!</definedName>
    <definedName name="__123Graph_D" localSheetId="6" hidden="1">#REF!</definedName>
    <definedName name="__123Graph_D" localSheetId="2" hidden="1">#REF!</definedName>
    <definedName name="__123Graph_D" localSheetId="10" hidden="1">#REF!</definedName>
    <definedName name="__123Graph_D" hidden="1">#REF!</definedName>
    <definedName name="__123Graph_ECURRENT" localSheetId="5" hidden="1">[1]ConsolidatingPL!#REF!</definedName>
    <definedName name="__123Graph_ECURRENT" localSheetId="4" hidden="1">[1]ConsolidatingPL!#REF!</definedName>
    <definedName name="__123Graph_ECURRENT" localSheetId="9" hidden="1">[1]ConsolidatingPL!#REF!</definedName>
    <definedName name="__123Graph_ECURRENT" localSheetId="7" hidden="1">[1]ConsolidatingPL!#REF!</definedName>
    <definedName name="__123Graph_ECURRENT" localSheetId="6" hidden="1">[1]ConsolidatingPL!#REF!</definedName>
    <definedName name="__123Graph_ECURRENT" localSheetId="2" hidden="1">[1]ConsolidatingPL!#REF!</definedName>
    <definedName name="__123Graph_ECURRENT" localSheetId="10" hidden="1">[1]ConsolidatingPL!#REF!</definedName>
    <definedName name="__123Graph_ECURRENT" hidden="1">[1]ConsolidatingPL!#REF!</definedName>
    <definedName name="_Apr10" localSheetId="5">'[2](DR 118) 182.3'!#REF!</definedName>
    <definedName name="_Apr10" localSheetId="4">'[2](DR 118) 182.3'!#REF!</definedName>
    <definedName name="_Apr10" localSheetId="9">'[2](DR 118) 182.3'!#REF!</definedName>
    <definedName name="_Apr10" localSheetId="7">'[2](DR 118) 182.3'!#REF!</definedName>
    <definedName name="_Apr10" localSheetId="6">'[2](DR 118) 182.3'!#REF!</definedName>
    <definedName name="_Apr10" localSheetId="2">'[2](DR 118) 182.3'!#REF!</definedName>
    <definedName name="_Apr10" localSheetId="10">'[2](DR 118) 182.3'!#REF!</definedName>
    <definedName name="_Apr10">'[2](DR 118) 182.3'!#REF!</definedName>
    <definedName name="_Apr11" localSheetId="5">'[2](DR 118) 182.3'!#REF!</definedName>
    <definedName name="_Apr11" localSheetId="4">'[2](DR 118) 182.3'!#REF!</definedName>
    <definedName name="_Apr11" localSheetId="9">'[2](DR 118) 182.3'!#REF!</definedName>
    <definedName name="_Apr11" localSheetId="7">'[2](DR 118) 182.3'!#REF!</definedName>
    <definedName name="_Apr11" localSheetId="6">'[2](DR 118) 182.3'!#REF!</definedName>
    <definedName name="_Apr11" localSheetId="2">'[2](DR 118) 182.3'!#REF!</definedName>
    <definedName name="_Apr11" localSheetId="10">'[2](DR 118) 182.3'!#REF!</definedName>
    <definedName name="_Apr11">'[2](DR 118) 182.3'!#REF!</definedName>
    <definedName name="_Apr12" localSheetId="5">'[2](DR 118) 182.3'!#REF!</definedName>
    <definedName name="_Apr12" localSheetId="4">'[2](DR 118) 182.3'!#REF!</definedName>
    <definedName name="_Apr12" localSheetId="9">'[2](DR 118) 182.3'!#REF!</definedName>
    <definedName name="_Apr12" localSheetId="7">'[2](DR 118) 182.3'!#REF!</definedName>
    <definedName name="_Apr12" localSheetId="6">'[2](DR 118) 182.3'!#REF!</definedName>
    <definedName name="_Apr12" localSheetId="2">'[2](DR 118) 182.3'!#REF!</definedName>
    <definedName name="_Apr12" localSheetId="10">'[2](DR 118) 182.3'!#REF!</definedName>
    <definedName name="_Apr12">'[2](DR 118) 182.3'!#REF!</definedName>
    <definedName name="_Aug10" localSheetId="5">'[2](DR 118) 182.3'!#REF!</definedName>
    <definedName name="_Aug10" localSheetId="4">'[2](DR 118) 182.3'!#REF!</definedName>
    <definedName name="_Aug10" localSheetId="9">'[2](DR 118) 182.3'!#REF!</definedName>
    <definedName name="_Aug10" localSheetId="7">'[2](DR 118) 182.3'!#REF!</definedName>
    <definedName name="_Aug10" localSheetId="6">'[2](DR 118) 182.3'!#REF!</definedName>
    <definedName name="_Aug10" localSheetId="2">'[2](DR 118) 182.3'!#REF!</definedName>
    <definedName name="_Aug10" localSheetId="10">'[2](DR 118) 182.3'!#REF!</definedName>
    <definedName name="_Aug10">'[2](DR 118) 182.3'!#REF!</definedName>
    <definedName name="_Aug11" localSheetId="5">'[2](DR 118) 182.3'!#REF!</definedName>
    <definedName name="_Aug11" localSheetId="4">'[2](DR 118) 182.3'!#REF!</definedName>
    <definedName name="_Aug11" localSheetId="9">'[2](DR 118) 182.3'!#REF!</definedName>
    <definedName name="_Aug11" localSheetId="7">'[2](DR 118) 182.3'!#REF!</definedName>
    <definedName name="_Aug11" localSheetId="6">'[2](DR 118) 182.3'!#REF!</definedName>
    <definedName name="_Aug11" localSheetId="2">'[2](DR 118) 182.3'!#REF!</definedName>
    <definedName name="_Aug11" localSheetId="10">'[2](DR 118) 182.3'!#REF!</definedName>
    <definedName name="_Aug11">'[2](DR 118) 182.3'!#REF!</definedName>
    <definedName name="_Aug12" localSheetId="5">'[2](DR 118) 182.3'!#REF!</definedName>
    <definedName name="_Aug12" localSheetId="4">'[2](DR 118) 182.3'!#REF!</definedName>
    <definedName name="_Aug12" localSheetId="9">'[2](DR 118) 182.3'!#REF!</definedName>
    <definedName name="_Aug12" localSheetId="7">'[2](DR 118) 182.3'!#REF!</definedName>
    <definedName name="_Aug12" localSheetId="6">'[2](DR 118) 182.3'!#REF!</definedName>
    <definedName name="_Aug12" localSheetId="2">'[2](DR 118) 182.3'!#REF!</definedName>
    <definedName name="_Aug12" localSheetId="10">'[2](DR 118) 182.3'!#REF!</definedName>
    <definedName name="_Aug12">'[2](DR 118) 182.3'!#REF!</definedName>
    <definedName name="_Dec09" localSheetId="5">'[2](DR 118) 182.3'!#REF!</definedName>
    <definedName name="_Dec09" localSheetId="4">'[2](DR 118) 182.3'!#REF!</definedName>
    <definedName name="_Dec09" localSheetId="9">'[2](DR 118) 182.3'!#REF!</definedName>
    <definedName name="_Dec09" localSheetId="7">'[2](DR 118) 182.3'!#REF!</definedName>
    <definedName name="_Dec09" localSheetId="6">'[2](DR 118) 182.3'!#REF!</definedName>
    <definedName name="_Dec09" localSheetId="2">'[2](DR 118) 182.3'!#REF!</definedName>
    <definedName name="_Dec09" localSheetId="10">'[2](DR 118) 182.3'!#REF!</definedName>
    <definedName name="_Dec09">'[2](DR 118) 182.3'!#REF!</definedName>
    <definedName name="_Dec10" localSheetId="5">'[2](DR 118) 182.3'!#REF!</definedName>
    <definedName name="_Dec10" localSheetId="4">'[2](DR 118) 182.3'!#REF!</definedName>
    <definedName name="_Dec10" localSheetId="9">'[2](DR 118) 182.3'!#REF!</definedName>
    <definedName name="_Dec10" localSheetId="7">'[2](DR 118) 182.3'!#REF!</definedName>
    <definedName name="_Dec10" localSheetId="6">'[2](DR 118) 182.3'!#REF!</definedName>
    <definedName name="_Dec10" localSheetId="2">'[2](DR 118) 182.3'!#REF!</definedName>
    <definedName name="_Dec10" localSheetId="10">'[2](DR 118) 182.3'!#REF!</definedName>
    <definedName name="_Dec10">'[2](DR 118) 182.3'!#REF!</definedName>
    <definedName name="_Dec11" localSheetId="5">'[2](DR 118) 182.3'!#REF!</definedName>
    <definedName name="_Dec11" localSheetId="4">'[2](DR 118) 182.3'!#REF!</definedName>
    <definedName name="_Dec11" localSheetId="9">'[2](DR 118) 182.3'!#REF!</definedName>
    <definedName name="_Dec11" localSheetId="7">'[2](DR 118) 182.3'!#REF!</definedName>
    <definedName name="_Dec11" localSheetId="6">'[2](DR 118) 182.3'!#REF!</definedName>
    <definedName name="_Dec11" localSheetId="2">'[2](DR 118) 182.3'!#REF!</definedName>
    <definedName name="_Dec11" localSheetId="10">'[2](DR 118) 182.3'!#REF!</definedName>
    <definedName name="_Dec11">'[2](DR 118) 182.3'!#REF!</definedName>
    <definedName name="_End" localSheetId="5">'[2](DR 118) 182.3'!#REF!</definedName>
    <definedName name="_End" localSheetId="4">'[2](DR 118) 182.3'!#REF!</definedName>
    <definedName name="_End" localSheetId="9">'[2](DR 118) 182.3'!#REF!</definedName>
    <definedName name="_End" localSheetId="7">'[2](DR 118) 182.3'!#REF!</definedName>
    <definedName name="_End" localSheetId="6">'[2](DR 118) 182.3'!#REF!</definedName>
    <definedName name="_End" localSheetId="2">'[2](DR 118) 182.3'!#REF!</definedName>
    <definedName name="_End" localSheetId="10">'[2](DR 118) 182.3'!#REF!</definedName>
    <definedName name="_End">'[2](DR 118) 182.3'!#REF!</definedName>
    <definedName name="_Feb10" localSheetId="5">'[2](DR 118) 182.3'!#REF!</definedName>
    <definedName name="_Feb10" localSheetId="4">'[2](DR 118) 182.3'!#REF!</definedName>
    <definedName name="_Feb10" localSheetId="9">'[2](DR 118) 182.3'!#REF!</definedName>
    <definedName name="_Feb10" localSheetId="7">'[2](DR 118) 182.3'!#REF!</definedName>
    <definedName name="_Feb10" localSheetId="6">'[2](DR 118) 182.3'!#REF!</definedName>
    <definedName name="_Feb10" localSheetId="2">'[2](DR 118) 182.3'!#REF!</definedName>
    <definedName name="_Feb10" localSheetId="10">'[2](DR 118) 182.3'!#REF!</definedName>
    <definedName name="_Feb10">'[2](DR 118) 182.3'!#REF!</definedName>
    <definedName name="_Feb11" localSheetId="5">'[2](DR 118) 182.3'!#REF!</definedName>
    <definedName name="_Feb11" localSheetId="4">'[2](DR 118) 182.3'!#REF!</definedName>
    <definedName name="_Feb11" localSheetId="9">'[2](DR 118) 182.3'!#REF!</definedName>
    <definedName name="_Feb11" localSheetId="7">'[2](DR 118) 182.3'!#REF!</definedName>
    <definedName name="_Feb11" localSheetId="6">'[2](DR 118) 182.3'!#REF!</definedName>
    <definedName name="_Feb11" localSheetId="2">'[2](DR 118) 182.3'!#REF!</definedName>
    <definedName name="_Feb11" localSheetId="10">'[2](DR 118) 182.3'!#REF!</definedName>
    <definedName name="_Feb11">'[2](DR 118) 182.3'!#REF!</definedName>
    <definedName name="_Feb12" localSheetId="5">'[2](DR 118) 182.3'!#REF!</definedName>
    <definedName name="_Feb12" localSheetId="4">'[2](DR 118) 182.3'!#REF!</definedName>
    <definedName name="_Feb12" localSheetId="9">'[2](DR 118) 182.3'!#REF!</definedName>
    <definedName name="_Feb12" localSheetId="7">'[2](DR 118) 182.3'!#REF!</definedName>
    <definedName name="_Feb12" localSheetId="6">'[2](DR 118) 182.3'!#REF!</definedName>
    <definedName name="_Feb12" localSheetId="2">'[2](DR 118) 182.3'!#REF!</definedName>
    <definedName name="_Feb12" localSheetId="10">'[2](DR 118) 182.3'!#REF!</definedName>
    <definedName name="_Feb12">'[2](DR 118) 182.3'!#REF!</definedName>
    <definedName name="_Fill" localSheetId="5" hidden="1">#REF!</definedName>
    <definedName name="_Fill" localSheetId="4" hidden="1">#REF!</definedName>
    <definedName name="_Fill" localSheetId="9" hidden="1">#REF!</definedName>
    <definedName name="_Fill" localSheetId="7" hidden="1">#REF!</definedName>
    <definedName name="_Fill" localSheetId="6" hidden="1">#REF!</definedName>
    <definedName name="_Fill" localSheetId="2" hidden="1">#REF!</definedName>
    <definedName name="_Fill" localSheetId="10" hidden="1">#REF!</definedName>
    <definedName name="_Fill" hidden="1">#REF!</definedName>
    <definedName name="_g">'[2](DR 118) 182.3'!#REF!</definedName>
    <definedName name="_j">'[2](DR 118) 182.3'!#REF!</definedName>
    <definedName name="_Jan10" localSheetId="5">'[2](DR 118) 182.3'!#REF!</definedName>
    <definedName name="_Jan10" localSheetId="4">'[2](DR 118) 182.3'!#REF!</definedName>
    <definedName name="_Jan10" localSheetId="9">'[2](DR 118) 182.3'!#REF!</definedName>
    <definedName name="_Jan10" localSheetId="7">'[2](DR 118) 182.3'!#REF!</definedName>
    <definedName name="_Jan10" localSheetId="6">'[2](DR 118) 182.3'!#REF!</definedName>
    <definedName name="_Jan10" localSheetId="2">'[2](DR 118) 182.3'!#REF!</definedName>
    <definedName name="_Jan10" localSheetId="10">'[2](DR 118) 182.3'!#REF!</definedName>
    <definedName name="_Jan10">'[2](DR 118) 182.3'!#REF!</definedName>
    <definedName name="_Jan11" localSheetId="5">'[2](DR 118) 182.3'!#REF!</definedName>
    <definedName name="_Jan11" localSheetId="4">'[2](DR 118) 182.3'!#REF!</definedName>
    <definedName name="_Jan11" localSheetId="9">'[2](DR 118) 182.3'!#REF!</definedName>
    <definedName name="_Jan11" localSheetId="7">'[2](DR 118) 182.3'!#REF!</definedName>
    <definedName name="_Jan11" localSheetId="6">'[2](DR 118) 182.3'!#REF!</definedName>
    <definedName name="_Jan11" localSheetId="2">'[2](DR 118) 182.3'!#REF!</definedName>
    <definedName name="_Jan11" localSheetId="10">'[2](DR 118) 182.3'!#REF!</definedName>
    <definedName name="_Jan11">'[2](DR 118) 182.3'!#REF!</definedName>
    <definedName name="_Jan12" localSheetId="5">'[2](DR 118) 182.3'!#REF!</definedName>
    <definedName name="_Jan12" localSheetId="4">'[2](DR 118) 182.3'!#REF!</definedName>
    <definedName name="_Jan12" localSheetId="9">'[2](DR 118) 182.3'!#REF!</definedName>
    <definedName name="_Jan12" localSheetId="7">'[2](DR 118) 182.3'!#REF!</definedName>
    <definedName name="_Jan12" localSheetId="6">'[2](DR 118) 182.3'!#REF!</definedName>
    <definedName name="_Jan12" localSheetId="2">'[2](DR 118) 182.3'!#REF!</definedName>
    <definedName name="_Jan12" localSheetId="10">'[2](DR 118) 182.3'!#REF!</definedName>
    <definedName name="_Jan12">'[2](DR 118) 182.3'!#REF!</definedName>
    <definedName name="_Jul10" localSheetId="5">'[2](DR 118) 182.3'!#REF!</definedName>
    <definedName name="_Jul10" localSheetId="4">'[2](DR 118) 182.3'!#REF!</definedName>
    <definedName name="_Jul10" localSheetId="9">'[2](DR 118) 182.3'!#REF!</definedName>
    <definedName name="_Jul10" localSheetId="7">'[2](DR 118) 182.3'!#REF!</definedName>
    <definedName name="_Jul10" localSheetId="6">'[2](DR 118) 182.3'!#REF!</definedName>
    <definedName name="_Jul10" localSheetId="2">'[2](DR 118) 182.3'!#REF!</definedName>
    <definedName name="_Jul10" localSheetId="10">'[2](DR 118) 182.3'!#REF!</definedName>
    <definedName name="_Jul10">'[2](DR 118) 182.3'!#REF!</definedName>
    <definedName name="_Jul11" localSheetId="5" xml:space="preserve"> '[2](DR 118) 182.3'!#REF!</definedName>
    <definedName name="_Jul11" localSheetId="4" xml:space="preserve"> '[2](DR 118) 182.3'!#REF!</definedName>
    <definedName name="_Jul11" localSheetId="9" xml:space="preserve"> '[2](DR 118) 182.3'!#REF!</definedName>
    <definedName name="_Jul11" localSheetId="7" xml:space="preserve"> '[2](DR 118) 182.3'!#REF!</definedName>
    <definedName name="_Jul11" localSheetId="6" xml:space="preserve"> '[2](DR 118) 182.3'!#REF!</definedName>
    <definedName name="_Jul11" localSheetId="2" xml:space="preserve"> '[2](DR 118) 182.3'!#REF!</definedName>
    <definedName name="_Jul11" localSheetId="10" xml:space="preserve"> '[2](DR 118) 182.3'!#REF!</definedName>
    <definedName name="_Jul11" xml:space="preserve"> '[2](DR 118) 182.3'!#REF!</definedName>
    <definedName name="_Jul12" localSheetId="5">'[2](DR 118) 182.3'!#REF!</definedName>
    <definedName name="_Jul12" localSheetId="4">'[2](DR 118) 182.3'!#REF!</definedName>
    <definedName name="_Jul12" localSheetId="9">'[2](DR 118) 182.3'!#REF!</definedName>
    <definedName name="_Jul12" localSheetId="7">'[2](DR 118) 182.3'!#REF!</definedName>
    <definedName name="_Jul12" localSheetId="6">'[2](DR 118) 182.3'!#REF!</definedName>
    <definedName name="_Jul12" localSheetId="2">'[2](DR 118) 182.3'!#REF!</definedName>
    <definedName name="_Jul12" localSheetId="10">'[2](DR 118) 182.3'!#REF!</definedName>
    <definedName name="_Jul12">'[2](DR 118) 182.3'!#REF!</definedName>
    <definedName name="_Jun09">" BS!$AI$7:$AI$1643"</definedName>
    <definedName name="_Jun10" localSheetId="5">'[2](DR 118) 182.3'!#REF!</definedName>
    <definedName name="_Jun10" localSheetId="4">'[2](DR 118) 182.3'!#REF!</definedName>
    <definedName name="_Jun10" localSheetId="9">'[2](DR 118) 182.3'!#REF!</definedName>
    <definedName name="_Jun10" localSheetId="7">'[2](DR 118) 182.3'!#REF!</definedName>
    <definedName name="_Jun10" localSheetId="6">'[2](DR 118) 182.3'!#REF!</definedName>
    <definedName name="_Jun10" localSheetId="2">'[2](DR 118) 182.3'!#REF!</definedName>
    <definedName name="_Jun10" localSheetId="10">'[2](DR 118) 182.3'!#REF!</definedName>
    <definedName name="_Jun10">'[2](DR 118) 182.3'!#REF!</definedName>
    <definedName name="_Jun11" localSheetId="5">'[2](DR 118) 182.3'!#REF!</definedName>
    <definedName name="_Jun11" localSheetId="4">'[2](DR 118) 182.3'!#REF!</definedName>
    <definedName name="_Jun11" localSheetId="9">'[2](DR 118) 182.3'!#REF!</definedName>
    <definedName name="_Jun11" localSheetId="7">'[2](DR 118) 182.3'!#REF!</definedName>
    <definedName name="_Jun11" localSheetId="6">'[2](DR 118) 182.3'!#REF!</definedName>
    <definedName name="_Jun11" localSheetId="2">'[2](DR 118) 182.3'!#REF!</definedName>
    <definedName name="_Jun11" localSheetId="10">'[2](DR 118) 182.3'!#REF!</definedName>
    <definedName name="_Jun11">'[2](DR 118) 182.3'!#REF!</definedName>
    <definedName name="_Jun12" localSheetId="5">'[2](DR 118) 182.3'!#REF!</definedName>
    <definedName name="_Jun12" localSheetId="4">'[2](DR 118) 182.3'!#REF!</definedName>
    <definedName name="_Jun12" localSheetId="9">'[2](DR 118) 182.3'!#REF!</definedName>
    <definedName name="_Jun12" localSheetId="7">'[2](DR 118) 182.3'!#REF!</definedName>
    <definedName name="_Jun12" localSheetId="6">'[2](DR 118) 182.3'!#REF!</definedName>
    <definedName name="_Jun12" localSheetId="2">'[2](DR 118) 182.3'!#REF!</definedName>
    <definedName name="_Jun12" localSheetId="10">'[2](DR 118) 182.3'!#REF!</definedName>
    <definedName name="_Jun12">'[2](DR 118) 182.3'!#REF!</definedName>
    <definedName name="_Key1" localSheetId="5" hidden="1">#REF!</definedName>
    <definedName name="_Key1" localSheetId="4" hidden="1">#REF!</definedName>
    <definedName name="_Key1" localSheetId="9" hidden="1">#REF!</definedName>
    <definedName name="_Key1" localSheetId="7" hidden="1">#REF!</definedName>
    <definedName name="_Key1" localSheetId="6" hidden="1">#REF!</definedName>
    <definedName name="_Key1" localSheetId="2" hidden="1">#REF!</definedName>
    <definedName name="_Key1" localSheetId="10" hidden="1">#REF!</definedName>
    <definedName name="_Key1" hidden="1">#REF!</definedName>
    <definedName name="_Key2" localSheetId="5" hidden="1">#REF!</definedName>
    <definedName name="_Key2" localSheetId="4" hidden="1">#REF!</definedName>
    <definedName name="_Key2" localSheetId="9" hidden="1">#REF!</definedName>
    <definedName name="_Key2" localSheetId="7" hidden="1">#REF!</definedName>
    <definedName name="_Key2" localSheetId="6" hidden="1">#REF!</definedName>
    <definedName name="_Key2" localSheetId="2" hidden="1">#REF!</definedName>
    <definedName name="_Key2" localSheetId="10" hidden="1">#REF!</definedName>
    <definedName name="_Key2" hidden="1">#REF!</definedName>
    <definedName name="_Mar10" localSheetId="5">'[2](DR 118) 182.3'!#REF!</definedName>
    <definedName name="_Mar10" localSheetId="4">'[2](DR 118) 182.3'!#REF!</definedName>
    <definedName name="_Mar10" localSheetId="9">'[2](DR 118) 182.3'!#REF!</definedName>
    <definedName name="_Mar10" localSheetId="7">'[2](DR 118) 182.3'!#REF!</definedName>
    <definedName name="_Mar10" localSheetId="6">'[2](DR 118) 182.3'!#REF!</definedName>
    <definedName name="_Mar10" localSheetId="2">'[2](DR 118) 182.3'!#REF!</definedName>
    <definedName name="_Mar10" localSheetId="10">'[2](DR 118) 182.3'!#REF!</definedName>
    <definedName name="_Mar10">'[2](DR 118) 182.3'!#REF!</definedName>
    <definedName name="_Mar11" localSheetId="5">'[2](DR 118) 182.3'!#REF!</definedName>
    <definedName name="_Mar11" localSheetId="4">'[2](DR 118) 182.3'!#REF!</definedName>
    <definedName name="_Mar11" localSheetId="9">'[2](DR 118) 182.3'!#REF!</definedName>
    <definedName name="_Mar11" localSheetId="7">'[2](DR 118) 182.3'!#REF!</definedName>
    <definedName name="_Mar11" localSheetId="6">'[2](DR 118) 182.3'!#REF!</definedName>
    <definedName name="_Mar11" localSheetId="2">'[2](DR 118) 182.3'!#REF!</definedName>
    <definedName name="_Mar11" localSheetId="10">'[2](DR 118) 182.3'!#REF!</definedName>
    <definedName name="_Mar11">'[2](DR 118) 182.3'!#REF!</definedName>
    <definedName name="_Mar12" localSheetId="5">'[2](DR 118) 182.3'!#REF!</definedName>
    <definedName name="_Mar12" localSheetId="4">'[2](DR 118) 182.3'!#REF!</definedName>
    <definedName name="_Mar12" localSheetId="9">'[2](DR 118) 182.3'!#REF!</definedName>
    <definedName name="_Mar12" localSheetId="7">'[2](DR 118) 182.3'!#REF!</definedName>
    <definedName name="_Mar12" localSheetId="6">'[2](DR 118) 182.3'!#REF!</definedName>
    <definedName name="_Mar12" localSheetId="2">'[2](DR 118) 182.3'!#REF!</definedName>
    <definedName name="_Mar12" localSheetId="10">'[2](DR 118) 182.3'!#REF!</definedName>
    <definedName name="_Mar12">'[2](DR 118) 182.3'!#REF!</definedName>
    <definedName name="_May10" localSheetId="5">'[2](DR 118) 182.3'!#REF!</definedName>
    <definedName name="_May10" localSheetId="4">'[2](DR 118) 182.3'!#REF!</definedName>
    <definedName name="_May10" localSheetId="9">'[2](DR 118) 182.3'!#REF!</definedName>
    <definedName name="_May10" localSheetId="7">'[2](DR 118) 182.3'!#REF!</definedName>
    <definedName name="_May10" localSheetId="6">'[2](DR 118) 182.3'!#REF!</definedName>
    <definedName name="_May10" localSheetId="2">'[2](DR 118) 182.3'!#REF!</definedName>
    <definedName name="_May10" localSheetId="10">'[2](DR 118) 182.3'!#REF!</definedName>
    <definedName name="_May10">'[2](DR 118) 182.3'!#REF!</definedName>
    <definedName name="_May11" localSheetId="5">'[2](DR 118) 182.3'!#REF!</definedName>
    <definedName name="_May11" localSheetId="4">'[2](DR 118) 182.3'!#REF!</definedName>
    <definedName name="_May11" localSheetId="9">'[2](DR 118) 182.3'!#REF!</definedName>
    <definedName name="_May11" localSheetId="7">'[2](DR 118) 182.3'!#REF!</definedName>
    <definedName name="_May11" localSheetId="6">'[2](DR 118) 182.3'!#REF!</definedName>
    <definedName name="_May11" localSheetId="2">'[2](DR 118) 182.3'!#REF!</definedName>
    <definedName name="_May11" localSheetId="10">'[2](DR 118) 182.3'!#REF!</definedName>
    <definedName name="_May11">'[2](DR 118) 182.3'!#REF!</definedName>
    <definedName name="_May12" localSheetId="5">'[2](DR 118) 182.3'!#REF!</definedName>
    <definedName name="_May12" localSheetId="4">'[2](DR 118) 182.3'!#REF!</definedName>
    <definedName name="_May12" localSheetId="9">'[2](DR 118) 182.3'!#REF!</definedName>
    <definedName name="_May12" localSheetId="7">'[2](DR 118) 182.3'!#REF!</definedName>
    <definedName name="_May12" localSheetId="6">'[2](DR 118) 182.3'!#REF!</definedName>
    <definedName name="_May12" localSheetId="2">'[2](DR 118) 182.3'!#REF!</definedName>
    <definedName name="_May12" localSheetId="10">'[2](DR 118) 182.3'!#REF!</definedName>
    <definedName name="_May12">'[2](DR 118) 182.3'!#REF!</definedName>
    <definedName name="_n">'[2](DR 118) 182.3'!#REF!</definedName>
    <definedName name="_Nov10" localSheetId="5">'[2](DR 118) 182.3'!#REF!</definedName>
    <definedName name="_Nov10" localSheetId="4">'[2](DR 118) 182.3'!#REF!</definedName>
    <definedName name="_Nov10" localSheetId="9">'[2](DR 118) 182.3'!#REF!</definedName>
    <definedName name="_Nov10" localSheetId="7">'[2](DR 118) 182.3'!#REF!</definedName>
    <definedName name="_Nov10" localSheetId="6">'[2](DR 118) 182.3'!#REF!</definedName>
    <definedName name="_Nov10" localSheetId="2">'[2](DR 118) 182.3'!#REF!</definedName>
    <definedName name="_Nov10" localSheetId="10">'[2](DR 118) 182.3'!#REF!</definedName>
    <definedName name="_Nov10">'[2](DR 118) 182.3'!#REF!</definedName>
    <definedName name="_Nov11" localSheetId="5">'[2](DR 118) 182.3'!#REF!</definedName>
    <definedName name="_Nov11" localSheetId="4">'[2](DR 118) 182.3'!#REF!</definedName>
    <definedName name="_Nov11" localSheetId="9">'[2](DR 118) 182.3'!#REF!</definedName>
    <definedName name="_Nov11" localSheetId="7">'[2](DR 118) 182.3'!#REF!</definedName>
    <definedName name="_Nov11" localSheetId="6">'[2](DR 118) 182.3'!#REF!</definedName>
    <definedName name="_Nov11" localSheetId="2">'[2](DR 118) 182.3'!#REF!</definedName>
    <definedName name="_Nov11" localSheetId="10">'[2](DR 118) 182.3'!#REF!</definedName>
    <definedName name="_Nov11">'[2](DR 118) 182.3'!#REF!</definedName>
    <definedName name="_Nov12" localSheetId="5">'[2](DR 118) 182.3'!#REF!</definedName>
    <definedName name="_Nov12" localSheetId="4">'[2](DR 118) 182.3'!#REF!</definedName>
    <definedName name="_Nov12" localSheetId="9">'[2](DR 118) 182.3'!#REF!</definedName>
    <definedName name="_Nov12" localSheetId="7">'[2](DR 118) 182.3'!#REF!</definedName>
    <definedName name="_Nov12" localSheetId="6">'[2](DR 118) 182.3'!#REF!</definedName>
    <definedName name="_Nov12" localSheetId="2">'[2](DR 118) 182.3'!#REF!</definedName>
    <definedName name="_Nov12" localSheetId="10">'[2](DR 118) 182.3'!#REF!</definedName>
    <definedName name="_Nov12">'[2](DR 118) 182.3'!#REF!</definedName>
    <definedName name="_Oct10" localSheetId="5">'[2](DR 118) 182.3'!#REF!</definedName>
    <definedName name="_Oct10" localSheetId="4">'[2](DR 118) 182.3'!#REF!</definedName>
    <definedName name="_Oct10" localSheetId="9">'[2](DR 118) 182.3'!#REF!</definedName>
    <definedName name="_Oct10" localSheetId="7">'[2](DR 118) 182.3'!#REF!</definedName>
    <definedName name="_Oct10" localSheetId="6">'[2](DR 118) 182.3'!#REF!</definedName>
    <definedName name="_Oct10" localSheetId="2">'[2](DR 118) 182.3'!#REF!</definedName>
    <definedName name="_Oct10" localSheetId="10">'[2](DR 118) 182.3'!#REF!</definedName>
    <definedName name="_Oct10">'[2](DR 118) 182.3'!#REF!</definedName>
    <definedName name="_Oct11" localSheetId="5">'[2](DR 118) 182.3'!#REF!</definedName>
    <definedName name="_Oct11" localSheetId="4">'[2](DR 118) 182.3'!#REF!</definedName>
    <definedName name="_Oct11" localSheetId="9">'[2](DR 118) 182.3'!#REF!</definedName>
    <definedName name="_Oct11" localSheetId="7">'[2](DR 118) 182.3'!#REF!</definedName>
    <definedName name="_Oct11" localSheetId="6">'[2](DR 118) 182.3'!#REF!</definedName>
    <definedName name="_Oct11" localSheetId="2">'[2](DR 118) 182.3'!#REF!</definedName>
    <definedName name="_Oct11" localSheetId="10">'[2](DR 118) 182.3'!#REF!</definedName>
    <definedName name="_Oct11">'[2](DR 118) 182.3'!#REF!</definedName>
    <definedName name="_Oct12" localSheetId="5">'[2](DR 118) 182.3'!#REF!</definedName>
    <definedName name="_Oct12" localSheetId="4">'[2](DR 118) 182.3'!#REF!</definedName>
    <definedName name="_Oct12" localSheetId="9">'[2](DR 118) 182.3'!#REF!</definedName>
    <definedName name="_Oct12" localSheetId="7">'[2](DR 118) 182.3'!#REF!</definedName>
    <definedName name="_Oct12" localSheetId="6">'[2](DR 118) 182.3'!#REF!</definedName>
    <definedName name="_Oct12" localSheetId="2">'[2](DR 118) 182.3'!#REF!</definedName>
    <definedName name="_Oct12" localSheetId="10">'[2](DR 118) 182.3'!#REF!</definedName>
    <definedName name="_Oct12">'[2](DR 118) 182.3'!#REF!</definedName>
    <definedName name="_Order1" hidden="1">255</definedName>
    <definedName name="_Order2" hidden="1">255</definedName>
    <definedName name="_Sep10" localSheetId="5">'[2](DR 118) 182.3'!#REF!</definedName>
    <definedName name="_Sep10" localSheetId="4">'[2](DR 118) 182.3'!#REF!</definedName>
    <definedName name="_Sep10" localSheetId="9">'[2](DR 118) 182.3'!#REF!</definedName>
    <definedName name="_Sep10" localSheetId="7">'[2](DR 118) 182.3'!#REF!</definedName>
    <definedName name="_Sep10" localSheetId="6">'[2](DR 118) 182.3'!#REF!</definedName>
    <definedName name="_Sep10" localSheetId="2">'[2](DR 118) 182.3'!#REF!</definedName>
    <definedName name="_Sep10" localSheetId="10">'[2](DR 118) 182.3'!#REF!</definedName>
    <definedName name="_Sep10">'[2](DR 118) 182.3'!#REF!</definedName>
    <definedName name="_Sep11" localSheetId="5">'[2](DR 118) 182.3'!#REF!</definedName>
    <definedName name="_Sep11" localSheetId="4">'[2](DR 118) 182.3'!#REF!</definedName>
    <definedName name="_Sep11" localSheetId="9">'[2](DR 118) 182.3'!#REF!</definedName>
    <definedName name="_Sep11" localSheetId="7">'[2](DR 118) 182.3'!#REF!</definedName>
    <definedName name="_Sep11" localSheetId="6">'[2](DR 118) 182.3'!#REF!</definedName>
    <definedName name="_Sep11" localSheetId="2">'[2](DR 118) 182.3'!#REF!</definedName>
    <definedName name="_Sep11" localSheetId="10">'[2](DR 118) 182.3'!#REF!</definedName>
    <definedName name="_Sep11">'[2](DR 118) 182.3'!#REF!</definedName>
    <definedName name="_Sep12" localSheetId="5">'[2](DR 118) 182.3'!#REF!</definedName>
    <definedName name="_Sep12" localSheetId="4">'[2](DR 118) 182.3'!#REF!</definedName>
    <definedName name="_Sep12" localSheetId="9">'[2](DR 118) 182.3'!#REF!</definedName>
    <definedName name="_Sep12" localSheetId="7">'[2](DR 118) 182.3'!#REF!</definedName>
    <definedName name="_Sep12" localSheetId="6">'[2](DR 118) 182.3'!#REF!</definedName>
    <definedName name="_Sep12" localSheetId="2">'[2](DR 118) 182.3'!#REF!</definedName>
    <definedName name="_Sep12" localSheetId="10">'[2](DR 118) 182.3'!#REF!</definedName>
    <definedName name="_Sep12">'[2](DR 118) 182.3'!#REF!</definedName>
    <definedName name="_six6" hidden="1">{#N/A,#N/A,FALSE,"CRPT";#N/A,#N/A,FALSE,"TREND";#N/A,#N/A,FALSE,"%Curve"}</definedName>
    <definedName name="_Sort" localSheetId="5" hidden="1">#REF!</definedName>
    <definedName name="_Sort" localSheetId="4" hidden="1">#REF!</definedName>
    <definedName name="_Sort" localSheetId="9" hidden="1">#REF!</definedName>
    <definedName name="_Sort" localSheetId="7" hidden="1">#REF!</definedName>
    <definedName name="_Sort" localSheetId="6" hidden="1">#REF!</definedName>
    <definedName name="_Sort" localSheetId="2" hidden="1">#REF!</definedName>
    <definedName name="_Sort" localSheetId="10"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5">'[2](DR 118) 182.3'!#REF!</definedName>
    <definedName name="Apr11AMA" localSheetId="4">'[2](DR 118) 182.3'!#REF!</definedName>
    <definedName name="Apr11AMA" localSheetId="9">'[2](DR 118) 182.3'!#REF!</definedName>
    <definedName name="Apr11AMA" localSheetId="7">'[2](DR 118) 182.3'!#REF!</definedName>
    <definedName name="Apr11AMA" localSheetId="6">'[2](DR 118) 182.3'!#REF!</definedName>
    <definedName name="Apr11AMA" localSheetId="2">'[2](DR 118) 182.3'!#REF!</definedName>
    <definedName name="Apr11AMA" localSheetId="10">'[2](DR 118) 182.3'!#REF!</definedName>
    <definedName name="Apr11AMA">'[2](DR 118) 182.3'!#REF!</definedName>
    <definedName name="Apr12AMA" localSheetId="5">'[2](DR 118) 182.3'!#REF!</definedName>
    <definedName name="Apr12AMA" localSheetId="4">'[2](DR 118) 182.3'!#REF!</definedName>
    <definedName name="Apr12AMA" localSheetId="9">'[2](DR 118) 182.3'!#REF!</definedName>
    <definedName name="Apr12AMA" localSheetId="7">'[2](DR 118) 182.3'!#REF!</definedName>
    <definedName name="Apr12AMA" localSheetId="6">'[2](DR 118) 182.3'!#REF!</definedName>
    <definedName name="Apr12AMA" localSheetId="2">'[2](DR 118) 182.3'!#REF!</definedName>
    <definedName name="Apr12AMA" localSheetId="10">'[2](DR 118) 182.3'!#REF!</definedName>
    <definedName name="Apr12AMA">'[2](DR 118) 182.3'!#REF!</definedName>
    <definedName name="AS2DocOpenMode" hidden="1">"AS2DocumentEdit"</definedName>
    <definedName name="Aug11AMA" localSheetId="5">'[2](DR 118) 182.3'!#REF!</definedName>
    <definedName name="Aug11AMA" localSheetId="4">'[2](DR 118) 182.3'!#REF!</definedName>
    <definedName name="Aug11AMA" localSheetId="9">'[2](DR 118) 182.3'!#REF!</definedName>
    <definedName name="Aug11AMA" localSheetId="7">'[2](DR 118) 182.3'!#REF!</definedName>
    <definedName name="Aug11AMA" localSheetId="6">'[2](DR 118) 182.3'!#REF!</definedName>
    <definedName name="Aug11AMA" localSheetId="2">'[2](DR 118) 182.3'!#REF!</definedName>
    <definedName name="Aug11AMA" localSheetId="10">'[2](DR 118) 182.3'!#REF!</definedName>
    <definedName name="Aug11AMA">'[2](DR 118) 182.3'!#REF!</definedName>
    <definedName name="Aug12AMA" localSheetId="5">'[2](DR 118) 182.3'!#REF!</definedName>
    <definedName name="Aug12AMA" localSheetId="4">'[2](DR 118) 182.3'!#REF!</definedName>
    <definedName name="Aug12AMA" localSheetId="9">'[2](DR 118) 182.3'!#REF!</definedName>
    <definedName name="Aug12AMA" localSheetId="7">'[2](DR 118) 182.3'!#REF!</definedName>
    <definedName name="Aug12AMA" localSheetId="6">'[2](DR 118) 182.3'!#REF!</definedName>
    <definedName name="Aug12AMA" localSheetId="2">'[2](DR 118) 182.3'!#REF!</definedName>
    <definedName name="Aug12AMA" localSheetId="10">'[2](DR 118) 182.3'!#REF!</definedName>
    <definedName name="Aug12AMA">'[2](DR 118) 182.3'!#REF!</definedName>
    <definedName name="b" hidden="1">{#N/A,#N/A,FALSE,"Coversheet";#N/A,#N/A,FALSE,"QA"}</definedName>
    <definedName name="CBWorkbookPriority" hidden="1">-2060790043</definedName>
    <definedName name="CombWC_LineItem" localSheetId="5">'[2](DR 118) 182.3'!#REF!</definedName>
    <definedName name="CombWC_LineItem" localSheetId="4">'[2](DR 118) 182.3'!#REF!</definedName>
    <definedName name="CombWC_LineItem" localSheetId="9">'[2](DR 118) 182.3'!#REF!</definedName>
    <definedName name="CombWC_LineItem" localSheetId="7">'[2](DR 118) 182.3'!#REF!</definedName>
    <definedName name="CombWC_LineItem" localSheetId="6">'[2](DR 118) 182.3'!#REF!</definedName>
    <definedName name="CombWC_LineItem" localSheetId="2">'[2](DR 118) 182.3'!#REF!</definedName>
    <definedName name="CombWC_LineItem" localSheetId="10">'[2](DR 118) 182.3'!#REF!</definedName>
    <definedName name="CombWC_LineItem">'[2](DR 118) 182.3'!#REF!</definedName>
    <definedName name="Dec10AMA" localSheetId="5">'[2](DR 118) 182.3'!#REF!</definedName>
    <definedName name="Dec10AMA" localSheetId="4">'[2](DR 118) 182.3'!#REF!</definedName>
    <definedName name="Dec10AMA" localSheetId="9">'[2](DR 118) 182.3'!#REF!</definedName>
    <definedName name="Dec10AMA" localSheetId="7">'[2](DR 118) 182.3'!#REF!</definedName>
    <definedName name="Dec10AMA" localSheetId="6">'[2](DR 118) 182.3'!#REF!</definedName>
    <definedName name="Dec10AMA" localSheetId="2">'[2](DR 118) 182.3'!#REF!</definedName>
    <definedName name="Dec10AMA" localSheetId="10">'[2](DR 118) 182.3'!#REF!</definedName>
    <definedName name="Dec10AMA">'[2](DR 118) 182.3'!#REF!</definedName>
    <definedName name="Dec11AMA" localSheetId="5">'[2](DR 118) 182.3'!#REF!</definedName>
    <definedName name="Dec11AMA" localSheetId="4">'[2](DR 118) 182.3'!#REF!</definedName>
    <definedName name="Dec11AMA" localSheetId="9">'[2](DR 118) 182.3'!#REF!</definedName>
    <definedName name="Dec11AMA" localSheetId="7">'[2](DR 118) 182.3'!#REF!</definedName>
    <definedName name="Dec11AMA" localSheetId="6">'[2](DR 118) 182.3'!#REF!</definedName>
    <definedName name="Dec11AMA" localSheetId="2">'[2](DR 118) 182.3'!#REF!</definedName>
    <definedName name="Dec11AMA" localSheetId="10">'[2](DR 118) 182.3'!#REF!</definedName>
    <definedName name="Dec11AMA">'[2](DR 118) 182.3'!#REF!</definedName>
    <definedName name="Dec12AMA" localSheetId="5">'[2](DR 118) 182.3'!#REF!</definedName>
    <definedName name="Dec12AMA" localSheetId="4">'[2](DR 118) 182.3'!#REF!</definedName>
    <definedName name="Dec12AMA" localSheetId="9">'[2](DR 118) 182.3'!#REF!</definedName>
    <definedName name="Dec12AMA" localSheetId="7">'[2](DR 118) 182.3'!#REF!</definedName>
    <definedName name="Dec12AMA" localSheetId="6">'[2](DR 118) 182.3'!#REF!</definedName>
    <definedName name="Dec12AMA" localSheetId="2">'[2](DR 118) 182.3'!#REF!</definedName>
    <definedName name="Dec12AMA" localSheetId="10">'[2](DR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5">'[2](DR 118) 182.3'!#REF!</definedName>
    <definedName name="ElRBLine" localSheetId="4">'[2](DR 118) 182.3'!#REF!</definedName>
    <definedName name="ElRBLine" localSheetId="9">'[2](DR 118) 182.3'!#REF!</definedName>
    <definedName name="ElRBLine" localSheetId="7">'[2](DR 118) 182.3'!#REF!</definedName>
    <definedName name="ElRBLine" localSheetId="6">'[2](DR 118) 182.3'!#REF!</definedName>
    <definedName name="ElRBLine" localSheetId="2">'[2](DR 118) 182.3'!#REF!</definedName>
    <definedName name="ElRBLine" localSheetId="10">'[2](DR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5">'[2](DR 118) 182.3'!#REF!</definedName>
    <definedName name="Feb11AMA" localSheetId="4">'[2](DR 118) 182.3'!#REF!</definedName>
    <definedName name="Feb11AMA" localSheetId="9">'[2](DR 118) 182.3'!#REF!</definedName>
    <definedName name="Feb11AMA" localSheetId="7">'[2](DR 118) 182.3'!#REF!</definedName>
    <definedName name="Feb11AMA" localSheetId="6">'[2](DR 118) 182.3'!#REF!</definedName>
    <definedName name="Feb11AMA" localSheetId="2">'[2](DR 118) 182.3'!#REF!</definedName>
    <definedName name="Feb11AMA" localSheetId="10">'[2](DR 118) 182.3'!#REF!</definedName>
    <definedName name="Feb11AMA">'[2](DR 118) 182.3'!#REF!</definedName>
    <definedName name="Feb12AMA" localSheetId="5">'[2](DR 118) 182.3'!#REF!</definedName>
    <definedName name="Feb12AMA" localSheetId="4">'[2](DR 118) 182.3'!#REF!</definedName>
    <definedName name="Feb12AMA" localSheetId="9">'[2](DR 118) 182.3'!#REF!</definedName>
    <definedName name="Feb12AMA" localSheetId="7">'[2](DR 118) 182.3'!#REF!</definedName>
    <definedName name="Feb12AMA" localSheetId="6">'[2](DR 118) 182.3'!#REF!</definedName>
    <definedName name="Feb12AMA" localSheetId="2">'[2](DR 118) 182.3'!#REF!</definedName>
    <definedName name="Feb12AMA" localSheetId="10">'[2](DR 118) 182.3'!#REF!</definedName>
    <definedName name="Feb12AMA">'[2](DR 118) 182.3'!#REF!</definedName>
    <definedName name="GasRBLine" localSheetId="5">'[2](DR 118) 182.3'!#REF!</definedName>
    <definedName name="GasRBLine" localSheetId="4">'[2](DR 118) 182.3'!#REF!</definedName>
    <definedName name="GasRBLine" localSheetId="9">'[2](DR 118) 182.3'!#REF!</definedName>
    <definedName name="GasRBLine" localSheetId="7">'[2](DR 118) 182.3'!#REF!</definedName>
    <definedName name="GasRBLine" localSheetId="6">'[2](DR 118) 182.3'!#REF!</definedName>
    <definedName name="GasRBLine" localSheetId="2">'[2](DR 118) 182.3'!#REF!</definedName>
    <definedName name="GasRBLine" localSheetId="10">'[2](DR 118) 182.3'!#REF!</definedName>
    <definedName name="GasRBLine">'[2](DR 118) 182.3'!#REF!</definedName>
    <definedName name="Jan11AMA" localSheetId="5">'[2](DR 118) 182.3'!#REF!</definedName>
    <definedName name="Jan11AMA" localSheetId="4">'[2](DR 118) 182.3'!#REF!</definedName>
    <definedName name="Jan11AMA" localSheetId="9">'[2](DR 118) 182.3'!#REF!</definedName>
    <definedName name="Jan11AMA" localSheetId="7">'[2](DR 118) 182.3'!#REF!</definedName>
    <definedName name="Jan11AMA" localSheetId="6">'[2](DR 118) 182.3'!#REF!</definedName>
    <definedName name="Jan11AMA" localSheetId="2">'[2](DR 118) 182.3'!#REF!</definedName>
    <definedName name="Jan11AMA" localSheetId="10">'[2](DR 118) 182.3'!#REF!</definedName>
    <definedName name="Jan11AMA">'[2](DR 118) 182.3'!#REF!</definedName>
    <definedName name="Jan12AMA" localSheetId="5">'[2](DR 118) 182.3'!#REF!</definedName>
    <definedName name="Jan12AMA" localSheetId="4">'[2](DR 118) 182.3'!#REF!</definedName>
    <definedName name="Jan12AMA" localSheetId="9">'[2](DR 118) 182.3'!#REF!</definedName>
    <definedName name="Jan12AMA" localSheetId="7">'[2](DR 118) 182.3'!#REF!</definedName>
    <definedName name="Jan12AMA" localSheetId="6">'[2](DR 118) 182.3'!#REF!</definedName>
    <definedName name="Jan12AMA" localSheetId="2">'[2](DR 118) 182.3'!#REF!</definedName>
    <definedName name="Jan12AMA" localSheetId="10">'[2](DR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5">'[2](DR 118) 182.3'!#REF!</definedName>
    <definedName name="Jul11AMA" localSheetId="4">'[2](DR 118) 182.3'!#REF!</definedName>
    <definedName name="Jul11AMA" localSheetId="9">'[2](DR 118) 182.3'!#REF!</definedName>
    <definedName name="Jul11AMA" localSheetId="7">'[2](DR 118) 182.3'!#REF!</definedName>
    <definedName name="Jul11AMA" localSheetId="6">'[2](DR 118) 182.3'!#REF!</definedName>
    <definedName name="Jul11AMA" localSheetId="2">'[2](DR 118) 182.3'!#REF!</definedName>
    <definedName name="Jul11AMA" localSheetId="10">'[2](DR 118) 182.3'!#REF!</definedName>
    <definedName name="Jul11AMA">'[2](DR 118) 182.3'!#REF!</definedName>
    <definedName name="Jul12AMA" localSheetId="5">'[2](DR 118) 182.3'!#REF!</definedName>
    <definedName name="Jul12AMA" localSheetId="4">'[2](DR 118) 182.3'!#REF!</definedName>
    <definedName name="Jul12AMA" localSheetId="9">'[2](DR 118) 182.3'!#REF!</definedName>
    <definedName name="Jul12AMA" localSheetId="7">'[2](DR 118) 182.3'!#REF!</definedName>
    <definedName name="Jul12AMA" localSheetId="6">'[2](DR 118) 182.3'!#REF!</definedName>
    <definedName name="Jul12AMA" localSheetId="2">'[2](DR 118) 182.3'!#REF!</definedName>
    <definedName name="Jul12AMA" localSheetId="10">'[2](DR 118) 182.3'!#REF!</definedName>
    <definedName name="Jul12AMA">'[2](DR 118) 182.3'!#REF!</definedName>
    <definedName name="Jun11AMA" localSheetId="5">'[2](DR 118) 182.3'!#REF!</definedName>
    <definedName name="Jun11AMA" localSheetId="4">'[2](DR 118) 182.3'!#REF!</definedName>
    <definedName name="Jun11AMA" localSheetId="9">'[2](DR 118) 182.3'!#REF!</definedName>
    <definedName name="Jun11AMA" localSheetId="7">'[2](DR 118) 182.3'!#REF!</definedName>
    <definedName name="Jun11AMA" localSheetId="6">'[2](DR 118) 182.3'!#REF!</definedName>
    <definedName name="Jun11AMA" localSheetId="2">'[2](DR 118) 182.3'!#REF!</definedName>
    <definedName name="Jun11AMA" localSheetId="10">'[2](DR 118) 182.3'!#REF!</definedName>
    <definedName name="Jun11AMA">'[2](DR 118) 182.3'!#REF!</definedName>
    <definedName name="Jun12AMA" localSheetId="5">'[2](DR 118) 182.3'!#REF!</definedName>
    <definedName name="Jun12AMA" localSheetId="4">'[2](DR 118) 182.3'!#REF!</definedName>
    <definedName name="Jun12AMA" localSheetId="9">'[2](DR 118) 182.3'!#REF!</definedName>
    <definedName name="Jun12AMA" localSheetId="7">'[2](DR 118) 182.3'!#REF!</definedName>
    <definedName name="Jun12AMA" localSheetId="6">'[2](DR 118) 182.3'!#REF!</definedName>
    <definedName name="Jun12AMA" localSheetId="2">'[2](DR 118) 182.3'!#REF!</definedName>
    <definedName name="Jun12AMA" localSheetId="10">'[2](DR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5">'[2](DR 118) 182.3'!#REF!</definedName>
    <definedName name="Mar11AMA" localSheetId="4">'[2](DR 118) 182.3'!#REF!</definedName>
    <definedName name="Mar11AMA" localSheetId="9">'[2](DR 118) 182.3'!#REF!</definedName>
    <definedName name="Mar11AMA" localSheetId="7">'[2](DR 118) 182.3'!#REF!</definedName>
    <definedName name="Mar11AMA" localSheetId="6">'[2](DR 118) 182.3'!#REF!</definedName>
    <definedName name="Mar11AMA" localSheetId="2">'[2](DR 118) 182.3'!#REF!</definedName>
    <definedName name="Mar11AMA" localSheetId="10">'[2](DR 118) 182.3'!#REF!</definedName>
    <definedName name="Mar11AMA">'[2](DR 118) 182.3'!#REF!</definedName>
    <definedName name="Mar12AMA" localSheetId="5">'[2](DR 118) 182.3'!#REF!</definedName>
    <definedName name="Mar12AMA" localSheetId="4">'[2](DR 118) 182.3'!#REF!</definedName>
    <definedName name="Mar12AMA" localSheetId="9">'[2](DR 118) 182.3'!#REF!</definedName>
    <definedName name="Mar12AMA" localSheetId="7">'[2](DR 118) 182.3'!#REF!</definedName>
    <definedName name="Mar12AMA" localSheetId="6">'[2](DR 118) 182.3'!#REF!</definedName>
    <definedName name="Mar12AMA" localSheetId="2">'[2](DR 118) 182.3'!#REF!</definedName>
    <definedName name="Mar12AMA" localSheetId="10">'[2](DR 118) 182.3'!#REF!</definedName>
    <definedName name="Mar12AMA">'[2](DR 118) 182.3'!#REF!</definedName>
    <definedName name="May11AMA" localSheetId="5">'[2](DR 118) 182.3'!#REF!</definedName>
    <definedName name="May11AMA" localSheetId="4">'[2](DR 118) 182.3'!#REF!</definedName>
    <definedName name="May11AMA" localSheetId="9">'[2](DR 118) 182.3'!#REF!</definedName>
    <definedName name="May11AMA" localSheetId="7">'[2](DR 118) 182.3'!#REF!</definedName>
    <definedName name="May11AMA" localSheetId="6">'[2](DR 118) 182.3'!#REF!</definedName>
    <definedName name="May11AMA" localSheetId="2">'[2](DR 118) 182.3'!#REF!</definedName>
    <definedName name="May11AMA" localSheetId="10">'[2](DR 118) 182.3'!#REF!</definedName>
    <definedName name="May11AMA">'[2](DR 118) 182.3'!#REF!</definedName>
    <definedName name="May12AMA" localSheetId="5">'[2](DR 118) 182.3'!#REF!</definedName>
    <definedName name="May12AMA" localSheetId="4">'[2](DR 118) 182.3'!#REF!</definedName>
    <definedName name="May12AMA" localSheetId="9">'[2](DR 118) 182.3'!#REF!</definedName>
    <definedName name="May12AMA" localSheetId="7">'[2](DR 118) 182.3'!#REF!</definedName>
    <definedName name="May12AMA" localSheetId="6">'[2](DR 118) 182.3'!#REF!</definedName>
    <definedName name="May12AMA" localSheetId="2">'[2](DR 118) 182.3'!#REF!</definedName>
    <definedName name="May12AMA" localSheetId="10">'[2](DR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5">'[2](DR 118) 182.3'!#REF!</definedName>
    <definedName name="Nov11AMA" localSheetId="4">'[2](DR 118) 182.3'!#REF!</definedName>
    <definedName name="Nov11AMA" localSheetId="9">'[2](DR 118) 182.3'!#REF!</definedName>
    <definedName name="Nov11AMA" localSheetId="7">'[2](DR 118) 182.3'!#REF!</definedName>
    <definedName name="Nov11AMA" localSheetId="6">'[2](DR 118) 182.3'!#REF!</definedName>
    <definedName name="Nov11AMA" localSheetId="2">'[2](DR 118) 182.3'!#REF!</definedName>
    <definedName name="Nov11AMA" localSheetId="10">'[2](DR 118) 182.3'!#REF!</definedName>
    <definedName name="Nov11AMA">'[2](DR 118) 182.3'!#REF!</definedName>
    <definedName name="Nov12AMA" localSheetId="5">'[2](DR 118) 182.3'!#REF!</definedName>
    <definedName name="Nov12AMA" localSheetId="4">'[2](DR 118) 182.3'!#REF!</definedName>
    <definedName name="Nov12AMA" localSheetId="9">'[2](DR 118) 182.3'!#REF!</definedName>
    <definedName name="Nov12AMA" localSheetId="7">'[2](DR 118) 182.3'!#REF!</definedName>
    <definedName name="Nov12AMA" localSheetId="6">'[2](DR 118) 182.3'!#REF!</definedName>
    <definedName name="Nov12AMA" localSheetId="2">'[2](DR 118) 182.3'!#REF!</definedName>
    <definedName name="Nov12AMA" localSheetId="10">'[2](DR 118) 182.3'!#REF!</definedName>
    <definedName name="Nov12AMA">'[2](DR 118) 182.3'!#REF!</definedName>
    <definedName name="Oct11AMA" localSheetId="5">'[2](DR 118) 182.3'!#REF!</definedName>
    <definedName name="Oct11AMA" localSheetId="4">'[2](DR 118) 182.3'!#REF!</definedName>
    <definedName name="Oct11AMA" localSheetId="9">'[2](DR 118) 182.3'!#REF!</definedName>
    <definedName name="Oct11AMA" localSheetId="7">'[2](DR 118) 182.3'!#REF!</definedName>
    <definedName name="Oct11AMA" localSheetId="6">'[2](DR 118) 182.3'!#REF!</definedName>
    <definedName name="Oct11AMA" localSheetId="2">'[2](DR 118) 182.3'!#REF!</definedName>
    <definedName name="Oct11AMA" localSheetId="10">'[2](DR 118) 182.3'!#REF!</definedName>
    <definedName name="Oct11AMA">'[2](DR 118) 182.3'!#REF!</definedName>
    <definedName name="OCT12AMA" localSheetId="5">'[2](DR 118) 182.3'!#REF!</definedName>
    <definedName name="OCT12AMA" localSheetId="4">'[2](DR 118) 182.3'!#REF!</definedName>
    <definedName name="OCT12AMA" localSheetId="9">'[2](DR 118) 182.3'!#REF!</definedName>
    <definedName name="OCT12AMA" localSheetId="7">'[2](DR 118) 182.3'!#REF!</definedName>
    <definedName name="OCT12AMA" localSheetId="6">'[2](DR 118) 182.3'!#REF!</definedName>
    <definedName name="OCT12AMA" localSheetId="2">'[2](DR 118) 182.3'!#REF!</definedName>
    <definedName name="OCT12AMA" localSheetId="10">'[2](DR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5">'ELEC Activity 2021'!$A$1:$T$67</definedName>
    <definedName name="_xlnm.Print_Area" localSheetId="1">'ELEC Actual 2021'!$A$1:$S$67</definedName>
    <definedName name="_xlnm.Print_Area" localSheetId="9">'ELEC Amort '!$A$1:$Q$39</definedName>
    <definedName name="_xlnm.Print_Area" localSheetId="7">'GAS Activity 2021'!$A$1:$T$73</definedName>
    <definedName name="_xlnm.Print_Area" localSheetId="2">'GAS Actual 2021'!$A$1:$S$74</definedName>
    <definedName name="_xlnm.Print_Area" localSheetId="10">'GAS Amort'!$A$1:$P$15</definedName>
    <definedName name="_xlnm.Print_Titles" localSheetId="5">'ELEC Activity 2021'!$1:$6</definedName>
    <definedName name="_xlnm.Print_Titles" localSheetId="1">'ELEC Actual 2021'!$1:$6</definedName>
    <definedName name="_xlnm.Print_Titles" localSheetId="9">'ELEC Amort '!$1:$5</definedName>
    <definedName name="_xlnm.Print_Titles" localSheetId="7">'GAS Activity 2021'!$1:$6</definedName>
    <definedName name="_xlnm.Print_Titles" localSheetId="2">'GAS Actual 2021'!$1:$6</definedName>
    <definedName name="_xlnm.Print_Titles" localSheetId="10">'GAS Amort'!$1:$5</definedName>
    <definedName name="qqq" hidden="1">{#N/A,#N/A,FALSE,"schA"}</definedName>
    <definedName name="re" hidden="1">{#N/A,#N/A,FALSE,"Pg 6b CustCount_Gas";#N/A,#N/A,FALSE,"QA";#N/A,#N/A,FALSE,"Report";#N/A,#N/A,FALSE,"forecast"}</definedName>
    <definedName name="Sep11AMA" localSheetId="5">'[2](DR 118) 182.3'!#REF!</definedName>
    <definedName name="Sep11AMA" localSheetId="4">'[2](DR 118) 182.3'!#REF!</definedName>
    <definedName name="Sep11AMA" localSheetId="9">'[2](DR 118) 182.3'!#REF!</definedName>
    <definedName name="Sep11AMA" localSheetId="7">'[2](DR 118) 182.3'!#REF!</definedName>
    <definedName name="Sep11AMA" localSheetId="6">'[2](DR 118) 182.3'!#REF!</definedName>
    <definedName name="Sep11AMA" localSheetId="2">'[2](DR 118) 182.3'!#REF!</definedName>
    <definedName name="Sep11AMA" localSheetId="10">'[2](DR 118) 182.3'!#REF!</definedName>
    <definedName name="Sep11AMA">'[2](DR 118) 182.3'!#REF!</definedName>
    <definedName name="Sep12AMA" localSheetId="5">'[2](DR 118) 182.3'!#REF!</definedName>
    <definedName name="Sep12AMA" localSheetId="4">'[2](DR 118) 182.3'!#REF!</definedName>
    <definedName name="Sep12AMA" localSheetId="9">'[2](DR 118) 182.3'!#REF!</definedName>
    <definedName name="Sep12AMA" localSheetId="7">'[2](DR 118) 182.3'!#REF!</definedName>
    <definedName name="Sep12AMA" localSheetId="6">'[2](DR 118) 182.3'!#REF!</definedName>
    <definedName name="Sep12AMA" localSheetId="2">'[2](DR 118) 182.3'!#REF!</definedName>
    <definedName name="Sep12AMA" localSheetId="10">'[2](DR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5">#REF!</definedName>
    <definedName name="Therm_upload" localSheetId="4">#REF!</definedName>
    <definedName name="Therm_upload" localSheetId="9">#REF!</definedName>
    <definedName name="Therm_upload" localSheetId="7">#REF!</definedName>
    <definedName name="Therm_upload" localSheetId="6">#REF!</definedName>
    <definedName name="Therm_upload" localSheetId="2">#REF!</definedName>
    <definedName name="Therm_upload" localSheetId="10">#REF!</definedName>
    <definedName name="Therm_upload">#REF!</definedName>
    <definedName name="Transfer" localSheetId="5" hidden="1">#REF!</definedName>
    <definedName name="Transfer" localSheetId="4" hidden="1">#REF!</definedName>
    <definedName name="Transfer" localSheetId="9" hidden="1">#REF!</definedName>
    <definedName name="Transfer" localSheetId="7" hidden="1">#REF!</definedName>
    <definedName name="Transfer" localSheetId="6" hidden="1">#REF!</definedName>
    <definedName name="Transfer" localSheetId="2" hidden="1">#REF!</definedName>
    <definedName name="Transfer" localSheetId="10" hidden="1">#REF!</definedName>
    <definedName name="Transfer" hidden="1">#REF!</definedName>
    <definedName name="Transfers" localSheetId="5" hidden="1">#REF!</definedName>
    <definedName name="Transfers" localSheetId="4" hidden="1">#REF!</definedName>
    <definedName name="Transfers" localSheetId="9" hidden="1">#REF!</definedName>
    <definedName name="Transfers" localSheetId="7" hidden="1">#REF!</definedName>
    <definedName name="Transfers" localSheetId="6" hidden="1">#REF!</definedName>
    <definedName name="Transfers" localSheetId="2" hidden="1">#REF!</definedName>
    <definedName name="Transfers" localSheetId="10"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62913" fullPrecision="0"/>
</workbook>
</file>

<file path=xl/calcChain.xml><?xml version="1.0" encoding="utf-8"?>
<calcChain xmlns="http://schemas.openxmlformats.org/spreadsheetml/2006/main">
  <c r="F17" i="7" l="1"/>
  <c r="F10" i="7"/>
  <c r="H7" i="2" l="1"/>
  <c r="S8" i="2"/>
  <c r="S13" i="2" l="1"/>
  <c r="S42" i="3" l="1"/>
  <c r="F14" i="7"/>
  <c r="T39" i="8"/>
  <c r="Q11" i="10" l="1"/>
  <c r="Q10" i="10"/>
  <c r="Q7" i="10"/>
  <c r="Q6" i="10"/>
  <c r="H66" i="6" l="1"/>
  <c r="H30" i="2"/>
  <c r="I30" i="2" s="1"/>
  <c r="J30" i="2" s="1"/>
  <c r="K30" i="2" s="1"/>
  <c r="L30" i="2" s="1"/>
  <c r="M30" i="2" s="1"/>
  <c r="N30" i="2" s="1"/>
  <c r="O30" i="2" s="1"/>
  <c r="P30" i="2" s="1"/>
  <c r="Q30" i="2" s="1"/>
  <c r="R30" i="2" s="1"/>
  <c r="S30" i="2" s="1"/>
  <c r="E14" i="5"/>
  <c r="G35" i="6"/>
  <c r="T31" i="6"/>
  <c r="T30" i="6"/>
  <c r="T34" i="6"/>
  <c r="T33" i="6"/>
  <c r="T32" i="6"/>
  <c r="T29" i="6"/>
  <c r="T25" i="6"/>
  <c r="T17" i="6"/>
  <c r="T35" i="6" l="1"/>
  <c r="F14" i="5" l="1"/>
  <c r="T23" i="6" l="1"/>
  <c r="G63" i="2" l="1"/>
  <c r="G54" i="2"/>
  <c r="G50" i="2"/>
  <c r="G47" i="2"/>
  <c r="G39" i="2"/>
  <c r="G35" i="2"/>
  <c r="G66" i="2" s="1"/>
  <c r="G27" i="2"/>
  <c r="G23" i="2"/>
  <c r="G19" i="2"/>
  <c r="G13" i="2"/>
  <c r="H32" i="2"/>
  <c r="I32" i="2" s="1"/>
  <c r="J32" i="2" s="1"/>
  <c r="K32" i="2" s="1"/>
  <c r="H31" i="2"/>
  <c r="I31" i="2" s="1"/>
  <c r="J31" i="2" s="1"/>
  <c r="K31" i="2" s="1"/>
  <c r="L31" i="2" s="1"/>
  <c r="M31" i="2" s="1"/>
  <c r="N31" i="2" s="1"/>
  <c r="G63" i="6"/>
  <c r="G58" i="6"/>
  <c r="G54" i="6"/>
  <c r="G50" i="6"/>
  <c r="G47" i="6"/>
  <c r="G39" i="6"/>
  <c r="G9" i="6"/>
  <c r="G13" i="6"/>
  <c r="G19" i="6"/>
  <c r="G23" i="6"/>
  <c r="G27" i="6"/>
  <c r="L32" i="2" l="1"/>
  <c r="M32" i="2" s="1"/>
  <c r="N32" i="2" s="1"/>
  <c r="O32" i="2" s="1"/>
  <c r="P32" i="2" s="1"/>
  <c r="Q32" i="2" s="1"/>
  <c r="R32" i="2" s="1"/>
  <c r="S32" i="2" s="1"/>
  <c r="K35" i="6"/>
  <c r="L15" i="6"/>
  <c r="J15" i="6"/>
  <c r="J16" i="6"/>
  <c r="I15" i="6"/>
  <c r="I16" i="6"/>
  <c r="O31" i="2" l="1"/>
  <c r="P31" i="2" s="1"/>
  <c r="Q31" i="2" s="1"/>
  <c r="R31" i="2" s="1"/>
  <c r="S31" i="2" s="1"/>
  <c r="P6" i="11"/>
  <c r="F11" i="5" l="1"/>
  <c r="G66" i="6"/>
  <c r="D14" i="10"/>
  <c r="F19" i="5" l="1"/>
  <c r="F11" i="7"/>
  <c r="T62" i="6"/>
  <c r="T61" i="6"/>
  <c r="T60" i="6"/>
  <c r="T57" i="6"/>
  <c r="T56" i="6"/>
  <c r="T53" i="6"/>
  <c r="T52" i="6"/>
  <c r="T49" i="6"/>
  <c r="T46" i="6"/>
  <c r="T45" i="6"/>
  <c r="T42" i="6"/>
  <c r="T41" i="6"/>
  <c r="T38" i="6"/>
  <c r="T37" i="6"/>
  <c r="T26" i="6"/>
  <c r="T22" i="6"/>
  <c r="T21" i="6"/>
  <c r="T18" i="6"/>
  <c r="T16" i="6"/>
  <c r="T15" i="6"/>
  <c r="T12" i="6"/>
  <c r="T11" i="6"/>
  <c r="T13" i="6" s="1"/>
  <c r="T8" i="6"/>
  <c r="T7" i="6"/>
  <c r="T9" i="6" s="1"/>
  <c r="H8" i="2" l="1"/>
  <c r="I8" i="2" s="1"/>
  <c r="T19" i="6"/>
  <c r="G70" i="3"/>
  <c r="G65" i="3"/>
  <c r="G61" i="3"/>
  <c r="G57" i="3"/>
  <c r="G51" i="3"/>
  <c r="G47" i="3"/>
  <c r="G42" i="3"/>
  <c r="G37" i="3"/>
  <c r="G27" i="3"/>
  <c r="G23" i="3"/>
  <c r="G17" i="3"/>
  <c r="G73" i="3" s="1"/>
  <c r="G9" i="3"/>
  <c r="J9" i="6"/>
  <c r="H36" i="3"/>
  <c r="H22" i="2"/>
  <c r="I22" i="2" s="1"/>
  <c r="J22" i="2" s="1"/>
  <c r="K22" i="2" s="1"/>
  <c r="L22" i="2" s="1"/>
  <c r="M22" i="2" s="1"/>
  <c r="N22" i="2" s="1"/>
  <c r="O22" i="2" s="1"/>
  <c r="P22" i="2" s="1"/>
  <c r="Q22" i="2" s="1"/>
  <c r="R22" i="2" s="1"/>
  <c r="S22" i="2" s="1"/>
  <c r="H18" i="2"/>
  <c r="H7" i="3" l="1"/>
  <c r="I7" i="3" s="1"/>
  <c r="J7" i="3" s="1"/>
  <c r="P7" i="11"/>
  <c r="P8" i="11" s="1"/>
  <c r="E14" i="10"/>
  <c r="F20" i="7"/>
  <c r="G69" i="8"/>
  <c r="D20" i="7" s="1"/>
  <c r="T19" i="8"/>
  <c r="J43" i="8"/>
  <c r="R68" i="8"/>
  <c r="S68" i="8" s="1"/>
  <c r="Q66" i="8"/>
  <c r="H36" i="8"/>
  <c r="J36" i="8"/>
  <c r="E9" i="5"/>
  <c r="D19" i="5"/>
  <c r="D18" i="5"/>
  <c r="J49" i="6" l="1"/>
  <c r="H16" i="3" l="1"/>
  <c r="I16" i="3" s="1"/>
  <c r="J16" i="3" s="1"/>
  <c r="K16" i="3" s="1"/>
  <c r="L16" i="3" s="1"/>
  <c r="M16" i="3" s="1"/>
  <c r="N16" i="3" s="1"/>
  <c r="O16" i="3" s="1"/>
  <c r="P16" i="3" s="1"/>
  <c r="Q16" i="3" s="1"/>
  <c r="R16" i="3" s="1"/>
  <c r="S16" i="3" s="1"/>
  <c r="H15" i="3"/>
  <c r="I15" i="3" s="1"/>
  <c r="J15" i="3" s="1"/>
  <c r="K15" i="3" s="1"/>
  <c r="L15" i="3" s="1"/>
  <c r="M15" i="3" s="1"/>
  <c r="N15" i="3" s="1"/>
  <c r="O15" i="3" s="1"/>
  <c r="P15" i="3" s="1"/>
  <c r="Q15" i="3" s="1"/>
  <c r="R15" i="3" s="1"/>
  <c r="S15" i="3" s="1"/>
  <c r="G20" i="7"/>
  <c r="G19" i="7"/>
  <c r="E19" i="7"/>
  <c r="G18" i="7"/>
  <c r="E18" i="7"/>
  <c r="G17" i="7"/>
  <c r="E17" i="7"/>
  <c r="G16" i="7"/>
  <c r="E16" i="7"/>
  <c r="G15" i="7"/>
  <c r="E15" i="7"/>
  <c r="G14" i="7"/>
  <c r="E14" i="7"/>
  <c r="F13" i="7"/>
  <c r="G13" i="7"/>
  <c r="E13" i="7"/>
  <c r="G12" i="7"/>
  <c r="E12" i="7"/>
  <c r="G11" i="7"/>
  <c r="E11" i="7"/>
  <c r="G10" i="7"/>
  <c r="E10" i="7"/>
  <c r="G9" i="7"/>
  <c r="E9" i="7"/>
  <c r="H53" i="2"/>
  <c r="I53" i="2" s="1"/>
  <c r="J53" i="2" s="1"/>
  <c r="K53" i="2" s="1"/>
  <c r="L53" i="2" s="1"/>
  <c r="M53" i="2" s="1"/>
  <c r="N53" i="2" s="1"/>
  <c r="O53" i="2" s="1"/>
  <c r="P53" i="2" s="1"/>
  <c r="Q53" i="2" s="1"/>
  <c r="R53" i="2" s="1"/>
  <c r="S53" i="2" s="1"/>
  <c r="H46" i="2"/>
  <c r="I46" i="2" s="1"/>
  <c r="J46" i="2" s="1"/>
  <c r="K46" i="2" s="1"/>
  <c r="L46" i="2" s="1"/>
  <c r="M46" i="2" s="1"/>
  <c r="N46" i="2" s="1"/>
  <c r="O46" i="2" s="1"/>
  <c r="P46" i="2" s="1"/>
  <c r="Q46" i="2" s="1"/>
  <c r="R46" i="2" s="1"/>
  <c r="S46" i="2" s="1"/>
  <c r="G21" i="5" l="1"/>
  <c r="E21" i="5"/>
  <c r="G20" i="5"/>
  <c r="E20" i="5"/>
  <c r="E19" i="5"/>
  <c r="S54" i="6"/>
  <c r="R54" i="6"/>
  <c r="Q54" i="6"/>
  <c r="P54" i="6"/>
  <c r="O54" i="6"/>
  <c r="N54" i="6"/>
  <c r="M54" i="6"/>
  <c r="L54" i="6"/>
  <c r="K54" i="6"/>
  <c r="J54" i="6"/>
  <c r="I54" i="6"/>
  <c r="H54" i="6"/>
  <c r="G17" i="5"/>
  <c r="E17" i="5"/>
  <c r="S47" i="6"/>
  <c r="R47" i="6"/>
  <c r="Q47" i="6"/>
  <c r="P47" i="6"/>
  <c r="O47" i="6"/>
  <c r="N47" i="6"/>
  <c r="M47" i="6"/>
  <c r="L47" i="6"/>
  <c r="K47" i="6"/>
  <c r="J47" i="6"/>
  <c r="I47" i="6"/>
  <c r="H47" i="6"/>
  <c r="G16" i="5"/>
  <c r="E16" i="5"/>
  <c r="G15" i="5"/>
  <c r="E15" i="5"/>
  <c r="G14" i="5"/>
  <c r="G13" i="5"/>
  <c r="E13" i="5"/>
  <c r="E11" i="5"/>
  <c r="G11" i="5"/>
  <c r="G10" i="5"/>
  <c r="E10" i="5"/>
  <c r="G9" i="5"/>
  <c r="S23" i="6" l="1"/>
  <c r="R23" i="6"/>
  <c r="Q23" i="6"/>
  <c r="P23" i="6"/>
  <c r="O23" i="6"/>
  <c r="N23" i="6"/>
  <c r="M23" i="6"/>
  <c r="L23" i="6"/>
  <c r="K23" i="6"/>
  <c r="J23" i="6"/>
  <c r="I23" i="6"/>
  <c r="H23" i="6"/>
  <c r="P11" i="11" l="1"/>
  <c r="P10" i="11"/>
  <c r="T67" i="8" l="1"/>
  <c r="T66" i="8"/>
  <c r="T59" i="8"/>
  <c r="T58" i="8"/>
  <c r="T63" i="8"/>
  <c r="T62" i="8"/>
  <c r="T55" i="8"/>
  <c r="T54" i="8"/>
  <c r="T53" i="8"/>
  <c r="T52" i="8"/>
  <c r="T49" i="8"/>
  <c r="T48" i="8"/>
  <c r="T45" i="8"/>
  <c r="T44" i="8"/>
  <c r="T43" i="8"/>
  <c r="T40" i="8"/>
  <c r="T38" i="8"/>
  <c r="T35" i="8"/>
  <c r="T34" i="8"/>
  <c r="T32" i="8"/>
  <c r="T31" i="8"/>
  <c r="T30" i="8"/>
  <c r="T33" i="8"/>
  <c r="T29" i="8"/>
  <c r="T26" i="8"/>
  <c r="T25" i="8"/>
  <c r="T22" i="8"/>
  <c r="T21" i="8"/>
  <c r="T20" i="8"/>
  <c r="T16" i="8"/>
  <c r="T15" i="8"/>
  <c r="T14" i="8"/>
  <c r="T13" i="8"/>
  <c r="T11" i="8"/>
  <c r="T12" i="8"/>
  <c r="T8" i="8" l="1"/>
  <c r="T7" i="8"/>
  <c r="D21" i="5" l="1"/>
  <c r="D20" i="5"/>
  <c r="T54" i="6"/>
  <c r="T47" i="6"/>
  <c r="Q8" i="10" l="1"/>
  <c r="D19" i="7" l="1"/>
  <c r="D18" i="7"/>
  <c r="D17" i="7"/>
  <c r="D16" i="7"/>
  <c r="D15" i="7"/>
  <c r="D14" i="7"/>
  <c r="D13" i="7"/>
  <c r="D12" i="7"/>
  <c r="D11" i="7"/>
  <c r="D10" i="7"/>
  <c r="D9" i="7"/>
  <c r="D16" i="5"/>
  <c r="D15" i="5"/>
  <c r="D14" i="5"/>
  <c r="D13" i="5"/>
  <c r="D12" i="5"/>
  <c r="D11" i="5"/>
  <c r="D10" i="5"/>
  <c r="H10" i="5" s="1"/>
  <c r="D17" i="5" l="1"/>
  <c r="D9" i="5"/>
  <c r="H9" i="5" s="1"/>
  <c r="T9" i="8"/>
  <c r="D44" i="8" l="1"/>
  <c r="D30" i="8"/>
  <c r="D31" i="8" s="1"/>
  <c r="D32" i="8" s="1"/>
  <c r="D45" i="3"/>
  <c r="D30" i="3"/>
  <c r="D31" i="3" s="1"/>
  <c r="D36" i="3" s="1"/>
  <c r="S36" i="8" l="1"/>
  <c r="S50" i="6" l="1"/>
  <c r="R50" i="6"/>
  <c r="Q50" i="6"/>
  <c r="P50" i="6"/>
  <c r="O50" i="6"/>
  <c r="N50" i="6"/>
  <c r="M50" i="6"/>
  <c r="L50" i="6"/>
  <c r="K50" i="6"/>
  <c r="J50" i="6"/>
  <c r="I50" i="6"/>
  <c r="H50" i="6"/>
  <c r="E18" i="5" l="1"/>
  <c r="T50" i="6"/>
  <c r="H49" i="2"/>
  <c r="H18" i="5" l="1"/>
  <c r="H50" i="2"/>
  <c r="I49" i="2"/>
  <c r="I50" i="2" l="1"/>
  <c r="J49" i="2"/>
  <c r="J50" i="2" l="1"/>
  <c r="K49" i="2"/>
  <c r="K50" i="2" l="1"/>
  <c r="L49" i="2"/>
  <c r="L50" i="2" l="1"/>
  <c r="M49" i="2"/>
  <c r="M50" i="2" l="1"/>
  <c r="N49" i="2"/>
  <c r="N50" i="2" l="1"/>
  <c r="O49" i="2"/>
  <c r="O50" i="2" l="1"/>
  <c r="P49" i="2"/>
  <c r="P50" i="2" l="1"/>
  <c r="Q49" i="2"/>
  <c r="Q50" i="2" l="1"/>
  <c r="R49" i="2"/>
  <c r="R50" i="2" l="1"/>
  <c r="S49" i="2"/>
  <c r="S50" i="2" s="1"/>
  <c r="O36" i="8" l="1"/>
  <c r="C12" i="11" l="1"/>
  <c r="H52" i="2" l="1"/>
  <c r="H54" i="2" s="1"/>
  <c r="H19" i="5"/>
  <c r="I52" i="2" l="1"/>
  <c r="I54" i="2" s="1"/>
  <c r="J52" i="2" l="1"/>
  <c r="J54" i="2" s="1"/>
  <c r="K52" i="2" l="1"/>
  <c r="K54" i="2" s="1"/>
  <c r="L52" i="2" l="1"/>
  <c r="L54" i="2" s="1"/>
  <c r="M52" i="2" l="1"/>
  <c r="M54" i="2" s="1"/>
  <c r="N52" i="2"/>
  <c r="N54" i="2" s="1"/>
  <c r="O52" i="2" l="1"/>
  <c r="O54" i="2" s="1"/>
  <c r="P52" i="2" l="1"/>
  <c r="P54" i="2" s="1"/>
  <c r="Q52" i="2" l="1"/>
  <c r="Q54" i="2" s="1"/>
  <c r="R52" i="2" l="1"/>
  <c r="R54" i="2" s="1"/>
  <c r="S52" i="2" l="1"/>
  <c r="S54" i="2" l="1"/>
  <c r="C8" i="11"/>
  <c r="C14" i="11" s="1"/>
  <c r="D12" i="10"/>
  <c r="F8" i="10" l="1"/>
  <c r="E8" i="10"/>
  <c r="D8" i="10"/>
  <c r="H62" i="2" l="1"/>
  <c r="I62" i="2" s="1"/>
  <c r="J62" i="2" s="1"/>
  <c r="K62" i="2" s="1"/>
  <c r="L62" i="2" s="1"/>
  <c r="M62" i="2" s="1"/>
  <c r="N62" i="2" s="1"/>
  <c r="O62" i="2" s="1"/>
  <c r="P62" i="2" s="1"/>
  <c r="Q62" i="2" s="1"/>
  <c r="R62" i="2" s="1"/>
  <c r="S62" i="2" s="1"/>
  <c r="H61" i="2"/>
  <c r="I61" i="2" s="1"/>
  <c r="J61" i="2" s="1"/>
  <c r="K61" i="2" s="1"/>
  <c r="L61" i="2" s="1"/>
  <c r="M61" i="2" s="1"/>
  <c r="N61" i="2" s="1"/>
  <c r="O61" i="2" s="1"/>
  <c r="P61" i="2" s="1"/>
  <c r="Q61" i="2" s="1"/>
  <c r="R61" i="2" s="1"/>
  <c r="S61" i="2" s="1"/>
  <c r="H12" i="2"/>
  <c r="I12" i="2" s="1"/>
  <c r="J12" i="2" s="1"/>
  <c r="K12" i="2" s="1"/>
  <c r="L12" i="2" s="1"/>
  <c r="M12" i="2" s="1"/>
  <c r="N12" i="2" s="1"/>
  <c r="H68" i="3"/>
  <c r="I68" i="3" s="1"/>
  <c r="J68" i="3" s="1"/>
  <c r="K68" i="3" s="1"/>
  <c r="L68" i="3" s="1"/>
  <c r="M68" i="3" s="1"/>
  <c r="N68" i="3" s="1"/>
  <c r="O68" i="3" s="1"/>
  <c r="P68" i="3" s="1"/>
  <c r="Q68" i="3" s="1"/>
  <c r="R68" i="3" s="1"/>
  <c r="S68" i="3" s="1"/>
  <c r="H69" i="3"/>
  <c r="I69" i="3" s="1"/>
  <c r="J69" i="3" s="1"/>
  <c r="K69" i="3" s="1"/>
  <c r="L69" i="3" s="1"/>
  <c r="M69" i="3" s="1"/>
  <c r="N69" i="3" s="1"/>
  <c r="O12" i="2" l="1"/>
  <c r="P12" i="2" s="1"/>
  <c r="Q12" i="2" s="1"/>
  <c r="R12" i="2" s="1"/>
  <c r="S12" i="2" s="1"/>
  <c r="H67" i="3" l="1"/>
  <c r="I67" i="3" s="1"/>
  <c r="J67" i="3" s="1"/>
  <c r="H12" i="3"/>
  <c r="I12" i="3" s="1"/>
  <c r="H13" i="3"/>
  <c r="I13" i="3" s="1"/>
  <c r="J13" i="3" s="1"/>
  <c r="K13" i="3" s="1"/>
  <c r="L13" i="3" s="1"/>
  <c r="M13" i="3" s="1"/>
  <c r="N13" i="3" s="1"/>
  <c r="O13" i="3" s="1"/>
  <c r="P13" i="3" s="1"/>
  <c r="Q13" i="3" s="1"/>
  <c r="R13" i="3" s="1"/>
  <c r="S13" i="3" s="1"/>
  <c r="H14" i="3"/>
  <c r="I14" i="3" s="1"/>
  <c r="J14" i="3" s="1"/>
  <c r="K14" i="3" s="1"/>
  <c r="L14" i="3" s="1"/>
  <c r="M14" i="3" s="1"/>
  <c r="N14" i="3" s="1"/>
  <c r="O14" i="3" s="1"/>
  <c r="P14" i="3" s="1"/>
  <c r="Q14" i="3" s="1"/>
  <c r="R14" i="3" s="1"/>
  <c r="S14" i="3" s="1"/>
  <c r="H64" i="3"/>
  <c r="I64" i="3" s="1"/>
  <c r="J64" i="3" s="1"/>
  <c r="K64" i="3" s="1"/>
  <c r="L64" i="3" s="1"/>
  <c r="M64" i="3" s="1"/>
  <c r="N64" i="3" s="1"/>
  <c r="O64" i="3" s="1"/>
  <c r="P64" i="3" s="1"/>
  <c r="Q64" i="3" s="1"/>
  <c r="R64" i="3" s="1"/>
  <c r="S64" i="3" s="1"/>
  <c r="H63" i="3"/>
  <c r="I63" i="3" s="1"/>
  <c r="J63" i="3" s="1"/>
  <c r="K63" i="3" s="1"/>
  <c r="L63" i="3" s="1"/>
  <c r="M63" i="3" s="1"/>
  <c r="N63" i="3" s="1"/>
  <c r="O63" i="3" s="1"/>
  <c r="P63" i="3" s="1"/>
  <c r="Q63" i="3" s="1"/>
  <c r="H60" i="3"/>
  <c r="I60" i="3" s="1"/>
  <c r="J60" i="3" s="1"/>
  <c r="K60" i="3" s="1"/>
  <c r="L60" i="3" s="1"/>
  <c r="M60" i="3" s="1"/>
  <c r="N60" i="3" s="1"/>
  <c r="O60" i="3" s="1"/>
  <c r="P60" i="3" s="1"/>
  <c r="Q60" i="3" s="1"/>
  <c r="R60" i="3" s="1"/>
  <c r="S60" i="3" s="1"/>
  <c r="H59" i="3"/>
  <c r="I59" i="3" s="1"/>
  <c r="J59" i="3" s="1"/>
  <c r="K59" i="3" s="1"/>
  <c r="L59" i="3" s="1"/>
  <c r="M59" i="3" s="1"/>
  <c r="N59" i="3" s="1"/>
  <c r="O59" i="3" s="1"/>
  <c r="P59" i="3" s="1"/>
  <c r="Q59" i="3" s="1"/>
  <c r="R59" i="3" s="1"/>
  <c r="S59" i="3" s="1"/>
  <c r="H56" i="3"/>
  <c r="I56" i="3" s="1"/>
  <c r="J56" i="3" s="1"/>
  <c r="K56" i="3" s="1"/>
  <c r="L56" i="3" s="1"/>
  <c r="M56" i="3" s="1"/>
  <c r="N56" i="3" s="1"/>
  <c r="O56" i="3" s="1"/>
  <c r="P56" i="3" s="1"/>
  <c r="Q56" i="3" s="1"/>
  <c r="R56" i="3" s="1"/>
  <c r="S56" i="3" s="1"/>
  <c r="H55" i="3"/>
  <c r="I55" i="3" s="1"/>
  <c r="J55" i="3" s="1"/>
  <c r="K55" i="3" s="1"/>
  <c r="L55" i="3" s="1"/>
  <c r="M55" i="3" s="1"/>
  <c r="N55" i="3" s="1"/>
  <c r="O55" i="3" s="1"/>
  <c r="P55" i="3" s="1"/>
  <c r="Q55" i="3" s="1"/>
  <c r="R55" i="3" s="1"/>
  <c r="S55" i="3" s="1"/>
  <c r="H54" i="3"/>
  <c r="I54" i="3" s="1"/>
  <c r="J54" i="3" s="1"/>
  <c r="K54" i="3" s="1"/>
  <c r="L54" i="3" s="1"/>
  <c r="M54" i="3" s="1"/>
  <c r="N54" i="3" s="1"/>
  <c r="O54" i="3" s="1"/>
  <c r="P54" i="3" s="1"/>
  <c r="Q54" i="3" s="1"/>
  <c r="R54" i="3" s="1"/>
  <c r="S54" i="3" s="1"/>
  <c r="H53" i="3"/>
  <c r="I53" i="3" s="1"/>
  <c r="J53" i="3" s="1"/>
  <c r="K53" i="3" s="1"/>
  <c r="L53" i="3" s="1"/>
  <c r="M53" i="3" s="1"/>
  <c r="N53" i="3" s="1"/>
  <c r="O53" i="3" s="1"/>
  <c r="P53" i="3" s="1"/>
  <c r="Q53" i="3" s="1"/>
  <c r="R53" i="3" s="1"/>
  <c r="S53" i="3" s="1"/>
  <c r="H50" i="3"/>
  <c r="I50" i="3" s="1"/>
  <c r="J50" i="3" s="1"/>
  <c r="K50" i="3" s="1"/>
  <c r="L50" i="3" s="1"/>
  <c r="M50" i="3" s="1"/>
  <c r="N50" i="3" s="1"/>
  <c r="O50" i="3" s="1"/>
  <c r="P50" i="3" s="1"/>
  <c r="Q50" i="3" s="1"/>
  <c r="R50" i="3" s="1"/>
  <c r="S50" i="3" s="1"/>
  <c r="H49" i="3"/>
  <c r="I49" i="3" s="1"/>
  <c r="J49" i="3" s="1"/>
  <c r="K49" i="3" s="1"/>
  <c r="L49" i="3" s="1"/>
  <c r="M49" i="3" s="1"/>
  <c r="N49" i="3" s="1"/>
  <c r="O49" i="3" s="1"/>
  <c r="P49" i="3" s="1"/>
  <c r="Q49" i="3" s="1"/>
  <c r="R49" i="3" s="1"/>
  <c r="S49" i="3" s="1"/>
  <c r="H46" i="3"/>
  <c r="I46" i="3" s="1"/>
  <c r="J46" i="3" s="1"/>
  <c r="K46" i="3" s="1"/>
  <c r="L46" i="3" s="1"/>
  <c r="M46" i="3" s="1"/>
  <c r="N46" i="3" s="1"/>
  <c r="O46" i="3" s="1"/>
  <c r="P46" i="3" s="1"/>
  <c r="Q46" i="3" s="1"/>
  <c r="R46" i="3" s="1"/>
  <c r="S46" i="3" s="1"/>
  <c r="H45" i="3"/>
  <c r="I45" i="3" s="1"/>
  <c r="J45" i="3" s="1"/>
  <c r="K45" i="3" s="1"/>
  <c r="L45" i="3" s="1"/>
  <c r="M45" i="3" s="1"/>
  <c r="N45" i="3" s="1"/>
  <c r="O45" i="3" s="1"/>
  <c r="P45" i="3" s="1"/>
  <c r="Q45" i="3" s="1"/>
  <c r="R45" i="3" s="1"/>
  <c r="S45" i="3" s="1"/>
  <c r="H44" i="3"/>
  <c r="I44" i="3" s="1"/>
  <c r="J44" i="3" s="1"/>
  <c r="K44" i="3" s="1"/>
  <c r="L44" i="3" s="1"/>
  <c r="M44" i="3" s="1"/>
  <c r="N44" i="3" s="1"/>
  <c r="O44" i="3" s="1"/>
  <c r="P44" i="3" s="1"/>
  <c r="Q44" i="3" s="1"/>
  <c r="R44" i="3" s="1"/>
  <c r="S44" i="3" s="1"/>
  <c r="H41" i="3"/>
  <c r="I41" i="3" s="1"/>
  <c r="J41" i="3" s="1"/>
  <c r="K41" i="3" s="1"/>
  <c r="L41" i="3" s="1"/>
  <c r="M41" i="3" s="1"/>
  <c r="N41" i="3" s="1"/>
  <c r="O41" i="3" s="1"/>
  <c r="P41" i="3" s="1"/>
  <c r="Q41" i="3" s="1"/>
  <c r="R41" i="3" s="1"/>
  <c r="S41" i="3" s="1"/>
  <c r="H39" i="3"/>
  <c r="I39" i="3" s="1"/>
  <c r="J39" i="3" s="1"/>
  <c r="K39" i="3" s="1"/>
  <c r="L39" i="3" s="1"/>
  <c r="M39" i="3" s="1"/>
  <c r="N39" i="3" s="1"/>
  <c r="O39" i="3" s="1"/>
  <c r="P39" i="3" s="1"/>
  <c r="Q39" i="3" s="1"/>
  <c r="R39" i="3" s="1"/>
  <c r="S39" i="3" s="1"/>
  <c r="H34" i="3"/>
  <c r="I34" i="3" s="1"/>
  <c r="J34" i="3" s="1"/>
  <c r="K34" i="3" s="1"/>
  <c r="L34" i="3" s="1"/>
  <c r="M34" i="3" s="1"/>
  <c r="N34" i="3" s="1"/>
  <c r="O34" i="3" s="1"/>
  <c r="P34" i="3" s="1"/>
  <c r="Q34" i="3" s="1"/>
  <c r="R34" i="3" s="1"/>
  <c r="S34" i="3" s="1"/>
  <c r="H33" i="3"/>
  <c r="I33" i="3" s="1"/>
  <c r="J33" i="3" s="1"/>
  <c r="K33" i="3" s="1"/>
  <c r="L33" i="3" s="1"/>
  <c r="M33" i="3" s="1"/>
  <c r="N33" i="3" s="1"/>
  <c r="O33" i="3" s="1"/>
  <c r="P33" i="3" s="1"/>
  <c r="Q33" i="3" s="1"/>
  <c r="R33" i="3" s="1"/>
  <c r="S33" i="3" s="1"/>
  <c r="H32" i="3"/>
  <c r="I32" i="3" s="1"/>
  <c r="J32" i="3" s="1"/>
  <c r="K32" i="3" s="1"/>
  <c r="L32" i="3" s="1"/>
  <c r="M32" i="3" s="1"/>
  <c r="N32" i="3" s="1"/>
  <c r="O32" i="3" s="1"/>
  <c r="P32" i="3" s="1"/>
  <c r="Q32" i="3" s="1"/>
  <c r="R32" i="3" s="1"/>
  <c r="S32" i="3" s="1"/>
  <c r="H31" i="3"/>
  <c r="I31" i="3" s="1"/>
  <c r="J31" i="3" s="1"/>
  <c r="K31" i="3" s="1"/>
  <c r="L31" i="3" s="1"/>
  <c r="M31" i="3" s="1"/>
  <c r="N31" i="3" s="1"/>
  <c r="O31" i="3" s="1"/>
  <c r="P31" i="3" s="1"/>
  <c r="Q31" i="3" s="1"/>
  <c r="R31" i="3" s="1"/>
  <c r="S31" i="3" s="1"/>
  <c r="H30" i="3"/>
  <c r="I30" i="3" s="1"/>
  <c r="J30" i="3" s="1"/>
  <c r="K30" i="3" s="1"/>
  <c r="L30" i="3" s="1"/>
  <c r="M30" i="3" s="1"/>
  <c r="N30" i="3" s="1"/>
  <c r="O30" i="3" s="1"/>
  <c r="P30" i="3" s="1"/>
  <c r="Q30" i="3" s="1"/>
  <c r="R30" i="3" s="1"/>
  <c r="S30" i="3" s="1"/>
  <c r="H29" i="3"/>
  <c r="H26" i="3"/>
  <c r="I26" i="3" s="1"/>
  <c r="J26" i="3" s="1"/>
  <c r="K26" i="3" s="1"/>
  <c r="L26" i="3" s="1"/>
  <c r="M26" i="3" s="1"/>
  <c r="N26" i="3" s="1"/>
  <c r="O26" i="3" s="1"/>
  <c r="P26" i="3" s="1"/>
  <c r="Q26" i="3" s="1"/>
  <c r="R26" i="3" s="1"/>
  <c r="S26" i="3" s="1"/>
  <c r="H25" i="3"/>
  <c r="I25" i="3" s="1"/>
  <c r="J25" i="3" s="1"/>
  <c r="K25" i="3" s="1"/>
  <c r="L25" i="3" s="1"/>
  <c r="M25" i="3" s="1"/>
  <c r="N25" i="3" s="1"/>
  <c r="O25" i="3" s="1"/>
  <c r="P25" i="3" s="1"/>
  <c r="Q25" i="3" s="1"/>
  <c r="R25" i="3" s="1"/>
  <c r="S25" i="3" s="1"/>
  <c r="H22" i="3"/>
  <c r="I22" i="3" s="1"/>
  <c r="J22" i="3" s="1"/>
  <c r="K22" i="3" s="1"/>
  <c r="L22" i="3" s="1"/>
  <c r="M22" i="3" s="1"/>
  <c r="N22" i="3" s="1"/>
  <c r="O22" i="3" s="1"/>
  <c r="P22" i="3" s="1"/>
  <c r="Q22" i="3" s="1"/>
  <c r="R22" i="3" s="1"/>
  <c r="S22" i="3" s="1"/>
  <c r="H21" i="3"/>
  <c r="I21" i="3" s="1"/>
  <c r="J21" i="3" s="1"/>
  <c r="K21" i="3" s="1"/>
  <c r="L21" i="3" s="1"/>
  <c r="M21" i="3" s="1"/>
  <c r="N21" i="3" s="1"/>
  <c r="O21" i="3" s="1"/>
  <c r="P21" i="3" s="1"/>
  <c r="Q21" i="3" s="1"/>
  <c r="R21" i="3" s="1"/>
  <c r="S21" i="3" s="1"/>
  <c r="H20" i="3"/>
  <c r="I20" i="3" s="1"/>
  <c r="J20" i="3" s="1"/>
  <c r="K20" i="3" s="1"/>
  <c r="L20" i="3" s="1"/>
  <c r="M20" i="3" s="1"/>
  <c r="N20" i="3" s="1"/>
  <c r="O20" i="3" s="1"/>
  <c r="P20" i="3" s="1"/>
  <c r="Q20" i="3" s="1"/>
  <c r="R20" i="3" s="1"/>
  <c r="S20" i="3" s="1"/>
  <c r="H19" i="3"/>
  <c r="I19" i="3" s="1"/>
  <c r="J19" i="3" s="1"/>
  <c r="K19" i="3" s="1"/>
  <c r="L19" i="3" s="1"/>
  <c r="M19" i="3" s="1"/>
  <c r="N19" i="3" s="1"/>
  <c r="O19" i="3" s="1"/>
  <c r="P19" i="3" s="1"/>
  <c r="Q19" i="3" s="1"/>
  <c r="R19" i="3" s="1"/>
  <c r="S19" i="3" s="1"/>
  <c r="H8" i="3"/>
  <c r="I8" i="3" s="1"/>
  <c r="J8" i="3" s="1"/>
  <c r="K8" i="3" s="1"/>
  <c r="L8" i="3" s="1"/>
  <c r="M8" i="3" s="1"/>
  <c r="N8" i="3" s="1"/>
  <c r="O8" i="3" s="1"/>
  <c r="P8" i="3" s="1"/>
  <c r="Q8" i="3" s="1"/>
  <c r="R8" i="3" s="1"/>
  <c r="S8" i="3" s="1"/>
  <c r="Q12" i="10"/>
  <c r="Q14" i="10" s="1"/>
  <c r="O8" i="11"/>
  <c r="O12" i="11"/>
  <c r="H35" i="3" l="1"/>
  <c r="H37" i="3" s="1"/>
  <c r="S27" i="3"/>
  <c r="I36" i="3"/>
  <c r="R63" i="3"/>
  <c r="S63" i="3" s="1"/>
  <c r="I29" i="3"/>
  <c r="S23" i="3"/>
  <c r="J12" i="3"/>
  <c r="O14" i="11"/>
  <c r="J36" i="3" l="1"/>
  <c r="J29" i="3"/>
  <c r="I35" i="3"/>
  <c r="I37" i="3" s="1"/>
  <c r="K12" i="3"/>
  <c r="L12" i="3" s="1"/>
  <c r="M12" i="3" s="1"/>
  <c r="N12" i="3" s="1"/>
  <c r="O12" i="3" s="1"/>
  <c r="P12" i="3" s="1"/>
  <c r="Q12" i="3" s="1"/>
  <c r="R12" i="3" s="1"/>
  <c r="S12" i="3" s="1"/>
  <c r="P12" i="11"/>
  <c r="K29" i="3" l="1"/>
  <c r="J35" i="3"/>
  <c r="J37" i="3" s="1"/>
  <c r="K36" i="3"/>
  <c r="P14" i="11"/>
  <c r="L36" i="3" l="1"/>
  <c r="L29" i="3"/>
  <c r="K35" i="3"/>
  <c r="K37" i="3" s="1"/>
  <c r="H45" i="2"/>
  <c r="H21" i="2"/>
  <c r="H23" i="2" s="1"/>
  <c r="H25" i="2"/>
  <c r="H15" i="2"/>
  <c r="I45" i="2" l="1"/>
  <c r="H47" i="2"/>
  <c r="M29" i="3"/>
  <c r="L35" i="3"/>
  <c r="L37" i="3" s="1"/>
  <c r="M36" i="3"/>
  <c r="I21" i="2"/>
  <c r="I23" i="2" s="1"/>
  <c r="I15" i="2"/>
  <c r="J15" i="2" l="1"/>
  <c r="K15" i="2" s="1"/>
  <c r="L15" i="2" s="1"/>
  <c r="M15" i="2" s="1"/>
  <c r="N15" i="2" s="1"/>
  <c r="O15" i="2" s="1"/>
  <c r="P15" i="2" s="1"/>
  <c r="J45" i="2"/>
  <c r="I47" i="2"/>
  <c r="N36" i="3"/>
  <c r="N29" i="3"/>
  <c r="M35" i="3"/>
  <c r="M37" i="3" s="1"/>
  <c r="J21" i="2"/>
  <c r="K21" i="2" l="1"/>
  <c r="J23" i="2"/>
  <c r="K45" i="2"/>
  <c r="J47" i="2"/>
  <c r="O29" i="3"/>
  <c r="N35" i="3"/>
  <c r="N37" i="3" s="1"/>
  <c r="O36" i="3"/>
  <c r="Q15" i="2"/>
  <c r="R15" i="2" s="1"/>
  <c r="S15" i="2" s="1"/>
  <c r="L21" i="2" l="1"/>
  <c r="K23" i="2"/>
  <c r="L45" i="2"/>
  <c r="K47" i="2"/>
  <c r="P36" i="3"/>
  <c r="P29" i="3"/>
  <c r="O35" i="3"/>
  <c r="O37" i="3" s="1"/>
  <c r="M21" i="2" l="1"/>
  <c r="L23" i="2"/>
  <c r="M45" i="2"/>
  <c r="L47" i="2"/>
  <c r="Q29" i="3"/>
  <c r="P35" i="3"/>
  <c r="P37" i="3" s="1"/>
  <c r="Q36" i="3"/>
  <c r="M23" i="2" l="1"/>
  <c r="N21" i="2"/>
  <c r="N45" i="2"/>
  <c r="M47" i="2"/>
  <c r="R36" i="3"/>
  <c r="R29" i="3"/>
  <c r="S29" i="3" s="1"/>
  <c r="S35" i="3" s="1"/>
  <c r="Q35" i="3"/>
  <c r="Q37" i="3" s="1"/>
  <c r="O21" i="2" l="1"/>
  <c r="N23" i="2"/>
  <c r="O45" i="2"/>
  <c r="N47" i="2"/>
  <c r="R35" i="3"/>
  <c r="R37" i="3" s="1"/>
  <c r="S36" i="3"/>
  <c r="S37" i="3" s="1"/>
  <c r="P21" i="2" l="1"/>
  <c r="O23" i="2"/>
  <c r="P45" i="2"/>
  <c r="O47" i="2"/>
  <c r="P23" i="2" l="1"/>
  <c r="Q21" i="2"/>
  <c r="Q45" i="2"/>
  <c r="P47" i="2"/>
  <c r="R21" i="2" l="1"/>
  <c r="Q23" i="2"/>
  <c r="R45" i="2"/>
  <c r="Q47" i="2"/>
  <c r="S21" i="2" l="1"/>
  <c r="S23" i="2" s="1"/>
  <c r="R23" i="2"/>
  <c r="S45" i="2"/>
  <c r="S47" i="2" s="1"/>
  <c r="R47" i="2"/>
  <c r="K36" i="8" l="1"/>
  <c r="L36" i="8"/>
  <c r="M36" i="8"/>
  <c r="H17" i="5" l="1"/>
  <c r="T63" i="6"/>
  <c r="T58" i="6"/>
  <c r="T17" i="8" l="1"/>
  <c r="H9" i="6"/>
  <c r="J19" i="6" l="1"/>
  <c r="K9" i="8" l="1"/>
  <c r="S65" i="3" l="1"/>
  <c r="H11" i="3"/>
  <c r="K7" i="3"/>
  <c r="L7" i="3" s="1"/>
  <c r="M7" i="3" s="1"/>
  <c r="N7" i="3" s="1"/>
  <c r="O7" i="3" s="1"/>
  <c r="P7" i="3" s="1"/>
  <c r="Q7" i="3" s="1"/>
  <c r="R7" i="3" s="1"/>
  <c r="S7" i="3" s="1"/>
  <c r="S9" i="3" l="1"/>
  <c r="I11" i="3"/>
  <c r="J11" i="3" s="1"/>
  <c r="K11" i="3" s="1"/>
  <c r="L11" i="3" s="1"/>
  <c r="M11" i="3" s="1"/>
  <c r="N11" i="3" s="1"/>
  <c r="O11" i="3" s="1"/>
  <c r="P11" i="3" s="1"/>
  <c r="Q11" i="3" s="1"/>
  <c r="R11" i="3" s="1"/>
  <c r="S11" i="3" s="1"/>
  <c r="H17" i="3"/>
  <c r="H47" i="3"/>
  <c r="K51" i="3"/>
  <c r="H60" i="2"/>
  <c r="I60" i="2" s="1"/>
  <c r="J60" i="2" s="1"/>
  <c r="H29" i="2"/>
  <c r="I25" i="2"/>
  <c r="S17" i="3" l="1"/>
  <c r="K60" i="2"/>
  <c r="L60" i="2" s="1"/>
  <c r="M60" i="2" s="1"/>
  <c r="I29" i="2"/>
  <c r="J29" i="2" s="1"/>
  <c r="J25" i="2"/>
  <c r="K25" i="2" s="1"/>
  <c r="L25" i="2" s="1"/>
  <c r="M25" i="2" s="1"/>
  <c r="N25" i="2" s="1"/>
  <c r="M63" i="2" l="1"/>
  <c r="K29" i="2"/>
  <c r="O25" i="2"/>
  <c r="N60" i="2" l="1"/>
  <c r="O60" i="2" s="1"/>
  <c r="P60" i="2" s="1"/>
  <c r="Q60" i="2" s="1"/>
  <c r="R60" i="2" s="1"/>
  <c r="S60" i="2" s="1"/>
  <c r="L29" i="2"/>
  <c r="M29" i="2" s="1"/>
  <c r="N29" i="2" s="1"/>
  <c r="O29" i="2" s="1"/>
  <c r="P29" i="2" s="1"/>
  <c r="Q29" i="2" s="1"/>
  <c r="R29" i="2" s="1"/>
  <c r="S29" i="2" s="1"/>
  <c r="P25" i="2"/>
  <c r="S63" i="2" l="1"/>
  <c r="Q25" i="2"/>
  <c r="R25" i="2" l="1"/>
  <c r="S25" i="2" s="1"/>
  <c r="N12" i="11" l="1"/>
  <c r="M12" i="11"/>
  <c r="L12" i="11"/>
  <c r="K12" i="11"/>
  <c r="J12" i="11"/>
  <c r="I12" i="11"/>
  <c r="H12" i="11"/>
  <c r="G12" i="11"/>
  <c r="F12" i="11"/>
  <c r="E12" i="11"/>
  <c r="D12" i="11"/>
  <c r="N8" i="11"/>
  <c r="M8" i="11"/>
  <c r="L8" i="11"/>
  <c r="K8" i="11"/>
  <c r="J8" i="11"/>
  <c r="I8" i="11"/>
  <c r="H8" i="11"/>
  <c r="G8" i="11"/>
  <c r="F8" i="11"/>
  <c r="E8" i="11"/>
  <c r="D8" i="11"/>
  <c r="P12" i="10"/>
  <c r="O12" i="10"/>
  <c r="N12" i="10"/>
  <c r="M12" i="10"/>
  <c r="L12" i="10"/>
  <c r="K12" i="10"/>
  <c r="J12" i="10"/>
  <c r="I12" i="10"/>
  <c r="H12" i="10"/>
  <c r="G12" i="10"/>
  <c r="F12" i="10"/>
  <c r="E12" i="10"/>
  <c r="P8" i="10"/>
  <c r="O8" i="10"/>
  <c r="N8" i="10"/>
  <c r="N14" i="10" s="1"/>
  <c r="M8" i="10"/>
  <c r="L8" i="10"/>
  <c r="K8" i="10"/>
  <c r="J8" i="10"/>
  <c r="I8" i="10"/>
  <c r="H8" i="10"/>
  <c r="G8" i="10"/>
  <c r="F14" i="10"/>
  <c r="J69" i="8"/>
  <c r="H69" i="8"/>
  <c r="O68" i="8"/>
  <c r="O69" i="3" s="1"/>
  <c r="K64" i="8"/>
  <c r="J64" i="8"/>
  <c r="I64" i="8"/>
  <c r="H64" i="8"/>
  <c r="N60" i="8"/>
  <c r="J60" i="8"/>
  <c r="I60" i="8"/>
  <c r="S60" i="8"/>
  <c r="R60" i="8"/>
  <c r="Q60" i="8"/>
  <c r="P60" i="8"/>
  <c r="O60" i="8"/>
  <c r="M60" i="8"/>
  <c r="L60" i="8"/>
  <c r="K60" i="8"/>
  <c r="J56" i="8"/>
  <c r="H56" i="8"/>
  <c r="I56" i="8"/>
  <c r="S50" i="8"/>
  <c r="J50" i="8"/>
  <c r="R50" i="8"/>
  <c r="Q50" i="8"/>
  <c r="P50" i="8"/>
  <c r="O50" i="8"/>
  <c r="N50" i="8"/>
  <c r="M50" i="8"/>
  <c r="L50" i="8"/>
  <c r="K50" i="8"/>
  <c r="I50" i="8"/>
  <c r="H50" i="8"/>
  <c r="J46" i="8"/>
  <c r="K46" i="8"/>
  <c r="H46" i="8"/>
  <c r="R41" i="8"/>
  <c r="L41" i="8"/>
  <c r="K41" i="8"/>
  <c r="J41" i="8"/>
  <c r="Q41" i="8"/>
  <c r="P41" i="8"/>
  <c r="I41" i="8"/>
  <c r="H41" i="8"/>
  <c r="H72" i="8" s="1"/>
  <c r="S27" i="8"/>
  <c r="O27" i="8"/>
  <c r="L27" i="8"/>
  <c r="J27" i="8"/>
  <c r="H27" i="8"/>
  <c r="P27" i="8"/>
  <c r="N27" i="8"/>
  <c r="M27" i="8"/>
  <c r="K27" i="8"/>
  <c r="I27" i="8"/>
  <c r="J23" i="8"/>
  <c r="K23" i="8"/>
  <c r="H23" i="8"/>
  <c r="J17" i="8"/>
  <c r="H17" i="8"/>
  <c r="N9" i="8"/>
  <c r="L9" i="8"/>
  <c r="J9" i="8"/>
  <c r="I9" i="8"/>
  <c r="S9" i="8"/>
  <c r="R9" i="8"/>
  <c r="Q9" i="8"/>
  <c r="P9" i="8"/>
  <c r="O9" i="8"/>
  <c r="M9" i="8"/>
  <c r="H9" i="8"/>
  <c r="J63" i="6"/>
  <c r="H63" i="6"/>
  <c r="I63" i="6"/>
  <c r="J58" i="6"/>
  <c r="I58" i="6"/>
  <c r="H58" i="6"/>
  <c r="K58" i="6"/>
  <c r="R43" i="6"/>
  <c r="J43" i="6"/>
  <c r="H43" i="6"/>
  <c r="Q43" i="6"/>
  <c r="I43" i="6"/>
  <c r="K39" i="6"/>
  <c r="J39" i="6"/>
  <c r="I39" i="6"/>
  <c r="H39" i="6"/>
  <c r="N39" i="6"/>
  <c r="J35" i="6"/>
  <c r="M35" i="6"/>
  <c r="H35" i="6"/>
  <c r="S27" i="6"/>
  <c r="R27" i="6"/>
  <c r="Q27" i="6"/>
  <c r="P27" i="6"/>
  <c r="O27" i="6"/>
  <c r="N27" i="6"/>
  <c r="M27" i="6"/>
  <c r="L27" i="6"/>
  <c r="K27" i="6"/>
  <c r="J27" i="6"/>
  <c r="H27" i="6"/>
  <c r="I27" i="6"/>
  <c r="Q19" i="6"/>
  <c r="R19" i="6"/>
  <c r="P19" i="6"/>
  <c r="O19" i="6"/>
  <c r="N19" i="6"/>
  <c r="M19" i="6"/>
  <c r="L19" i="6"/>
  <c r="K19" i="6"/>
  <c r="I19" i="6"/>
  <c r="H19" i="6"/>
  <c r="S13" i="6"/>
  <c r="R13" i="6"/>
  <c r="Q13" i="6"/>
  <c r="P13" i="6"/>
  <c r="O13" i="6"/>
  <c r="N13" i="6"/>
  <c r="M13" i="6"/>
  <c r="L13" i="6"/>
  <c r="K13" i="6"/>
  <c r="J13" i="6"/>
  <c r="I13" i="6"/>
  <c r="H13" i="6"/>
  <c r="S9" i="6"/>
  <c r="R9" i="6"/>
  <c r="Q9" i="6"/>
  <c r="P9" i="6"/>
  <c r="O9" i="6"/>
  <c r="N9" i="6"/>
  <c r="M9" i="6"/>
  <c r="L9" i="6"/>
  <c r="K9" i="6"/>
  <c r="I9" i="6"/>
  <c r="J65" i="3"/>
  <c r="J61" i="3"/>
  <c r="K61" i="3"/>
  <c r="J57" i="3"/>
  <c r="H51" i="3"/>
  <c r="J47" i="3"/>
  <c r="J42" i="3"/>
  <c r="J27" i="3"/>
  <c r="J23" i="3"/>
  <c r="J17" i="3"/>
  <c r="J9" i="3"/>
  <c r="I63" i="2"/>
  <c r="M66" i="6" l="1"/>
  <c r="G14" i="10"/>
  <c r="P14" i="10"/>
  <c r="I14" i="10"/>
  <c r="J72" i="8"/>
  <c r="J66" i="6"/>
  <c r="H16" i="7"/>
  <c r="H9" i="7"/>
  <c r="K69" i="8"/>
  <c r="K67" i="3"/>
  <c r="H13" i="5"/>
  <c r="L14" i="10"/>
  <c r="H14" i="10"/>
  <c r="J14" i="10"/>
  <c r="D14" i="11"/>
  <c r="D22" i="7"/>
  <c r="O14" i="10"/>
  <c r="K14" i="10"/>
  <c r="M14" i="10"/>
  <c r="E14" i="11"/>
  <c r="I14" i="11"/>
  <c r="M14" i="11"/>
  <c r="P68" i="8"/>
  <c r="I69" i="8"/>
  <c r="K14" i="11"/>
  <c r="F14" i="11"/>
  <c r="J14" i="11"/>
  <c r="N14" i="11"/>
  <c r="I46" i="8"/>
  <c r="R27" i="8"/>
  <c r="H14" i="11"/>
  <c r="L14" i="11"/>
  <c r="G14" i="11"/>
  <c r="I47" i="3"/>
  <c r="M41" i="8"/>
  <c r="L66" i="8"/>
  <c r="M66" i="8" s="1"/>
  <c r="M69" i="8" s="1"/>
  <c r="M64" i="8"/>
  <c r="K66" i="6"/>
  <c r="L35" i="6"/>
  <c r="L66" i="6" s="1"/>
  <c r="S43" i="6"/>
  <c r="I35" i="6"/>
  <c r="H14" i="5" s="1"/>
  <c r="K23" i="3"/>
  <c r="K17" i="3"/>
  <c r="K47" i="3"/>
  <c r="L17" i="8"/>
  <c r="L64" i="8"/>
  <c r="S41" i="8"/>
  <c r="H60" i="8"/>
  <c r="I17" i="8"/>
  <c r="K17" i="8"/>
  <c r="I23" i="8"/>
  <c r="I36" i="8"/>
  <c r="L39" i="6"/>
  <c r="P35" i="6"/>
  <c r="S35" i="6"/>
  <c r="I17" i="3"/>
  <c r="K27" i="3"/>
  <c r="K42" i="3"/>
  <c r="I51" i="3"/>
  <c r="K63" i="2"/>
  <c r="J63" i="2"/>
  <c r="J51" i="3"/>
  <c r="K9" i="3"/>
  <c r="H42" i="3"/>
  <c r="I42" i="3"/>
  <c r="I23" i="3"/>
  <c r="H23" i="3"/>
  <c r="L27" i="3"/>
  <c r="K65" i="3"/>
  <c r="H63" i="2"/>
  <c r="H27" i="3"/>
  <c r="I27" i="3"/>
  <c r="L57" i="3"/>
  <c r="H61" i="3"/>
  <c r="I61" i="3"/>
  <c r="H70" i="3"/>
  <c r="Q35" i="6"/>
  <c r="R35" i="6"/>
  <c r="H9" i="3"/>
  <c r="I9" i="3"/>
  <c r="L42" i="3"/>
  <c r="K57" i="3"/>
  <c r="L61" i="3"/>
  <c r="L43" i="6"/>
  <c r="N41" i="8"/>
  <c r="O41" i="8"/>
  <c r="S19" i="6"/>
  <c r="O35" i="6"/>
  <c r="M17" i="8"/>
  <c r="S23" i="8"/>
  <c r="N35" i="6"/>
  <c r="N66" i="6" s="1"/>
  <c r="M39" i="6"/>
  <c r="K43" i="6"/>
  <c r="K63" i="6"/>
  <c r="N56" i="8"/>
  <c r="M56" i="8"/>
  <c r="K56" i="8"/>
  <c r="K72" i="8" s="1"/>
  <c r="L56" i="8"/>
  <c r="I66" i="6" l="1"/>
  <c r="I72" i="8"/>
  <c r="H14" i="7"/>
  <c r="H18" i="7"/>
  <c r="P69" i="3"/>
  <c r="Q69" i="3" s="1"/>
  <c r="R69" i="3" s="1"/>
  <c r="L67" i="3"/>
  <c r="M67" i="3" s="1"/>
  <c r="H11" i="5"/>
  <c r="T68" i="8"/>
  <c r="J70" i="3"/>
  <c r="J73" i="3" s="1"/>
  <c r="T27" i="6"/>
  <c r="I70" i="3"/>
  <c r="T60" i="8"/>
  <c r="Q27" i="8"/>
  <c r="L17" i="3"/>
  <c r="L69" i="8"/>
  <c r="N66" i="8"/>
  <c r="T41" i="8"/>
  <c r="O39" i="6"/>
  <c r="O66" i="6" s="1"/>
  <c r="L23" i="3"/>
  <c r="L47" i="3"/>
  <c r="L23" i="8"/>
  <c r="L46" i="8"/>
  <c r="L72" i="8" s="1"/>
  <c r="L63" i="6"/>
  <c r="M43" i="6"/>
  <c r="L63" i="2"/>
  <c r="O56" i="8"/>
  <c r="M17" i="3"/>
  <c r="H57" i="3"/>
  <c r="I57" i="3"/>
  <c r="M42" i="3"/>
  <c r="M57" i="3"/>
  <c r="M27" i="3"/>
  <c r="L9" i="3"/>
  <c r="M23" i="3"/>
  <c r="N64" i="8"/>
  <c r="T50" i="8"/>
  <c r="L58" i="6"/>
  <c r="N17" i="8"/>
  <c r="M61" i="3"/>
  <c r="H65" i="3"/>
  <c r="I65" i="3"/>
  <c r="L65" i="3"/>
  <c r="I73" i="3" l="1"/>
  <c r="H73" i="3"/>
  <c r="H12" i="7"/>
  <c r="N67" i="3"/>
  <c r="O67" i="3" s="1"/>
  <c r="P67" i="3" s="1"/>
  <c r="Q67" i="3" s="1"/>
  <c r="R67" i="3" s="1"/>
  <c r="S67" i="3" s="1"/>
  <c r="S69" i="3"/>
  <c r="G23" i="5"/>
  <c r="K70" i="3"/>
  <c r="K73" i="3" s="1"/>
  <c r="T27" i="8"/>
  <c r="N69" i="8"/>
  <c r="O69" i="8"/>
  <c r="P39" i="6"/>
  <c r="M47" i="3"/>
  <c r="M58" i="6"/>
  <c r="N36" i="8"/>
  <c r="N27" i="3"/>
  <c r="N57" i="3"/>
  <c r="M46" i="8"/>
  <c r="M72" i="8" s="1"/>
  <c r="N42" i="3"/>
  <c r="N17" i="3"/>
  <c r="P56" i="8"/>
  <c r="O17" i="8"/>
  <c r="N43" i="6"/>
  <c r="M65" i="3"/>
  <c r="M9" i="3"/>
  <c r="N61" i="3"/>
  <c r="O64" i="8"/>
  <c r="N23" i="3"/>
  <c r="L51" i="3"/>
  <c r="M63" i="6"/>
  <c r="M23" i="8"/>
  <c r="L70" i="3" l="1"/>
  <c r="L73" i="3" s="1"/>
  <c r="F23" i="5"/>
  <c r="P69" i="8"/>
  <c r="Q39" i="6"/>
  <c r="N47" i="3"/>
  <c r="N23" i="8"/>
  <c r="N63" i="6"/>
  <c r="P64" i="8"/>
  <c r="N65" i="3"/>
  <c r="P17" i="8"/>
  <c r="O57" i="3"/>
  <c r="N63" i="2"/>
  <c r="O43" i="6"/>
  <c r="Q56" i="8"/>
  <c r="O17" i="3"/>
  <c r="O27" i="3"/>
  <c r="O61" i="3"/>
  <c r="M51" i="3"/>
  <c r="O23" i="3"/>
  <c r="N9" i="3"/>
  <c r="O42" i="3"/>
  <c r="N46" i="8"/>
  <c r="N58" i="6"/>
  <c r="N72" i="8" l="1"/>
  <c r="N70" i="3"/>
  <c r="M70" i="3"/>
  <c r="M73" i="3" s="1"/>
  <c r="Q69" i="8"/>
  <c r="R39" i="6"/>
  <c r="O70" i="3"/>
  <c r="O47" i="3"/>
  <c r="P17" i="3"/>
  <c r="O46" i="8"/>
  <c r="P42" i="3"/>
  <c r="P27" i="3"/>
  <c r="R56" i="8"/>
  <c r="O63" i="2"/>
  <c r="O23" i="8"/>
  <c r="O58" i="6"/>
  <c r="P23" i="3"/>
  <c r="N51" i="3"/>
  <c r="P61" i="3"/>
  <c r="P43" i="6"/>
  <c r="O65" i="3"/>
  <c r="Q64" i="8"/>
  <c r="O63" i="6"/>
  <c r="P36" i="8"/>
  <c r="O9" i="3"/>
  <c r="P57" i="3"/>
  <c r="Q17" i="8"/>
  <c r="N73" i="3" l="1"/>
  <c r="H16" i="5"/>
  <c r="P66" i="6"/>
  <c r="O72" i="8"/>
  <c r="R69" i="8"/>
  <c r="P70" i="3"/>
  <c r="P47" i="3"/>
  <c r="Q61" i="3"/>
  <c r="S56" i="8"/>
  <c r="H17" i="7" s="1"/>
  <c r="Q42" i="3"/>
  <c r="Q23" i="3"/>
  <c r="P58" i="6"/>
  <c r="Q17" i="3"/>
  <c r="R17" i="8"/>
  <c r="P63" i="6"/>
  <c r="P65" i="3"/>
  <c r="P23" i="8"/>
  <c r="P72" i="8" s="1"/>
  <c r="P63" i="2"/>
  <c r="P46" i="8"/>
  <c r="P9" i="3"/>
  <c r="R64" i="8"/>
  <c r="Q57" i="3"/>
  <c r="Q36" i="8"/>
  <c r="T43" i="6"/>
  <c r="T66" i="6" s="1"/>
  <c r="O51" i="3"/>
  <c r="O73" i="3" s="1"/>
  <c r="Q27" i="3"/>
  <c r="S69" i="8" l="1"/>
  <c r="Q70" i="3"/>
  <c r="Q47" i="3"/>
  <c r="P51" i="3"/>
  <c r="P73" i="3" s="1"/>
  <c r="Q23" i="8"/>
  <c r="Q58" i="6"/>
  <c r="R36" i="8"/>
  <c r="R57" i="3"/>
  <c r="S64" i="8"/>
  <c r="S17" i="8"/>
  <c r="H10" i="7" s="1"/>
  <c r="R61" i="3"/>
  <c r="Q65" i="3"/>
  <c r="Q9" i="3"/>
  <c r="Q46" i="8"/>
  <c r="R17" i="3"/>
  <c r="R42" i="3"/>
  <c r="R27" i="3"/>
  <c r="Q63" i="2"/>
  <c r="Q63" i="6"/>
  <c r="H21" i="5" s="1"/>
  <c r="R23" i="3"/>
  <c r="H20" i="7" l="1"/>
  <c r="Q72" i="8"/>
  <c r="H20" i="5"/>
  <c r="Q66" i="6"/>
  <c r="H19" i="7"/>
  <c r="H13" i="7"/>
  <c r="G22" i="7"/>
  <c r="S39" i="6"/>
  <c r="H15" i="5" s="1"/>
  <c r="R70" i="3"/>
  <c r="R47" i="3"/>
  <c r="R58" i="6"/>
  <c r="Q51" i="3"/>
  <c r="Q73" i="3" s="1"/>
  <c r="R63" i="2"/>
  <c r="R9" i="3"/>
  <c r="R23" i="8"/>
  <c r="R72" i="8" s="1"/>
  <c r="S61" i="3"/>
  <c r="R63" i="6"/>
  <c r="R66" i="6" s="1"/>
  <c r="R46" i="8"/>
  <c r="R65" i="3"/>
  <c r="S57" i="3"/>
  <c r="H11" i="7" l="1"/>
  <c r="S47" i="3"/>
  <c r="S70" i="3"/>
  <c r="S46" i="8"/>
  <c r="S72" i="8" s="1"/>
  <c r="R51" i="3"/>
  <c r="R73" i="3" s="1"/>
  <c r="T23" i="8"/>
  <c r="H15" i="7" l="1"/>
  <c r="E22" i="7"/>
  <c r="T39" i="6"/>
  <c r="T56" i="8"/>
  <c r="S51" i="3"/>
  <c r="S73" i="3" l="1"/>
  <c r="H22" i="7"/>
  <c r="T69" i="8"/>
  <c r="T64" i="8"/>
  <c r="F22" i="7"/>
  <c r="S58" i="6" l="1"/>
  <c r="S63" i="6"/>
  <c r="S66" i="6" s="1"/>
  <c r="T36" i="8"/>
  <c r="T46" i="8" l="1"/>
  <c r="T72" i="8" s="1"/>
  <c r="E12" i="5" l="1"/>
  <c r="E23" i="5" s="1"/>
  <c r="H12" i="5" l="1"/>
  <c r="H23" i="5" s="1"/>
  <c r="H11" i="2"/>
  <c r="H13" i="2" l="1"/>
  <c r="I11" i="2"/>
  <c r="J11" i="2" s="1"/>
  <c r="I13" i="2" l="1"/>
  <c r="J13" i="2"/>
  <c r="K11" i="2"/>
  <c r="K13" i="2" l="1"/>
  <c r="L11" i="2"/>
  <c r="L13" i="2" l="1"/>
  <c r="M11" i="2"/>
  <c r="N11" i="2" s="1"/>
  <c r="M13" i="2" l="1"/>
  <c r="N13" i="2" l="1"/>
  <c r="O11" i="2"/>
  <c r="P11" i="2" l="1"/>
  <c r="Q11" i="2" s="1"/>
  <c r="R11" i="2" s="1"/>
  <c r="S11" i="2" s="1"/>
  <c r="O13" i="2"/>
  <c r="P13" i="2" l="1"/>
  <c r="Q13" i="2" l="1"/>
  <c r="R13" i="2" l="1"/>
  <c r="H57" i="2"/>
  <c r="I57" i="2" s="1"/>
  <c r="J57" i="2" s="1"/>
  <c r="K57" i="2" s="1"/>
  <c r="L57" i="2" s="1"/>
  <c r="M57" i="2" s="1"/>
  <c r="N57" i="2" s="1"/>
  <c r="O57" i="2" s="1"/>
  <c r="P57" i="2" s="1"/>
  <c r="Q57" i="2" s="1"/>
  <c r="R57" i="2" s="1"/>
  <c r="S57" i="2" s="1"/>
  <c r="H34" i="2"/>
  <c r="I34" i="2" s="1"/>
  <c r="J34" i="2" s="1"/>
  <c r="K34" i="2" s="1"/>
  <c r="L34" i="2" s="1"/>
  <c r="M34" i="2" s="1"/>
  <c r="N34" i="2" s="1"/>
  <c r="O34" i="2" s="1"/>
  <c r="P34" i="2" s="1"/>
  <c r="Q34" i="2" s="1"/>
  <c r="R34" i="2" s="1"/>
  <c r="S34" i="2" s="1"/>
  <c r="H17" i="2"/>
  <c r="I17" i="2" s="1"/>
  <c r="J17" i="2" s="1"/>
  <c r="K17" i="2" s="1"/>
  <c r="L17" i="2" s="1"/>
  <c r="M17" i="2" s="1"/>
  <c r="N17" i="2" s="1"/>
  <c r="O17" i="2" s="1"/>
  <c r="P17" i="2" s="1"/>
  <c r="Q17" i="2" s="1"/>
  <c r="R17" i="2" s="1"/>
  <c r="S17" i="2" s="1"/>
  <c r="H38" i="2"/>
  <c r="I38" i="2" s="1"/>
  <c r="J38" i="2" s="1"/>
  <c r="K38" i="2" s="1"/>
  <c r="L38" i="2" s="1"/>
  <c r="M38" i="2" s="1"/>
  <c r="N38" i="2" s="1"/>
  <c r="O38" i="2" s="1"/>
  <c r="P38" i="2" s="1"/>
  <c r="Q38" i="2" s="1"/>
  <c r="R38" i="2" s="1"/>
  <c r="S38" i="2" s="1"/>
  <c r="I18" i="2"/>
  <c r="J18" i="2" s="1"/>
  <c r="K18" i="2" s="1"/>
  <c r="L18" i="2" s="1"/>
  <c r="M18" i="2" s="1"/>
  <c r="N18" i="2" s="1"/>
  <c r="O18" i="2" s="1"/>
  <c r="P18" i="2" s="1"/>
  <c r="Q18" i="2" s="1"/>
  <c r="R18" i="2" s="1"/>
  <c r="S18" i="2" s="1"/>
  <c r="H42" i="2"/>
  <c r="I42" i="2" s="1"/>
  <c r="J42" i="2" s="1"/>
  <c r="K42" i="2" s="1"/>
  <c r="L42" i="2" s="1"/>
  <c r="M42" i="2" s="1"/>
  <c r="N42" i="2" s="1"/>
  <c r="O42" i="2" s="1"/>
  <c r="P42" i="2" s="1"/>
  <c r="Q42" i="2" s="1"/>
  <c r="R42" i="2" s="1"/>
  <c r="S42" i="2" s="1"/>
  <c r="J8" i="2"/>
  <c r="H41" i="2"/>
  <c r="I41" i="2" s="1"/>
  <c r="J41" i="2" s="1"/>
  <c r="K41" i="2" s="1"/>
  <c r="L41" i="2" s="1"/>
  <c r="M41" i="2" s="1"/>
  <c r="N41" i="2" s="1"/>
  <c r="O41" i="2" s="1"/>
  <c r="P41" i="2" s="1"/>
  <c r="Q41" i="2" s="1"/>
  <c r="R41" i="2" s="1"/>
  <c r="S41" i="2" s="1"/>
  <c r="K8" i="2" l="1"/>
  <c r="L8" i="2" s="1"/>
  <c r="M8" i="2" s="1"/>
  <c r="N8" i="2" s="1"/>
  <c r="O8" i="2" s="1"/>
  <c r="P8" i="2" s="1"/>
  <c r="Q8" i="2" s="1"/>
  <c r="R8" i="2" s="1"/>
  <c r="H26" i="2"/>
  <c r="I26" i="2" s="1"/>
  <c r="J26" i="2" s="1"/>
  <c r="K26" i="2" s="1"/>
  <c r="K27" i="2" s="1"/>
  <c r="D23" i="5"/>
  <c r="H33" i="2"/>
  <c r="H37" i="2"/>
  <c r="H39" i="2" s="1"/>
  <c r="H9" i="2"/>
  <c r="H16" i="2"/>
  <c r="H56" i="2"/>
  <c r="H58" i="2" s="1"/>
  <c r="I43" i="2"/>
  <c r="H43" i="2"/>
  <c r="I16" i="2" l="1"/>
  <c r="I19" i="2" s="1"/>
  <c r="H19" i="2"/>
  <c r="I27" i="2"/>
  <c r="L26" i="2"/>
  <c r="L27" i="2" s="1"/>
  <c r="J27" i="2"/>
  <c r="H27" i="2"/>
  <c r="I37" i="2"/>
  <c r="I39" i="2" s="1"/>
  <c r="I7" i="2"/>
  <c r="H35" i="2"/>
  <c r="I33" i="2"/>
  <c r="J43" i="2"/>
  <c r="I56" i="2"/>
  <c r="I58" i="2" s="1"/>
  <c r="H66" i="2" l="1"/>
  <c r="J16" i="2"/>
  <c r="J7" i="2"/>
  <c r="J9" i="2" s="1"/>
  <c r="I9" i="2"/>
  <c r="M26" i="2"/>
  <c r="M27" i="2" s="1"/>
  <c r="J37" i="2"/>
  <c r="K37" i="2" s="1"/>
  <c r="J33" i="2"/>
  <c r="I35" i="2"/>
  <c r="J19" i="2"/>
  <c r="K16" i="2"/>
  <c r="K43" i="2"/>
  <c r="J56" i="2"/>
  <c r="K7" i="2" l="1"/>
  <c r="N26" i="2"/>
  <c r="O26" i="2" s="1"/>
  <c r="J39" i="2"/>
  <c r="I66" i="2"/>
  <c r="N27" i="2"/>
  <c r="J35" i="2"/>
  <c r="J66" i="2" s="1"/>
  <c r="K33" i="2"/>
  <c r="K35" i="2" s="1"/>
  <c r="K9" i="2"/>
  <c r="L7" i="2"/>
  <c r="J58" i="2"/>
  <c r="K56" i="2"/>
  <c r="P26" i="2"/>
  <c r="O27" i="2"/>
  <c r="K39" i="2"/>
  <c r="L37" i="2"/>
  <c r="K19" i="2"/>
  <c r="L16" i="2"/>
  <c r="L43" i="2"/>
  <c r="L33" i="2" l="1"/>
  <c r="M43" i="2"/>
  <c r="Q26" i="2"/>
  <c r="P27" i="2"/>
  <c r="M7" i="2"/>
  <c r="L9" i="2"/>
  <c r="L39" i="2"/>
  <c r="M37" i="2"/>
  <c r="K58" i="2"/>
  <c r="L56" i="2"/>
  <c r="L19" i="2"/>
  <c r="M16" i="2"/>
  <c r="K66" i="2" l="1"/>
  <c r="L35" i="2"/>
  <c r="M33" i="2"/>
  <c r="M39" i="2"/>
  <c r="N37" i="2"/>
  <c r="N43" i="2"/>
  <c r="M19" i="2"/>
  <c r="N16" i="2"/>
  <c r="Q27" i="2"/>
  <c r="R26" i="2"/>
  <c r="L58" i="2"/>
  <c r="M56" i="2"/>
  <c r="M9" i="2"/>
  <c r="N7" i="2"/>
  <c r="L66" i="2" l="1"/>
  <c r="N33" i="2"/>
  <c r="M35" i="2"/>
  <c r="R27" i="2"/>
  <c r="S26" i="2"/>
  <c r="S27" i="2" s="1"/>
  <c r="O43" i="2"/>
  <c r="N39" i="2"/>
  <c r="O37" i="2"/>
  <c r="O7" i="2"/>
  <c r="P7" i="2" s="1"/>
  <c r="Q7" i="2" s="1"/>
  <c r="R7" i="2" s="1"/>
  <c r="S7" i="2" s="1"/>
  <c r="N9" i="2"/>
  <c r="M58" i="2"/>
  <c r="N56" i="2"/>
  <c r="O16" i="2"/>
  <c r="N19" i="2"/>
  <c r="M66" i="2" l="1"/>
  <c r="M72" i="2" s="1"/>
  <c r="O33" i="2"/>
  <c r="N35" i="2"/>
  <c r="O39" i="2"/>
  <c r="P37" i="2"/>
  <c r="O56" i="2"/>
  <c r="N58" i="2"/>
  <c r="O9" i="2"/>
  <c r="O19" i="2"/>
  <c r="P16" i="2"/>
  <c r="P43" i="2"/>
  <c r="N66" i="2" l="1"/>
  <c r="P33" i="2"/>
  <c r="O35" i="2"/>
  <c r="P9" i="2"/>
  <c r="Q37" i="2"/>
  <c r="P39" i="2"/>
  <c r="Q16" i="2"/>
  <c r="P19" i="2"/>
  <c r="Q43" i="2"/>
  <c r="P56" i="2"/>
  <c r="Q56" i="2" s="1"/>
  <c r="R56" i="2" s="1"/>
  <c r="S56" i="2" s="1"/>
  <c r="O58" i="2"/>
  <c r="O66" i="2" l="1"/>
  <c r="P35" i="2"/>
  <c r="Q33" i="2"/>
  <c r="S43" i="2"/>
  <c r="R43" i="2"/>
  <c r="Q39" i="2"/>
  <c r="R37" i="2"/>
  <c r="S37" i="2" s="1"/>
  <c r="Q9" i="2"/>
  <c r="P58" i="2"/>
  <c r="Q19" i="2"/>
  <c r="R16" i="2"/>
  <c r="P66" i="2" l="1"/>
  <c r="R33" i="2"/>
  <c r="Q35" i="2"/>
  <c r="R9" i="2"/>
  <c r="S9" i="2"/>
  <c r="R19" i="2"/>
  <c r="S16" i="2"/>
  <c r="S19" i="2" s="1"/>
  <c r="Q58" i="2"/>
  <c r="R39" i="2"/>
  <c r="S39" i="2"/>
  <c r="Q66" i="2" l="1"/>
  <c r="R35" i="2"/>
  <c r="S33" i="2"/>
  <c r="S35" i="2" s="1"/>
  <c r="R58" i="2"/>
  <c r="S58" i="2"/>
  <c r="R66" i="2" l="1"/>
  <c r="S66" i="2"/>
</calcChain>
</file>

<file path=xl/comments1.xml><?xml version="1.0" encoding="utf-8"?>
<comments xmlns="http://schemas.openxmlformats.org/spreadsheetml/2006/main">
  <authors>
    <author>myamzo</author>
  </authors>
  <commentList>
    <comment ref="E21" authorId="0" shapeId="0">
      <text>
        <r>
          <rPr>
            <b/>
            <sz val="9"/>
            <color indexed="81"/>
            <rFont val="Tahoma"/>
            <family val="2"/>
          </rPr>
          <t>myamzo:</t>
        </r>
        <r>
          <rPr>
            <sz val="9"/>
            <color indexed="81"/>
            <rFont val="Tahoma"/>
            <family val="2"/>
          </rPr>
          <t xml:space="preserve">
Order 18230131 was established in March 2019</t>
        </r>
      </text>
    </comment>
  </commentList>
</comments>
</file>

<file path=xl/comments2.xml><?xml version="1.0" encoding="utf-8"?>
<comments xmlns="http://schemas.openxmlformats.org/spreadsheetml/2006/main">
  <authors>
    <author>myamzo</author>
  </authors>
  <commentList>
    <comment ref="E21" authorId="0" shapeId="0">
      <text>
        <r>
          <rPr>
            <b/>
            <sz val="9"/>
            <color indexed="81"/>
            <rFont val="Tahoma"/>
            <family val="2"/>
          </rPr>
          <t>myamzo:</t>
        </r>
        <r>
          <rPr>
            <sz val="9"/>
            <color indexed="81"/>
            <rFont val="Tahoma"/>
            <family val="2"/>
          </rPr>
          <t xml:space="preserve">
Order 18230131 was established in March 2019</t>
        </r>
      </text>
    </comment>
  </commentList>
</comments>
</file>

<file path=xl/sharedStrings.xml><?xml version="1.0" encoding="utf-8"?>
<sst xmlns="http://schemas.openxmlformats.org/spreadsheetml/2006/main" count="645" uniqueCount="253">
  <si>
    <t>PUGET SOUND ENERGY</t>
  </si>
  <si>
    <t>DEFERRED ENVIRONMENTAL REMEDIATION COST DETAIL FOR ELECTRIC</t>
  </si>
  <si>
    <t>SAP Order</t>
  </si>
  <si>
    <t>SAP Account</t>
  </si>
  <si>
    <t>Site Description</t>
  </si>
  <si>
    <t>Order in Docket #</t>
  </si>
  <si>
    <t xml:space="preserve">Year Established </t>
  </si>
  <si>
    <t>Amotization Period</t>
  </si>
  <si>
    <t>18231251</t>
  </si>
  <si>
    <t>UE-991796</t>
  </si>
  <si>
    <t>UE-170033</t>
  </si>
  <si>
    <t>5 years</t>
  </si>
  <si>
    <t>Subtotal White River/Buckley Phase I Headworks Site</t>
  </si>
  <si>
    <t>18232251</t>
  </si>
  <si>
    <t>Subtotal White River/Buckley Phase II Burn Pile and Wood Debris Site</t>
  </si>
  <si>
    <t>18232271</t>
  </si>
  <si>
    <t>UE-021537</t>
  </si>
  <si>
    <t>Subtotal Lower Duwamish Waterway Site</t>
  </si>
  <si>
    <t>UE-911476</t>
  </si>
  <si>
    <t>18601120</t>
  </si>
  <si>
    <t>18608001</t>
  </si>
  <si>
    <t>UE-070724</t>
  </si>
  <si>
    <t>Subtotal Lower Baker Power Plant Site</t>
  </si>
  <si>
    <t>18601122</t>
  </si>
  <si>
    <t>18608041</t>
  </si>
  <si>
    <t>UE-081016</t>
  </si>
  <si>
    <t>Subtotal Bellingham South State Street MGP (former Blvd Park) Site</t>
  </si>
  <si>
    <t>18601125</t>
  </si>
  <si>
    <t>18608081</t>
  </si>
  <si>
    <t xml:space="preserve">Subtotal Electron Flume Site </t>
  </si>
  <si>
    <t>18601128</t>
  </si>
  <si>
    <t>18608141</t>
  </si>
  <si>
    <t>Blanket orders : UE-070724, UE-072060, UE-081016</t>
  </si>
  <si>
    <t>Subtotal Talbot Hill Substation &amp; Switchyard Site</t>
  </si>
  <si>
    <t>18601171</t>
  </si>
  <si>
    <t>18608251</t>
  </si>
  <si>
    <t>Subtotal Whitehorn UST</t>
  </si>
  <si>
    <t>18608281</t>
  </si>
  <si>
    <t>Subtotal Shuffleton Site</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</si>
  <si>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</si>
  <si>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</si>
  <si>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</si>
  <si>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</si>
  <si>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</si>
  <si>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</si>
  <si>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</si>
  <si>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t>UG-920840</t>
  </si>
  <si>
    <t>UG-170034</t>
  </si>
  <si>
    <t>Subtotal Tacoma Gas Company</t>
  </si>
  <si>
    <t>Thea Foss Recovery</t>
  </si>
  <si>
    <t>Subtotal Thea Foss Waterway</t>
  </si>
  <si>
    <t>UG-920781</t>
  </si>
  <si>
    <t>18608212</t>
  </si>
  <si>
    <t>Subtotal Everett MGP</t>
  </si>
  <si>
    <t>Subtotal Chehalis MGP</t>
  </si>
  <si>
    <t>Subtotal Gas Works Park &amp; Lake Union</t>
  </si>
  <si>
    <t>Subtotal Quendall Terminal</t>
  </si>
  <si>
    <t>Subtotal Tacoma Tar Pits</t>
  </si>
  <si>
    <t>Subtotal Bay Station</t>
  </si>
  <si>
    <t>Subtotal Olympia Columbia Street MGP</t>
  </si>
  <si>
    <t>Subtotal Downtowner Property</t>
  </si>
  <si>
    <t>Subtotal Swarr Station</t>
  </si>
  <si>
    <t>Unallocated Insurance and Third Parties Recoveries</t>
  </si>
  <si>
    <t>Subtotal Unallocated Gas Recoveries</t>
  </si>
  <si>
    <t>DEFERRED ACTUAL ENVIRONMENTAL REMEDIATION COST SUMMARY FOR ELECTRIC</t>
  </si>
  <si>
    <t xml:space="preserve">Insurance/3rd Party Recoveries </t>
  </si>
  <si>
    <t xml:space="preserve">Bal. authorized to transfer for amortization </t>
  </si>
  <si>
    <t>UE-991796, UE-170033</t>
  </si>
  <si>
    <t>White River/Buckley Phase I Headworks Site</t>
  </si>
  <si>
    <t>UE-991796,  UE-170033</t>
  </si>
  <si>
    <t>White River/Buckley Phase II Burn Pile and Wood Debris</t>
  </si>
  <si>
    <t>UE-021537, UE-170033</t>
  </si>
  <si>
    <t xml:space="preserve">Lower Duwamish Waterway  </t>
  </si>
  <si>
    <t>UE-911476, UE-170033</t>
  </si>
  <si>
    <t>UE-070724, UE-170033</t>
  </si>
  <si>
    <t>Lower Baker Power Plant</t>
  </si>
  <si>
    <t>UE-081016, UE-170033</t>
  </si>
  <si>
    <t>Bellingham South State Street MGP</t>
  </si>
  <si>
    <t xml:space="preserve">Electron Flume </t>
  </si>
  <si>
    <t>UE-070724, UE-072060, UE-081016, UE-170033</t>
  </si>
  <si>
    <t xml:space="preserve">Talbot Hill Substation and Switchyard </t>
  </si>
  <si>
    <t>Whitehorn UST</t>
  </si>
  <si>
    <t>UE-070724, UE-072060, UE-081016</t>
  </si>
  <si>
    <t>Unallocated Def Elec Env Rem Recoveries</t>
  </si>
  <si>
    <t>Grand Total</t>
  </si>
  <si>
    <t>DEFERRED ENVIRONMENTAL REMEDIATION COST DEFFERED ACTIVITY FOR ELECTRIC</t>
  </si>
  <si>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</si>
  <si>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</si>
  <si>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</si>
  <si>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</si>
  <si>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</si>
  <si>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</si>
  <si>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</si>
  <si>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</si>
  <si>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</si>
  <si>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</si>
  <si>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</si>
  <si>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</si>
  <si>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Downtowner Property</t>
  </si>
  <si>
    <t>Swarr Station</t>
  </si>
  <si>
    <t>DEFERRED ENVIRONMENTAL REMEDIATION COST DEFFERED ACTIVITY FOR GAS</t>
  </si>
  <si>
    <t>TRANSFERS AND AMORTIZATION FOR ELECTRIC</t>
  </si>
  <si>
    <t>18239171</t>
  </si>
  <si>
    <t>Subtotal Env Rem Costs - Elec</t>
  </si>
  <si>
    <t>18230431</t>
  </si>
  <si>
    <t>Subtotal Amortization Accounts</t>
  </si>
  <si>
    <t>TRANSFERS AND AMORTIZATION FOR GAS</t>
  </si>
  <si>
    <t>18239042</t>
  </si>
  <si>
    <t xml:space="preserve">Subtotal Env Rem Costs - Gas </t>
  </si>
  <si>
    <t>18230312</t>
  </si>
  <si>
    <t>Subtotal Env Rem Recovery - Gas</t>
  </si>
  <si>
    <t xml:space="preserve">The following 2 tabs reflect the balances in each of the deferred Environmental Remediation </t>
  </si>
  <si>
    <t xml:space="preserve">reporting requirements outlined in the Settlement (paragraph 55 subpart D--Monthly &amp; Year </t>
  </si>
  <si>
    <t>end deferred balance for the reporting year)</t>
  </si>
  <si>
    <t>18231241, 18231251</t>
  </si>
  <si>
    <t>18232221, 18232251</t>
  </si>
  <si>
    <t>18232261, 18232271</t>
  </si>
  <si>
    <t>18608011, 18608001</t>
  </si>
  <si>
    <t>18608051, 18608041</t>
  </si>
  <si>
    <t>18608111, 18608081</t>
  </si>
  <si>
    <t>18608151, 18608141</t>
  </si>
  <si>
    <t>18608241, 18608251</t>
  </si>
  <si>
    <t>18608291, 18608281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</si>
  <si>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</si>
  <si>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</si>
  <si>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</si>
  <si>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</si>
  <si>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</si>
  <si>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</si>
  <si>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</si>
  <si>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</si>
  <si>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</si>
  <si>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18608012, 18608002</t>
  </si>
  <si>
    <t>18609682, 18237112</t>
  </si>
  <si>
    <t xml:space="preserve">The following worksheets represent the amounts transferred to accounts for amortization </t>
  </si>
  <si>
    <t>consistent with Settlement Agreement paragraph 55 g</t>
  </si>
  <si>
    <t xml:space="preserve">The following worksheets represent the deferral activity by month in each Environmental </t>
  </si>
  <si>
    <t xml:space="preserve">Electric/Gas subaccount and the 'Activity' tabs reflect the monthly entries to each account.  </t>
  </si>
  <si>
    <t xml:space="preserve">during the reporting period by month and associated with the project for which they were </t>
  </si>
  <si>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</si>
  <si>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</si>
  <si>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</si>
  <si>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</si>
  <si>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</si>
  <si>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</si>
  <si>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</si>
  <si>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</si>
  <si>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</si>
  <si>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Amortization Period</t>
  </si>
  <si>
    <t>Blanket orders: UE-070724, UE-072060, UE-081016</t>
  </si>
  <si>
    <t>18601119</t>
  </si>
  <si>
    <t>One time correcting Env Entry in March 2018 ordered by WUTC</t>
  </si>
  <si>
    <r>
      <t>Tacoma Gas Company (Upload Source Control) (</t>
    </r>
    <r>
      <rPr>
        <sz val="10"/>
        <color rgb="FF0000FF"/>
        <rFont val="Arial"/>
        <family val="2"/>
      </rPr>
      <t>Remediation Cost</t>
    </r>
    <r>
      <rPr>
        <sz val="10"/>
        <color theme="1"/>
        <rFont val="Arial"/>
        <family val="2"/>
      </rPr>
      <t>)</t>
    </r>
  </si>
  <si>
    <r>
      <t>Thea Foss Waterway (</t>
    </r>
    <r>
      <rPr>
        <sz val="10"/>
        <color rgb="FF0000FF"/>
        <rFont val="Arial"/>
        <family val="2"/>
      </rPr>
      <t>Remediation Cost</t>
    </r>
    <r>
      <rPr>
        <sz val="10"/>
        <color theme="1"/>
        <rFont val="Arial"/>
        <family val="2"/>
      </rPr>
      <t>)</t>
    </r>
  </si>
  <si>
    <r>
      <t>Thea Foss Waterway (</t>
    </r>
    <r>
      <rPr>
        <sz val="10"/>
        <color rgb="FFFF0000"/>
        <rFont val="Arial"/>
        <family val="2"/>
      </rPr>
      <t>WADOT Settlement</t>
    </r>
    <r>
      <rPr>
        <sz val="10"/>
        <rFont val="Arial"/>
        <family val="2"/>
      </rPr>
      <t>)</t>
    </r>
  </si>
  <si>
    <r>
      <t>Everett MGP (</t>
    </r>
    <r>
      <rPr>
        <sz val="10"/>
        <color rgb="FF0000FF"/>
        <rFont val="Arial"/>
        <family val="2"/>
      </rPr>
      <t>Remediation Cost</t>
    </r>
    <r>
      <rPr>
        <sz val="10"/>
        <color theme="1"/>
        <rFont val="Arial"/>
        <family val="2"/>
      </rPr>
      <t>)</t>
    </r>
  </si>
  <si>
    <r>
      <t>Everett MGP (</t>
    </r>
    <r>
      <rPr>
        <sz val="10"/>
        <color rgb="FFFF0000"/>
        <rFont val="Arial"/>
        <family val="2"/>
      </rPr>
      <t>WADOT Settlement</t>
    </r>
    <r>
      <rPr>
        <sz val="10"/>
        <rFont val="Arial"/>
        <family val="2"/>
      </rPr>
      <t>)</t>
    </r>
  </si>
  <si>
    <r>
      <t>Chehalis MGP (</t>
    </r>
    <r>
      <rPr>
        <sz val="10"/>
        <color rgb="FF0000FF"/>
        <rFont val="Arial"/>
        <family val="2"/>
      </rPr>
      <t>Remediation Cost</t>
    </r>
    <r>
      <rPr>
        <sz val="10"/>
        <color theme="1"/>
        <rFont val="Arial"/>
        <family val="2"/>
      </rPr>
      <t>)</t>
    </r>
  </si>
  <si>
    <r>
      <t>Post - Nov 2012 Gas Works Park  (</t>
    </r>
    <r>
      <rPr>
        <sz val="10"/>
        <color rgb="FF0000FF"/>
        <rFont val="Arial"/>
        <family val="2"/>
      </rPr>
      <t>Remediation Cost</t>
    </r>
    <r>
      <rPr>
        <sz val="10"/>
        <color theme="1"/>
        <rFont val="Arial"/>
        <family val="2"/>
      </rPr>
      <t>)</t>
    </r>
  </si>
  <si>
    <r>
      <t>Pre-Nov 2012 Gas Works Park  (</t>
    </r>
    <r>
      <rPr>
        <sz val="10"/>
        <color rgb="FF0000FF"/>
        <rFont val="Arial"/>
        <family val="2"/>
      </rPr>
      <t>Remediation Cost</t>
    </r>
    <r>
      <rPr>
        <sz val="10"/>
        <color theme="1"/>
        <rFont val="Arial"/>
        <family val="2"/>
      </rPr>
      <t>)</t>
    </r>
  </si>
  <si>
    <r>
      <t>Pre-Nov 2012 Lake Union Sediments (</t>
    </r>
    <r>
      <rPr>
        <sz val="10"/>
        <color rgb="FF0000FF"/>
        <rFont val="Arial"/>
        <family val="2"/>
      </rPr>
      <t>Remediation Cost</t>
    </r>
    <r>
      <rPr>
        <sz val="10"/>
        <color theme="1"/>
        <rFont val="Arial"/>
        <family val="2"/>
      </rPr>
      <t>)</t>
    </r>
  </si>
  <si>
    <r>
      <t>Quendall Terminal (</t>
    </r>
    <r>
      <rPr>
        <sz val="10"/>
        <color rgb="FF0000FF"/>
        <rFont val="Arial"/>
        <family val="2"/>
      </rPr>
      <t>Remediation Cost</t>
    </r>
    <r>
      <rPr>
        <sz val="10"/>
        <color theme="1"/>
        <rFont val="Arial"/>
        <family val="2"/>
      </rPr>
      <t>)</t>
    </r>
  </si>
  <si>
    <r>
      <t>Post-June 1999 Tacoma Tar Pits (</t>
    </r>
    <r>
      <rPr>
        <sz val="10"/>
        <color rgb="FF0000FF"/>
        <rFont val="Arial"/>
        <family val="2"/>
      </rPr>
      <t>Remediation Cost)</t>
    </r>
  </si>
  <si>
    <r>
      <t>Pre-June 1999 Tacoma Tar Pits (</t>
    </r>
    <r>
      <rPr>
        <sz val="10"/>
        <color rgb="FF0000FF"/>
        <rFont val="Arial"/>
        <family val="2"/>
      </rPr>
      <t>Remediation Cost)</t>
    </r>
  </si>
  <si>
    <r>
      <t>Bay Station (</t>
    </r>
    <r>
      <rPr>
        <sz val="10"/>
        <color rgb="FF0000FF"/>
        <rFont val="Arial"/>
        <family val="2"/>
      </rPr>
      <t>Remediation Cost</t>
    </r>
    <r>
      <rPr>
        <sz val="10"/>
        <color theme="1"/>
        <rFont val="Arial"/>
        <family val="2"/>
      </rPr>
      <t>)</t>
    </r>
  </si>
  <si>
    <r>
      <t>Olympia Columbia Street MGP (</t>
    </r>
    <r>
      <rPr>
        <sz val="10"/>
        <color rgb="FF0000FF"/>
        <rFont val="Arial"/>
        <family val="2"/>
      </rPr>
      <t>Remediation Cost</t>
    </r>
    <r>
      <rPr>
        <sz val="10"/>
        <color theme="1"/>
        <rFont val="Arial"/>
        <family val="2"/>
      </rPr>
      <t>)</t>
    </r>
  </si>
  <si>
    <r>
      <t>Olympia Columbia Street MGP (</t>
    </r>
    <r>
      <rPr>
        <sz val="10"/>
        <color rgb="FFFF0000"/>
        <rFont val="Arial"/>
        <family val="2"/>
      </rPr>
      <t>WADOT Settlement</t>
    </r>
    <r>
      <rPr>
        <sz val="10"/>
        <rFont val="Arial"/>
        <family val="2"/>
      </rPr>
      <t>)</t>
    </r>
  </si>
  <si>
    <r>
      <t>Downtowner Property (</t>
    </r>
    <r>
      <rPr>
        <sz val="10"/>
        <color rgb="FF0000FF"/>
        <rFont val="Arial"/>
        <family val="2"/>
      </rPr>
      <t>Remediation Cost</t>
    </r>
    <r>
      <rPr>
        <sz val="10"/>
        <color theme="1"/>
        <rFont val="Arial"/>
        <family val="2"/>
      </rPr>
      <t>)</t>
    </r>
  </si>
  <si>
    <r>
      <t>Swarr Station (</t>
    </r>
    <r>
      <rPr>
        <sz val="10"/>
        <color rgb="FF0000FF"/>
        <rFont val="Arial"/>
        <family val="2"/>
      </rPr>
      <t>Remediation Cost</t>
    </r>
    <r>
      <rPr>
        <sz val="10"/>
        <color theme="1"/>
        <rFont val="Arial"/>
        <family val="2"/>
      </rPr>
      <t>)</t>
    </r>
  </si>
  <si>
    <r>
      <t>White River/Buckley Phase I Headworks (</t>
    </r>
    <r>
      <rPr>
        <sz val="10"/>
        <color rgb="FF0000FF"/>
        <rFont val="Arial"/>
        <family val="2"/>
      </rPr>
      <t>Remediation Cost</t>
    </r>
    <r>
      <rPr>
        <sz val="10"/>
        <color theme="1"/>
        <rFont val="Arial"/>
        <family val="2"/>
      </rPr>
      <t>)</t>
    </r>
  </si>
  <si>
    <r>
      <t>White River/Buckley Phase II Burn Pile and Wood Debris (</t>
    </r>
    <r>
      <rPr>
        <sz val="10"/>
        <color rgb="FF0000FF"/>
        <rFont val="Arial"/>
        <family val="2"/>
      </rPr>
      <t>Remediation Cost</t>
    </r>
    <r>
      <rPr>
        <sz val="10"/>
        <color theme="1"/>
        <rFont val="Arial"/>
        <family val="2"/>
      </rPr>
      <t>)</t>
    </r>
  </si>
  <si>
    <r>
      <t>Lower Duwamish Waterway  (</t>
    </r>
    <r>
      <rPr>
        <sz val="10"/>
        <color rgb="FF0000FF"/>
        <rFont val="Arial"/>
        <family val="2"/>
      </rPr>
      <t>Remediation Cost</t>
    </r>
    <r>
      <rPr>
        <sz val="10"/>
        <color theme="1"/>
        <rFont val="Arial"/>
        <family val="2"/>
      </rPr>
      <t>)</t>
    </r>
  </si>
  <si>
    <r>
      <t>Lower Baker Power Plant (</t>
    </r>
    <r>
      <rPr>
        <sz val="10"/>
        <color rgb="FF0000FF"/>
        <rFont val="Arial"/>
        <family val="2"/>
      </rPr>
      <t>Remediation Cost)</t>
    </r>
  </si>
  <si>
    <r>
      <t>Bellingham South State Street MGP (former Blvd Park) (</t>
    </r>
    <r>
      <rPr>
        <sz val="10"/>
        <color rgb="FF0000FF"/>
        <rFont val="Arial"/>
        <family val="2"/>
      </rPr>
      <t>Remediation Cost</t>
    </r>
    <r>
      <rPr>
        <sz val="10"/>
        <color theme="1"/>
        <rFont val="Arial"/>
        <family val="2"/>
      </rPr>
      <t>)</t>
    </r>
  </si>
  <si>
    <r>
      <t>Electron Flume  (</t>
    </r>
    <r>
      <rPr>
        <sz val="10"/>
        <color rgb="FF0000FF"/>
        <rFont val="Arial"/>
        <family val="2"/>
      </rPr>
      <t>Remediation Cost)</t>
    </r>
  </si>
  <si>
    <r>
      <t>Talbot Hill Substation and Switchyard (</t>
    </r>
    <r>
      <rPr>
        <sz val="10"/>
        <color rgb="FF0000FF"/>
        <rFont val="Arial"/>
        <family val="2"/>
      </rPr>
      <t>Remediation Cost</t>
    </r>
    <r>
      <rPr>
        <sz val="10"/>
        <color theme="1"/>
        <rFont val="Arial"/>
        <family val="2"/>
      </rPr>
      <t>)</t>
    </r>
  </si>
  <si>
    <r>
      <t>Whitehorn UST (</t>
    </r>
    <r>
      <rPr>
        <sz val="10"/>
        <color rgb="FF0000FF"/>
        <rFont val="Arial"/>
        <family val="2"/>
      </rPr>
      <t>Remediation Cost</t>
    </r>
    <r>
      <rPr>
        <sz val="10"/>
        <color theme="1"/>
        <rFont val="Arial"/>
        <family val="2"/>
      </rPr>
      <t>)</t>
    </r>
  </si>
  <si>
    <t>YTD</t>
  </si>
  <si>
    <r>
      <t xml:space="preserve">Order in Docket # </t>
    </r>
    <r>
      <rPr>
        <b/>
        <sz val="10"/>
        <color rgb="FF0000FF"/>
        <rFont val="Arial"/>
        <family val="2"/>
      </rPr>
      <t>(a)</t>
    </r>
  </si>
  <si>
    <t xml:space="preserve">Shuffleton </t>
  </si>
  <si>
    <r>
      <t>Shuffleton (</t>
    </r>
    <r>
      <rPr>
        <sz val="10"/>
        <color rgb="FF0000FF"/>
        <rFont val="Arial"/>
        <family val="2"/>
      </rPr>
      <t>Remediation Cost</t>
    </r>
    <r>
      <rPr>
        <sz val="10"/>
        <color theme="1"/>
        <rFont val="Arial"/>
        <family val="2"/>
      </rPr>
      <t xml:space="preserve">) </t>
    </r>
  </si>
  <si>
    <t>Write-off internal costs per 2017 GRC settlement</t>
  </si>
  <si>
    <t>Subtotal Poulsbo Service Center UST</t>
  </si>
  <si>
    <t>18230131</t>
  </si>
  <si>
    <t>18239201</t>
  </si>
  <si>
    <t>Poulsbo Service Center UST</t>
  </si>
  <si>
    <t>18614404</t>
  </si>
  <si>
    <t>18610001</t>
  </si>
  <si>
    <t>Subtotal Wenatchee Site</t>
  </si>
  <si>
    <t>Wenatchee</t>
  </si>
  <si>
    <t>18614404, 18610001</t>
  </si>
  <si>
    <r>
      <t>Poulsbo Service Center UST (</t>
    </r>
    <r>
      <rPr>
        <sz val="10"/>
        <color rgb="FF0000FF"/>
        <rFont val="Arial"/>
        <family val="2"/>
      </rPr>
      <t>Remediation Cost</t>
    </r>
    <r>
      <rPr>
        <sz val="10"/>
        <color theme="1"/>
        <rFont val="Arial"/>
        <family val="2"/>
      </rPr>
      <t xml:space="preserve">) </t>
    </r>
  </si>
  <si>
    <r>
      <t>Wenatchee (</t>
    </r>
    <r>
      <rPr>
        <sz val="10"/>
        <color rgb="FF0000FF"/>
        <rFont val="Arial"/>
        <family val="2"/>
      </rPr>
      <t>Remediation Cost</t>
    </r>
    <r>
      <rPr>
        <sz val="10"/>
        <color theme="1"/>
        <rFont val="Arial"/>
        <family val="2"/>
      </rPr>
      <t xml:space="preserve">) </t>
    </r>
  </si>
  <si>
    <t>Subtotal W. Olympia Substation Breakin</t>
  </si>
  <si>
    <t>18614405</t>
  </si>
  <si>
    <t>W. Olympia Substation Breakin</t>
  </si>
  <si>
    <t>18610031</t>
  </si>
  <si>
    <t>18614405, 18610031</t>
  </si>
  <si>
    <t>Cummulative Ending Bal. 
Dec-20</t>
  </si>
  <si>
    <r>
      <t>W. Olympia Substation Breakin (</t>
    </r>
    <r>
      <rPr>
        <sz val="10"/>
        <color rgb="FF0000FF"/>
        <rFont val="Arial"/>
        <family val="2"/>
      </rPr>
      <t>Remediation Cost</t>
    </r>
    <r>
      <rPr>
        <sz val="10"/>
        <color theme="1"/>
        <rFont val="Arial"/>
        <family val="2"/>
      </rPr>
      <t xml:space="preserve">) </t>
    </r>
  </si>
  <si>
    <t>Cummulative Bal. Dec-20</t>
  </si>
  <si>
    <t>Subtotal Gas Works Park &amp; Lake Union (Remediation Cost)</t>
  </si>
  <si>
    <t>Subtotal Gas Works Park &amp; Lake Union (Insurance Recovery)</t>
  </si>
  <si>
    <t xml:space="preserve">The Activity Summary pages provide overviews of activity within each </t>
  </si>
  <si>
    <t xml:space="preserve">The 'activity' pages also include the amount of 3rd party and insurance recoveries received </t>
  </si>
  <si>
    <t>18610081</t>
  </si>
  <si>
    <t>18230131, 18610081</t>
  </si>
  <si>
    <t>18614414</t>
  </si>
  <si>
    <t xml:space="preserve">Env Rem Costs - Elec UE - 170033 and UE-190529 (Transfer) </t>
  </si>
  <si>
    <t>Env Rem Recovery - Elec UE 170033 and UE-190529 (Transfer)</t>
  </si>
  <si>
    <t>Env Rem Costs - Gas UG - 170034 and UG-190530 (Transfer)</t>
  </si>
  <si>
    <t>Env Rem Recovery - Gas UE 170034 and UG-190530 (Transfer)</t>
  </si>
  <si>
    <t>Env Rem Costs - Elec UE - 170033 and UE-190529 (Amortization)</t>
  </si>
  <si>
    <t>Env Rem Recovery - Elec UE 170033 and UE-190529 (Amortization)</t>
  </si>
  <si>
    <t>Env Rem Costs - Gas UG - 170034 and UG-190530 (Amortization)</t>
  </si>
  <si>
    <t>Env Rem Recovery - Gas UG - 170034 and UG-190530 (Amortization)</t>
  </si>
  <si>
    <r>
      <t xml:space="preserve">Order in Docket # </t>
    </r>
    <r>
      <rPr>
        <b/>
        <sz val="8"/>
        <color rgb="FF0000FF"/>
        <rFont val="Arial"/>
        <family val="2"/>
      </rPr>
      <t>(a)</t>
    </r>
  </si>
  <si>
    <t>Transfer to amortization account</t>
  </si>
  <si>
    <t>Activity</t>
  </si>
  <si>
    <t>Deferred Costs</t>
  </si>
  <si>
    <t>Ending Bal 
Dec-20</t>
  </si>
  <si>
    <t>Q1 2021</t>
  </si>
  <si>
    <t>Q2 2021</t>
  </si>
  <si>
    <t>Q3 2021</t>
  </si>
  <si>
    <t>Q4 2021</t>
  </si>
  <si>
    <t>Ending Bal. 
Dec-20</t>
  </si>
  <si>
    <t xml:space="preserve"> Cum. Bal. 
Dec-21</t>
  </si>
  <si>
    <t>January 2021 - December 2021</t>
  </si>
  <si>
    <t>One-time correcting Env Rem entry in March 2018 ordered by WUTC</t>
  </si>
  <si>
    <t>Cummulative Ending Bal. 
Dec-21</t>
  </si>
  <si>
    <t>JANUARY 2021  - DECEMBER 2021</t>
  </si>
  <si>
    <t>JANUARY 2021 - DECEMBER 2021</t>
  </si>
  <si>
    <r>
      <t>Everett MGP (</t>
    </r>
    <r>
      <rPr>
        <sz val="10"/>
        <color rgb="FFFF0000"/>
        <rFont val="Arial"/>
        <family val="2"/>
      </rPr>
      <t>PAC Reimbursement</t>
    </r>
    <r>
      <rPr>
        <sz val="10"/>
        <rFont val="Arial"/>
        <family val="2"/>
      </rPr>
      <t>)</t>
    </r>
  </si>
  <si>
    <t>Cummulative Bal. Dec-21</t>
  </si>
  <si>
    <r>
      <t>Gas Works Park (</t>
    </r>
    <r>
      <rPr>
        <sz val="10"/>
        <color rgb="FFFF0000"/>
        <rFont val="Arial"/>
        <family val="2"/>
      </rPr>
      <t>Insurance Recovery / 3rd parties</t>
    </r>
    <r>
      <rPr>
        <sz val="10"/>
        <color theme="1"/>
        <rFont val="Arial"/>
        <family val="2"/>
      </rPr>
      <t>)</t>
    </r>
  </si>
  <si>
    <r>
      <t>Poulsbo Service Center UST (</t>
    </r>
    <r>
      <rPr>
        <sz val="10"/>
        <color rgb="FF0000FF"/>
        <rFont val="Arial"/>
        <family val="2"/>
      </rPr>
      <t>Remediation Cost</t>
    </r>
    <r>
      <rPr>
        <sz val="10"/>
        <color theme="1"/>
        <rFont val="Arial"/>
        <family val="2"/>
      </rPr>
      <t xml:space="preserve">) </t>
    </r>
    <r>
      <rPr>
        <sz val="10"/>
        <color rgb="FFFF0000"/>
        <rFont val="Arial"/>
        <family val="2"/>
      </rPr>
      <t xml:space="preserve">cost transferred to Acct 18610081 </t>
    </r>
  </si>
  <si>
    <r>
      <t>Poulsbo Service Center UST (</t>
    </r>
    <r>
      <rPr>
        <sz val="10"/>
        <color rgb="FF0000FF"/>
        <rFont val="Arial"/>
        <family val="2"/>
      </rPr>
      <t>Remediation Cost</t>
    </r>
    <r>
      <rPr>
        <sz val="10"/>
        <color theme="1"/>
        <rFont val="Arial"/>
        <family val="2"/>
      </rPr>
      <t xml:space="preserve">) </t>
    </r>
    <r>
      <rPr>
        <sz val="10"/>
        <color rgb="FFFF0000"/>
        <rFont val="Arial"/>
        <family val="2"/>
      </rPr>
      <t>cost transferred fr Acct 18239201</t>
    </r>
  </si>
  <si>
    <r>
      <t>Poulsbo Service Center UST (</t>
    </r>
    <r>
      <rPr>
        <sz val="10"/>
        <color rgb="FF0000FF"/>
        <rFont val="Arial"/>
        <family val="2"/>
      </rPr>
      <t>Remediation Cost</t>
    </r>
    <r>
      <rPr>
        <sz val="10"/>
        <color theme="1"/>
        <rFont val="Arial"/>
        <family val="2"/>
      </rPr>
      <t xml:space="preserve">)  </t>
    </r>
    <r>
      <rPr>
        <sz val="10"/>
        <color rgb="FFFF0000"/>
        <rFont val="Arial"/>
        <family val="2"/>
      </rPr>
      <t>cost moved to Acct 18610081</t>
    </r>
  </si>
  <si>
    <r>
      <t>Wenatchee  (</t>
    </r>
    <r>
      <rPr>
        <sz val="10"/>
        <color rgb="FFFF0000"/>
        <rFont val="Arial"/>
        <family val="2"/>
      </rPr>
      <t>Insurance Recovery / 3rd parties</t>
    </r>
    <r>
      <rPr>
        <sz val="10"/>
        <color theme="1"/>
        <rFont val="Arial"/>
        <family val="2"/>
      </rPr>
      <t>)</t>
    </r>
  </si>
  <si>
    <r>
      <t>Lower Duwamish Waterway   (</t>
    </r>
    <r>
      <rPr>
        <sz val="10"/>
        <color rgb="FFFF0000"/>
        <rFont val="Arial"/>
        <family val="2"/>
      </rPr>
      <t>Insurance Recoveries / 3rd parties</t>
    </r>
    <r>
      <rPr>
        <sz val="10"/>
        <color theme="1"/>
        <rFont val="Arial"/>
        <family val="2"/>
      </rPr>
      <t>)</t>
    </r>
  </si>
  <si>
    <r>
      <t>Bellingham South State Street MGP  (</t>
    </r>
    <r>
      <rPr>
        <sz val="10"/>
        <color rgb="FFFF0000"/>
        <rFont val="Arial"/>
        <family val="2"/>
      </rPr>
      <t>Insurance Recoveries / 3rd parties</t>
    </r>
    <r>
      <rPr>
        <sz val="10"/>
        <color theme="1"/>
        <rFont val="Arial"/>
        <family val="2"/>
      </rPr>
      <t>)</t>
    </r>
  </si>
  <si>
    <r>
      <t>Wenatchee  (</t>
    </r>
    <r>
      <rPr>
        <sz val="10"/>
        <color rgb="FFFF0000"/>
        <rFont val="Arial"/>
        <family val="2"/>
      </rPr>
      <t>Insurance Recoveries / 3rd parties</t>
    </r>
    <r>
      <rPr>
        <sz val="10"/>
        <color theme="1"/>
        <rFont val="Arial"/>
        <family val="2"/>
      </rPr>
      <t>)</t>
    </r>
  </si>
  <si>
    <t xml:space="preserve">2019 GRC transfer to amortization account </t>
  </si>
  <si>
    <t>2019 GRC transfer to amortization account</t>
  </si>
  <si>
    <t>Cumulative Bal. Dec-20</t>
  </si>
  <si>
    <r>
      <t xml:space="preserve">Bellingham South State Street MGP </t>
    </r>
    <r>
      <rPr>
        <sz val="10"/>
        <color rgb="FF0000FF"/>
        <rFont val="Arial"/>
        <family val="2"/>
      </rPr>
      <t>(Remediation Cost)</t>
    </r>
  </si>
  <si>
    <r>
      <t>Bellingham South State Street MGP  (</t>
    </r>
    <r>
      <rPr>
        <sz val="10"/>
        <color rgb="FF0000FF"/>
        <rFont val="Arial"/>
        <family val="2"/>
      </rPr>
      <t>Remediation Cost</t>
    </r>
    <r>
      <rPr>
        <sz val="10"/>
        <color theme="1"/>
        <rFont val="Arial"/>
        <family val="2"/>
      </rPr>
      <t>)</t>
    </r>
  </si>
  <si>
    <r>
      <t>Bellingham South State Street MGP (former Blvd Park) (</t>
    </r>
    <r>
      <rPr>
        <sz val="10"/>
        <color rgb="FFFF0000"/>
        <rFont val="Arial"/>
        <family val="2"/>
      </rPr>
      <t>Insurance Recoveries / 3rd parties</t>
    </r>
    <r>
      <rPr>
        <sz val="10"/>
        <color theme="1"/>
        <rFont val="Arial"/>
        <family val="2"/>
      </rPr>
      <t>)</t>
    </r>
  </si>
  <si>
    <r>
      <t xml:space="preserve">Bellingham South State Street MGP (former Blvd Park) </t>
    </r>
    <r>
      <rPr>
        <sz val="10"/>
        <color rgb="FFFF0000"/>
        <rFont val="Arial"/>
        <family val="2"/>
      </rPr>
      <t xml:space="preserve"> </t>
    </r>
    <r>
      <rPr>
        <sz val="10"/>
        <rFont val="Arial"/>
        <family val="2"/>
      </rPr>
      <t>(</t>
    </r>
    <r>
      <rPr>
        <sz val="10"/>
        <color rgb="FFFF0000"/>
        <rFont val="Arial"/>
        <family val="2"/>
      </rPr>
      <t>Insurance Recovery / 3rd parties</t>
    </r>
    <r>
      <rPr>
        <sz val="10"/>
        <rFont val="Arial"/>
        <family val="2"/>
      </rPr>
      <t>)</t>
    </r>
  </si>
  <si>
    <r>
      <t>Bellingham South State Street MGP  (</t>
    </r>
    <r>
      <rPr>
        <sz val="10"/>
        <color rgb="FFFF0000"/>
        <rFont val="Arial"/>
        <family val="2"/>
      </rPr>
      <t>Insurance Recovery / 3rd parties</t>
    </r>
    <r>
      <rPr>
        <sz val="10"/>
        <color theme="1"/>
        <rFont val="Arial"/>
        <family val="2"/>
      </rPr>
      <t>)</t>
    </r>
  </si>
  <si>
    <t xml:space="preserve">Accounts for the period January 1, 2021 through December 31, 2021 consistent with </t>
  </si>
  <si>
    <t xml:space="preserve">Remediation Account for January 2021 through December 31, 2021. </t>
  </si>
  <si>
    <r>
      <t>Quendall Terminal (</t>
    </r>
    <r>
      <rPr>
        <sz val="10"/>
        <color rgb="FFFF0000"/>
        <rFont val="Arial"/>
        <family val="2"/>
      </rPr>
      <t>Insurance Recovery</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</si>
</sst>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 #,##0.00\ _D_M_-;\-* #,##0.00\ _D_M_-;_-* &quot;-&quot;??\ _D_M_-;_-@_-"/>
  </numFmts>
  <fonts count="9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0"/>
      <name val="Arial"/>
      <family val="2"/>
    </font>
    <font>
      <i/>
      <sz val="10"/>
      <name val="Arial"/>
      <family val="2"/>
    </font>
    <font>
      <sz val="10"/>
      <name val="Courier"/>
      <family val="3"/>
    </font>
    <font>
      <sz val="8"/>
      <color rgb="FFFF0000"/>
      <name val="Calibri"/>
      <family val="2"/>
      <scheme val="minor"/>
    </font>
    <font>
      <sz val="8"/>
      <color theme="1"/>
      <name val="Calibri"/>
      <family val="2"/>
      <scheme val="minor"/>
    </font>
    <font>
      <sz val="10"/>
      <color indexed="8"/>
      <name val="Arial"/>
      <family val="2"/>
    </font>
    <font>
      <b/>
      <sz val="12"/>
      <color theme="1"/>
      <name val="Calibri"/>
      <family val="2"/>
      <scheme val="minor"/>
    </font>
    <font>
      <sz val="9"/>
      <color rgb="FF0000FF"/>
      <name val="Calibri"/>
      <family val="2"/>
      <scheme val="minor"/>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0"/>
      <color theme="1"/>
      <name val="Arial"/>
      <family val="2"/>
    </font>
    <font>
      <b/>
      <sz val="10"/>
      <color theme="1"/>
      <name val="Arial"/>
      <family val="2"/>
    </font>
    <font>
      <sz val="10"/>
      <color rgb="FF0000FF"/>
      <name val="Arial"/>
      <family val="2"/>
    </font>
    <font>
      <i/>
      <sz val="10"/>
      <color rgb="FFFF0000"/>
      <name val="Arial"/>
      <family val="2"/>
    </font>
    <font>
      <sz val="10"/>
      <color rgb="FFFF0000"/>
      <name val="Arial"/>
      <family val="2"/>
    </font>
    <font>
      <b/>
      <sz val="10"/>
      <color rgb="FFFF0000"/>
      <name val="Arial"/>
      <family val="2"/>
    </font>
    <font>
      <b/>
      <sz val="10"/>
      <color rgb="FF0000FF"/>
      <name val="Arial"/>
      <family val="2"/>
    </font>
    <font>
      <u val="singleAccounting"/>
      <sz val="10"/>
      <color rgb="FFFF0000"/>
      <name val="Arial"/>
      <family val="2"/>
    </font>
    <font>
      <sz val="9"/>
      <color indexed="81"/>
      <name val="Tahoma"/>
      <family val="2"/>
    </font>
    <font>
      <b/>
      <sz val="9"/>
      <color indexed="81"/>
      <name val="Tahoma"/>
      <family val="2"/>
    </font>
    <font>
      <sz val="8"/>
      <color rgb="FFFF0000"/>
      <name val="Arial"/>
      <family val="2"/>
    </font>
    <font>
      <u/>
      <sz val="8"/>
      <color rgb="FFFF0000"/>
      <name val="Arial"/>
      <family val="2"/>
    </font>
    <font>
      <b/>
      <sz val="8"/>
      <color rgb="FF0000FF"/>
      <name val="Arial"/>
      <family val="2"/>
    </font>
  </fonts>
  <fills count="8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theme="0"/>
        <bgColor indexed="64"/>
      </patternFill>
    </fill>
    <fill>
      <patternFill patternType="solid">
        <fgColor rgb="FFE1FFE1"/>
        <bgColor indexed="64"/>
      </patternFill>
    </fill>
    <fill>
      <patternFill patternType="solid">
        <fgColor theme="6" tint="0.79998168889431442"/>
        <bgColor indexed="64"/>
      </patternFill>
    </fill>
    <fill>
      <patternFill patternType="solid">
        <fgColor rgb="FFE5F4F7"/>
        <bgColor indexed="64"/>
      </patternFill>
    </fill>
    <fill>
      <patternFill patternType="solid">
        <fgColor rgb="FFEDEAF2"/>
        <bgColor indexed="64"/>
      </patternFill>
    </fill>
  </fills>
  <borders count="20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style="dotted">
        <color indexed="64"/>
      </top>
      <bottom style="dotted">
        <color indexed="64"/>
      </bottom>
      <diagonal/>
    </border>
    <border>
      <left/>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dotted">
        <color indexed="64"/>
      </top>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thin">
        <color indexed="64"/>
      </top>
      <bottom style="double">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tted">
        <color indexed="64"/>
      </bottom>
      <diagonal/>
    </border>
    <border>
      <left style="dotted">
        <color indexed="64"/>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tted">
        <color indexed="64"/>
      </bottom>
      <diagonal/>
    </border>
    <border>
      <left style="dotted">
        <color indexed="64"/>
      </left>
      <right style="dotted">
        <color indexed="64"/>
      </right>
      <top style="thin">
        <color indexed="64"/>
      </top>
      <bottom/>
      <diagonal/>
    </border>
    <border>
      <left/>
      <right/>
      <top style="thin">
        <color auto="1"/>
      </top>
      <bottom style="double">
        <color auto="1"/>
      </bottom>
      <diagonal/>
    </border>
    <border>
      <left/>
      <right/>
      <top/>
      <bottom style="medium">
        <color indexed="64"/>
      </bottom>
      <diagonal/>
    </border>
    <border>
      <left style="medium">
        <color indexed="64"/>
      </left>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uble">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medium">
        <color indexed="64"/>
      </left>
      <right style="thin">
        <color indexed="64"/>
      </right>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style="dashed">
        <color indexed="64"/>
      </right>
      <top style="medium">
        <color indexed="64"/>
      </top>
      <bottom style="dotted">
        <color indexed="64"/>
      </bottom>
      <diagonal/>
    </border>
    <border>
      <left style="dashed">
        <color indexed="64"/>
      </left>
      <right style="dotted">
        <color indexed="64"/>
      </right>
      <top style="medium">
        <color indexed="64"/>
      </top>
      <bottom style="dotted">
        <color indexed="64"/>
      </bottom>
      <diagonal/>
    </border>
    <border>
      <left style="medium">
        <color indexed="64"/>
      </left>
      <right style="dashed">
        <color indexed="64"/>
      </right>
      <top style="dotted">
        <color indexed="64"/>
      </top>
      <bottom style="dotted">
        <color indexed="64"/>
      </bottom>
      <diagonal/>
    </border>
    <border>
      <left style="dashed">
        <color indexed="64"/>
      </left>
      <right style="dotted">
        <color indexed="64"/>
      </right>
      <top style="dotted">
        <color indexed="64"/>
      </top>
      <bottom style="dotted">
        <color indexed="64"/>
      </bottom>
      <diagonal/>
    </border>
    <border>
      <left style="medium">
        <color indexed="64"/>
      </left>
      <right style="dashed">
        <color indexed="64"/>
      </right>
      <top style="dotted">
        <color indexed="64"/>
      </top>
      <bottom/>
      <diagonal/>
    </border>
    <border>
      <left style="dashed">
        <color indexed="64"/>
      </left>
      <right style="dotted">
        <color indexed="64"/>
      </right>
      <top style="dotted">
        <color indexed="64"/>
      </top>
      <bottom/>
      <diagonal/>
    </border>
    <border>
      <left style="medium">
        <color indexed="64"/>
      </left>
      <right style="dashed">
        <color indexed="64"/>
      </right>
      <top style="dotted">
        <color indexed="64"/>
      </top>
      <bottom style="medium">
        <color indexed="64"/>
      </bottom>
      <diagonal/>
    </border>
    <border>
      <left style="dashed">
        <color indexed="64"/>
      </left>
      <right style="dotted">
        <color indexed="64"/>
      </right>
      <top style="dotted">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dotted">
        <color indexed="64"/>
      </bottom>
      <diagonal/>
    </border>
    <border>
      <left style="medium">
        <color indexed="64"/>
      </left>
      <right/>
      <top style="double">
        <color indexed="64"/>
      </top>
      <bottom style="dotted">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tted">
        <color indexed="64"/>
      </top>
      <bottom style="double">
        <color indexed="64"/>
      </bottom>
      <diagonal/>
    </border>
    <border>
      <left style="thin">
        <color indexed="64"/>
      </left>
      <right style="dotted">
        <color indexed="64"/>
      </right>
      <top style="thin">
        <color indexed="64"/>
      </top>
      <bottom style="thin">
        <color indexed="64"/>
      </bottom>
      <diagonal/>
    </border>
  </borders>
  <cellStyleXfs count="2276">
    <xf numFmtId="0" fontId="0" fillId="0" borderId="0"/>
    <xf numFmtId="43" fontId="1" fillId="0" borderId="0" applyFont="0" applyFill="0" applyBorder="0" applyAlignment="0" applyProtection="0"/>
    <xf numFmtId="43" fontId="5" fillId="0" borderId="0" applyFont="0" applyFill="0" applyBorder="0" applyAlignment="0" applyProtection="0"/>
    <xf numFmtId="39" fontId="7" fillId="0" borderId="0"/>
    <xf numFmtId="39" fontId="7"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5" fillId="0" borderId="0"/>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8" fontId="5" fillId="0" borderId="0">
      <alignment horizontal="left" wrapText="1"/>
    </xf>
    <xf numFmtId="168" fontId="5" fillId="0" borderId="0">
      <alignment horizontal="left" wrapText="1"/>
    </xf>
    <xf numFmtId="168"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0" fontId="13" fillId="0" borderId="0"/>
    <xf numFmtId="0" fontId="13"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13" fillId="0" borderId="0"/>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0" fontId="13" fillId="0" borderId="0"/>
    <xf numFmtId="0" fontId="13" fillId="0" borderId="0"/>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13" fillId="0" borderId="0"/>
    <xf numFmtId="0" fontId="13"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0" fontId="13" fillId="0" borderId="0"/>
    <xf numFmtId="169" fontId="14" fillId="0" borderId="0">
      <alignment horizontal="left"/>
    </xf>
    <xf numFmtId="170" fontId="15" fillId="0" borderId="0">
      <alignment horizontal="left"/>
    </xf>
    <xf numFmtId="0" fontId="10" fillId="15" borderId="0" applyNumberFormat="0" applyBorder="0" applyAlignment="0" applyProtection="0"/>
    <xf numFmtId="0" fontId="1" fillId="3" borderId="0" applyNumberFormat="0" applyBorder="0" applyAlignment="0" applyProtection="0"/>
    <xf numFmtId="0" fontId="10" fillId="16" borderId="0" applyNumberFormat="0" applyBorder="0" applyAlignment="0" applyProtection="0"/>
    <xf numFmtId="0" fontId="1" fillId="5" borderId="0" applyNumberFormat="0" applyBorder="0" applyAlignment="0" applyProtection="0"/>
    <xf numFmtId="0" fontId="10" fillId="17" borderId="0" applyNumberFormat="0" applyBorder="0" applyAlignment="0" applyProtection="0"/>
    <xf numFmtId="0" fontId="1" fillId="7" borderId="0" applyNumberFormat="0" applyBorder="0" applyAlignment="0" applyProtection="0"/>
    <xf numFmtId="0" fontId="10" fillId="18" borderId="0" applyNumberFormat="0" applyBorder="0" applyAlignment="0" applyProtection="0"/>
    <xf numFmtId="0" fontId="1" fillId="9" borderId="0" applyNumberFormat="0" applyBorder="0" applyAlignment="0" applyProtection="0"/>
    <xf numFmtId="0" fontId="10" fillId="19" borderId="0" applyNumberFormat="0" applyBorder="0" applyAlignment="0" applyProtection="0"/>
    <xf numFmtId="0" fontId="1" fillId="11" borderId="0" applyNumberFormat="0" applyBorder="0" applyAlignment="0" applyProtection="0"/>
    <xf numFmtId="0" fontId="10" fillId="20" borderId="0" applyNumberFormat="0" applyBorder="0" applyAlignment="0" applyProtection="0"/>
    <xf numFmtId="0" fontId="1" fillId="13" borderId="0" applyNumberFormat="0" applyBorder="0" applyAlignment="0" applyProtection="0"/>
    <xf numFmtId="0" fontId="10" fillId="21" borderId="0" applyNumberFormat="0" applyBorder="0" applyAlignment="0" applyProtection="0"/>
    <xf numFmtId="0" fontId="1" fillId="4" borderId="0" applyNumberFormat="0" applyBorder="0" applyAlignment="0" applyProtection="0"/>
    <xf numFmtId="0" fontId="10" fillId="16" borderId="0" applyNumberFormat="0" applyBorder="0" applyAlignment="0" applyProtection="0"/>
    <xf numFmtId="0" fontId="1" fillId="6" borderId="0" applyNumberFormat="0" applyBorder="0" applyAlignment="0" applyProtection="0"/>
    <xf numFmtId="0" fontId="10" fillId="22" borderId="0" applyNumberFormat="0" applyBorder="0" applyAlignment="0" applyProtection="0"/>
    <xf numFmtId="0" fontId="1" fillId="8" borderId="0" applyNumberFormat="0" applyBorder="0" applyAlignment="0" applyProtection="0"/>
    <xf numFmtId="0" fontId="10" fillId="23" borderId="0" applyNumberFormat="0" applyBorder="0" applyAlignment="0" applyProtection="0"/>
    <xf numFmtId="0" fontId="1" fillId="10" borderId="0" applyNumberFormat="0" applyBorder="0" applyAlignment="0" applyProtection="0"/>
    <xf numFmtId="0" fontId="10" fillId="21" borderId="0" applyNumberFormat="0" applyBorder="0" applyAlignment="0" applyProtection="0"/>
    <xf numFmtId="0" fontId="1" fillId="12" borderId="0" applyNumberFormat="0" applyBorder="0" applyAlignment="0" applyProtection="0"/>
    <xf numFmtId="0" fontId="10" fillId="24" borderId="0" applyNumberFormat="0" applyBorder="0" applyAlignment="0" applyProtection="0"/>
    <xf numFmtId="0" fontId="1" fillId="14"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8" fillId="36" borderId="0" applyNumberFormat="0" applyBorder="0" applyAlignment="0" applyProtection="0"/>
    <xf numFmtId="0" fontId="18" fillId="34"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40"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4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7" fillId="35" borderId="0" applyNumberFormat="0" applyBorder="0" applyAlignment="0" applyProtection="0"/>
    <xf numFmtId="0" fontId="17" fillId="33" borderId="0" applyNumberFormat="0" applyBorder="0" applyAlignment="0" applyProtection="0"/>
    <xf numFmtId="0" fontId="17" fillId="28" borderId="0" applyNumberFormat="0" applyBorder="0" applyAlignment="0" applyProtection="0"/>
    <xf numFmtId="0" fontId="17" fillId="36" borderId="0" applyNumberFormat="0" applyBorder="0" applyAlignment="0" applyProtection="0"/>
    <xf numFmtId="0" fontId="18" fillId="28" borderId="0" applyNumberFormat="0" applyBorder="0" applyAlignment="0" applyProtection="0"/>
    <xf numFmtId="0" fontId="18" fillId="35"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7" fillId="25" borderId="0" applyNumberFormat="0" applyBorder="0" applyAlignment="0" applyProtection="0"/>
    <xf numFmtId="0" fontId="17" fillId="38" borderId="0" applyNumberFormat="0" applyBorder="0" applyAlignment="0" applyProtection="0"/>
    <xf numFmtId="0" fontId="17" fillId="27"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30"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7" fillId="46" borderId="0" applyNumberFormat="0" applyBorder="0" applyAlignment="0" applyProtection="0"/>
    <xf numFmtId="0" fontId="17" fillId="34" borderId="0" applyNumberFormat="0" applyBorder="0" applyAlignment="0" applyProtection="0"/>
    <xf numFmtId="0" fontId="17" fillId="47"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34" borderId="0" applyNumberFormat="0" applyBorder="0" applyAlignment="0" applyProtection="0"/>
    <xf numFmtId="0" fontId="20" fillId="46" borderId="0" applyNumberFormat="0" applyBorder="0" applyAlignment="0" applyProtection="0"/>
    <xf numFmtId="0" fontId="15" fillId="0" borderId="0" applyFont="0" applyFill="0" applyBorder="0" applyAlignment="0" applyProtection="0">
      <alignment horizontal="right"/>
    </xf>
    <xf numFmtId="171" fontId="21" fillId="0" borderId="0" applyFill="0" applyBorder="0" applyAlignment="0"/>
    <xf numFmtId="0" fontId="22" fillId="51" borderId="58" applyNumberFormat="0" applyAlignment="0" applyProtection="0"/>
    <xf numFmtId="0" fontId="23" fillId="52" borderId="59" applyNumberFormat="0" applyAlignment="0" applyProtection="0"/>
    <xf numFmtId="0" fontId="24" fillId="36" borderId="60" applyNumberFormat="0" applyAlignment="0" applyProtection="0"/>
    <xf numFmtId="0" fontId="24" fillId="44" borderId="60" applyNumberFormat="0" applyAlignment="0" applyProtection="0"/>
    <xf numFmtId="41" fontId="5" fillId="53"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5" fillId="0" borderId="0" applyFont="0" applyFill="0" applyBorder="0" applyAlignment="0" applyProtection="0"/>
    <xf numFmtId="0" fontId="26" fillId="0" borderId="0"/>
    <xf numFmtId="0" fontId="26" fillId="0" borderId="0"/>
    <xf numFmtId="0" fontId="27" fillId="0" borderId="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172" fontId="29" fillId="0" borderId="0">
      <protection locked="0"/>
    </xf>
    <xf numFmtId="0" fontId="27" fillId="0" borderId="0"/>
    <xf numFmtId="0" fontId="30" fillId="0" borderId="0" applyNumberFormat="0" applyAlignment="0">
      <alignment horizontal="left"/>
    </xf>
    <xf numFmtId="0" fontId="7" fillId="0" borderId="0" applyNumberFormat="0" applyAlignment="0"/>
    <xf numFmtId="0" fontId="26" fillId="0" borderId="0"/>
    <xf numFmtId="0" fontId="27" fillId="0" borderId="0"/>
    <xf numFmtId="0" fontId="26" fillId="0" borderId="0"/>
    <xf numFmtId="0" fontId="27"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0" fontId="25"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174" fontId="5" fillId="0" borderId="0"/>
    <xf numFmtId="175" fontId="5" fillId="0" borderId="0" applyFont="0" applyFill="0" applyBorder="0" applyAlignment="0" applyProtection="0">
      <alignment horizontal="left" wrapText="1"/>
    </xf>
    <xf numFmtId="0" fontId="33" fillId="0" borderId="0" applyNumberFormat="0" applyFill="0" applyBorder="0" applyAlignment="0" applyProtection="0"/>
    <xf numFmtId="2" fontId="25" fillId="0" borderId="0" applyFont="0" applyFill="0" applyBorder="0" applyAlignment="0" applyProtection="0"/>
    <xf numFmtId="0" fontId="26" fillId="0" borderId="0"/>
    <xf numFmtId="0" fontId="34" fillId="59" borderId="0" applyNumberFormat="0" applyBorder="0" applyAlignment="0" applyProtection="0"/>
    <xf numFmtId="0" fontId="17" fillId="40" borderId="0" applyNumberFormat="0" applyBorder="0" applyAlignment="0" applyProtection="0"/>
    <xf numFmtId="38" fontId="35" fillId="53" borderId="0" applyNumberFormat="0" applyBorder="0" applyAlignment="0" applyProtection="0"/>
    <xf numFmtId="38" fontId="35" fillId="53" borderId="0" applyNumberFormat="0" applyBorder="0" applyAlignment="0" applyProtection="0"/>
    <xf numFmtId="38" fontId="35" fillId="53" borderId="0" applyNumberFormat="0" applyBorder="0" applyAlignment="0" applyProtection="0"/>
    <xf numFmtId="38" fontId="35" fillId="53" borderId="0" applyNumberFormat="0" applyBorder="0" applyAlignment="0" applyProtection="0"/>
    <xf numFmtId="176" fontId="36" fillId="0" borderId="0" applyNumberFormat="0" applyFill="0" applyBorder="0" applyProtection="0">
      <alignment horizontal="right"/>
    </xf>
    <xf numFmtId="0" fontId="37" fillId="0" borderId="3" applyNumberFormat="0" applyAlignment="0" applyProtection="0">
      <alignment horizontal="left"/>
    </xf>
    <xf numFmtId="0" fontId="37" fillId="0" borderId="57">
      <alignment horizontal="left"/>
    </xf>
    <xf numFmtId="14" fontId="38" fillId="60" borderId="40">
      <alignment horizontal="center" vertical="center" wrapText="1"/>
    </xf>
    <xf numFmtId="0" fontId="39" fillId="0" borderId="61" applyNumberFormat="0" applyFill="0" applyAlignment="0" applyProtection="0"/>
    <xf numFmtId="0" fontId="40" fillId="0" borderId="62" applyNumberFormat="0" applyFill="0" applyAlignment="0" applyProtection="0"/>
    <xf numFmtId="0" fontId="40" fillId="0" borderId="63" applyNumberFormat="0" applyFill="0" applyAlignment="0" applyProtection="0"/>
    <xf numFmtId="0" fontId="41" fillId="0" borderId="64" applyNumberFormat="0" applyFill="0" applyAlignment="0" applyProtection="0"/>
    <xf numFmtId="0" fontId="41" fillId="0" borderId="65" applyNumberFormat="0" applyFill="0" applyAlignment="0" applyProtection="0"/>
    <xf numFmtId="0" fontId="41" fillId="0" borderId="0" applyNumberFormat="0" applyFill="0" applyBorder="0" applyAlignment="0" applyProtection="0"/>
    <xf numFmtId="38" fontId="42" fillId="0" borderId="0"/>
    <xf numFmtId="40" fontId="42" fillId="0" borderId="0"/>
    <xf numFmtId="10" fontId="35" fillId="61" borderId="66" applyNumberFormat="0" applyBorder="0" applyAlignment="0" applyProtection="0"/>
    <xf numFmtId="10" fontId="35" fillId="61" borderId="66" applyNumberFormat="0" applyBorder="0" applyAlignment="0" applyProtection="0"/>
    <xf numFmtId="10" fontId="35" fillId="61" borderId="66" applyNumberFormat="0" applyBorder="0" applyAlignment="0" applyProtection="0"/>
    <xf numFmtId="10" fontId="35" fillId="61" borderId="66" applyNumberFormat="0" applyBorder="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9"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0" fontId="43" fillId="47" borderId="58" applyNumberFormat="0" applyAlignment="0" applyProtection="0"/>
    <xf numFmtId="41" fontId="44" fillId="62" borderId="67">
      <alignment horizontal="left"/>
      <protection locked="0"/>
    </xf>
    <xf numFmtId="10" fontId="44" fillId="62" borderId="67">
      <alignment horizontal="right"/>
      <protection locked="0"/>
    </xf>
    <xf numFmtId="41" fontId="44" fillId="62" borderId="67">
      <alignment horizontal="left"/>
      <protection locked="0"/>
    </xf>
    <xf numFmtId="0" fontId="35" fillId="53" borderId="0"/>
    <xf numFmtId="3" fontId="45" fillId="0" borderId="0" applyFill="0" applyBorder="0" applyAlignment="0" applyProtection="0"/>
    <xf numFmtId="0" fontId="46" fillId="0" borderId="68" applyNumberFormat="0" applyFill="0" applyAlignment="0" applyProtection="0"/>
    <xf numFmtId="0" fontId="34" fillId="0" borderId="69" applyNumberFormat="0" applyFill="0" applyAlignment="0" applyProtection="0"/>
    <xf numFmtId="44" fontId="38" fillId="0" borderId="70" applyNumberFormat="0" applyFont="0" applyAlignment="0">
      <alignment horizontal="center"/>
    </xf>
    <xf numFmtId="44" fontId="38" fillId="0" borderId="70" applyNumberFormat="0" applyFont="0" applyAlignment="0">
      <alignment horizontal="center"/>
    </xf>
    <xf numFmtId="44" fontId="38" fillId="0" borderId="70" applyNumberFormat="0" applyFont="0" applyAlignment="0">
      <alignment horizontal="center"/>
    </xf>
    <xf numFmtId="44" fontId="38" fillId="0" borderId="70" applyNumberFormat="0" applyFont="0" applyAlignment="0">
      <alignment horizontal="center"/>
    </xf>
    <xf numFmtId="44" fontId="38" fillId="0" borderId="71" applyNumberFormat="0" applyFont="0" applyAlignment="0">
      <alignment horizontal="center"/>
    </xf>
    <xf numFmtId="44" fontId="38" fillId="0" borderId="71" applyNumberFormat="0" applyFont="0" applyAlignment="0">
      <alignment horizontal="center"/>
    </xf>
    <xf numFmtId="44" fontId="38" fillId="0" borderId="71" applyNumberFormat="0" applyFont="0" applyAlignment="0">
      <alignment horizontal="center"/>
    </xf>
    <xf numFmtId="44" fontId="38" fillId="0" borderId="71" applyNumberFormat="0" applyFont="0" applyAlignment="0">
      <alignment horizontal="center"/>
    </xf>
    <xf numFmtId="0" fontId="47" fillId="47" borderId="0" applyNumberFormat="0" applyBorder="0" applyAlignment="0" applyProtection="0"/>
    <xf numFmtId="0" fontId="34" fillId="47" borderId="0" applyNumberFormat="0" applyBorder="0" applyAlignment="0" applyProtection="0"/>
    <xf numFmtId="37" fontId="48" fillId="0" borderId="0"/>
    <xf numFmtId="177" fontId="49" fillId="0" borderId="0"/>
    <xf numFmtId="178" fontId="5" fillId="0" borderId="0"/>
    <xf numFmtId="178" fontId="5" fillId="0" borderId="0"/>
    <xf numFmtId="178" fontId="5" fillId="0" borderId="0"/>
    <xf numFmtId="0" fontId="5" fillId="0" borderId="0"/>
    <xf numFmtId="0" fontId="1" fillId="0" borderId="0"/>
    <xf numFmtId="39" fontId="7"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31" fillId="0" borderId="0"/>
    <xf numFmtId="39" fontId="7"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50" fillId="0" borderId="0"/>
    <xf numFmtId="0" fontId="50" fillId="0" borderId="0"/>
    <xf numFmtId="0" fontId="50" fillId="0" borderId="0"/>
    <xf numFmtId="0" fontId="5" fillId="0" borderId="0"/>
    <xf numFmtId="0" fontId="50" fillId="0" borderId="0"/>
    <xf numFmtId="0" fontId="50" fillId="0" borderId="0"/>
    <xf numFmtId="0" fontId="1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5" fillId="0" borderId="0"/>
    <xf numFmtId="39" fontId="7" fillId="0" borderId="0"/>
    <xf numFmtId="39" fontId="7" fillId="0" borderId="0"/>
    <xf numFmtId="0" fontId="5" fillId="0" borderId="0"/>
    <xf numFmtId="0" fontId="5" fillId="0" borderId="0"/>
    <xf numFmtId="0" fontId="5" fillId="0" borderId="0"/>
    <xf numFmtId="0" fontId="5"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1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167" fontId="5" fillId="0" borderId="0">
      <alignment horizontal="left" wrapText="1"/>
    </xf>
    <xf numFmtId="167" fontId="5" fillId="0" borderId="0">
      <alignment horizontal="left" wrapText="1"/>
    </xf>
    <xf numFmtId="167" fontId="5" fillId="0" borderId="0">
      <alignment horizontal="left" wrapText="1"/>
    </xf>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167" fontId="5" fillId="0" borderId="0">
      <alignment horizontal="left" wrapText="1"/>
    </xf>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39" fontId="7" fillId="0" borderId="0"/>
    <xf numFmtId="0" fontId="1" fillId="0" borderId="0"/>
    <xf numFmtId="0" fontId="5" fillId="0" borderId="0"/>
    <xf numFmtId="0" fontId="5" fillId="0" borderId="0"/>
    <xf numFmtId="167" fontId="5" fillId="0" borderId="0">
      <alignment horizontal="left" wrapText="1"/>
    </xf>
    <xf numFmtId="0" fontId="5" fillId="0" borderId="0"/>
    <xf numFmtId="0" fontId="1" fillId="0" borderId="0"/>
    <xf numFmtId="3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39" fontId="7" fillId="0" borderId="0"/>
    <xf numFmtId="0" fontId="1" fillId="0" borderId="0"/>
    <xf numFmtId="39" fontId="7" fillId="0" borderId="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46" borderId="7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51" borderId="73" applyNumberFormat="0" applyAlignment="0" applyProtection="0"/>
    <xf numFmtId="0" fontId="51" fillId="52" borderId="73" applyNumberFormat="0" applyAlignment="0" applyProtection="0"/>
    <xf numFmtId="0" fontId="26" fillId="0" borderId="0"/>
    <xf numFmtId="0" fontId="26" fillId="0" borderId="0"/>
    <xf numFmtId="0" fontId="27" fillId="0" borderId="0"/>
    <xf numFmtId="179"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53" fillId="0" borderId="0" applyFont="0" applyFill="0" applyBorder="0" applyAlignment="0" applyProtection="0"/>
    <xf numFmtId="41" fontId="5" fillId="63" borderId="67"/>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54" fillId="0" borderId="40">
      <alignment horizontal="center"/>
    </xf>
    <xf numFmtId="3" fontId="52" fillId="0" borderId="0" applyFont="0" applyFill="0" applyBorder="0" applyAlignment="0" applyProtection="0"/>
    <xf numFmtId="0" fontId="52" fillId="64" borderId="0" applyNumberFormat="0" applyFont="0" applyBorder="0" applyAlignment="0" applyProtection="0"/>
    <xf numFmtId="0" fontId="27" fillId="0" borderId="0"/>
    <xf numFmtId="3" fontId="55" fillId="0" borderId="0" applyFill="0" applyBorder="0" applyAlignment="0" applyProtection="0"/>
    <xf numFmtId="0" fontId="56" fillId="0" borderId="0"/>
    <xf numFmtId="3" fontId="55" fillId="0" borderId="0" applyFill="0" applyBorder="0" applyAlignment="0" applyProtection="0"/>
    <xf numFmtId="42" fontId="5" fillId="61" borderId="0"/>
    <xf numFmtId="42" fontId="5" fillId="61" borderId="36">
      <alignment vertical="center"/>
    </xf>
    <xf numFmtId="0" fontId="38" fillId="61" borderId="23" applyNumberFormat="0">
      <alignment horizontal="center" vertical="center" wrapText="1"/>
    </xf>
    <xf numFmtId="10" fontId="5" fillId="61" borderId="0"/>
    <xf numFmtId="180" fontId="5" fillId="61" borderId="0"/>
    <xf numFmtId="164" fontId="42" fillId="0" borderId="0" applyBorder="0" applyAlignment="0"/>
    <xf numFmtId="42" fontId="5" fillId="61" borderId="56">
      <alignment horizontal="left"/>
    </xf>
    <xf numFmtId="180" fontId="6" fillId="61" borderId="56">
      <alignment horizontal="left"/>
    </xf>
    <xf numFmtId="164" fontId="42" fillId="0" borderId="0" applyBorder="0" applyAlignment="0"/>
    <xf numFmtId="14" fontId="53" fillId="0" borderId="0" applyNumberFormat="0" applyFill="0" applyBorder="0" applyAlignment="0" applyProtection="0">
      <alignment horizontal="left"/>
    </xf>
    <xf numFmtId="181" fontId="5" fillId="0" borderId="0" applyFont="0" applyFill="0" applyAlignment="0">
      <alignment horizontal="right"/>
    </xf>
    <xf numFmtId="4" fontId="57" fillId="65" borderId="74" applyNumberFormat="0" applyProtection="0">
      <alignment vertical="center"/>
    </xf>
    <xf numFmtId="4" fontId="35" fillId="65" borderId="59" applyNumberFormat="0" applyProtection="0">
      <alignment vertical="center"/>
    </xf>
    <xf numFmtId="4" fontId="58" fillId="65" borderId="74" applyNumberFormat="0" applyProtection="0">
      <alignment vertical="center"/>
    </xf>
    <xf numFmtId="4" fontId="59" fillId="62" borderId="59" applyNumberFormat="0" applyProtection="0">
      <alignment vertical="center"/>
    </xf>
    <xf numFmtId="4" fontId="57" fillId="65" borderId="74" applyNumberFormat="0" applyProtection="0">
      <alignment horizontal="left" vertical="center" indent="1"/>
    </xf>
    <xf numFmtId="4" fontId="35" fillId="62" borderId="59" applyNumberFormat="0" applyProtection="0">
      <alignment horizontal="left" vertical="center" indent="1"/>
    </xf>
    <xf numFmtId="0" fontId="57" fillId="65" borderId="74" applyNumberFormat="0" applyProtection="0">
      <alignment horizontal="left" vertical="top" indent="1"/>
    </xf>
    <xf numFmtId="0" fontId="60" fillId="65" borderId="74" applyNumberFormat="0" applyProtection="0">
      <alignment horizontal="left" vertical="top" indent="1"/>
    </xf>
    <xf numFmtId="4" fontId="57" fillId="15"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0" fontId="5" fillId="33" borderId="0" applyNumberFormat="0" applyProtection="0">
      <alignment horizontal="left" vertical="center" indent="1"/>
    </xf>
    <xf numFmtId="4" fontId="10" fillId="20" borderId="74" applyNumberFormat="0" applyProtection="0">
      <alignment horizontal="right" vertical="center"/>
    </xf>
    <xf numFmtId="4" fontId="35" fillId="20" borderId="59" applyNumberFormat="0" applyProtection="0">
      <alignment horizontal="right" vertical="center"/>
    </xf>
    <xf numFmtId="4" fontId="10" fillId="16" borderId="74" applyNumberFormat="0" applyProtection="0">
      <alignment horizontal="right" vertical="center"/>
    </xf>
    <xf numFmtId="4" fontId="35" fillId="66" borderId="59" applyNumberFormat="0" applyProtection="0">
      <alignment horizontal="right" vertical="center"/>
    </xf>
    <xf numFmtId="4" fontId="10" fillId="67" borderId="74" applyNumberFormat="0" applyProtection="0">
      <alignment horizontal="right" vertical="center"/>
    </xf>
    <xf numFmtId="4" fontId="35" fillId="67" borderId="75" applyNumberFormat="0" applyProtection="0">
      <alignment horizontal="right" vertical="center"/>
    </xf>
    <xf numFmtId="4" fontId="10" fillId="68" borderId="74" applyNumberFormat="0" applyProtection="0">
      <alignment horizontal="right" vertical="center"/>
    </xf>
    <xf numFmtId="4" fontId="35" fillId="68" borderId="59" applyNumberFormat="0" applyProtection="0">
      <alignment horizontal="right" vertical="center"/>
    </xf>
    <xf numFmtId="4" fontId="10" fillId="69" borderId="74" applyNumberFormat="0" applyProtection="0">
      <alignment horizontal="right" vertical="center"/>
    </xf>
    <xf numFmtId="4" fontId="35" fillId="69" borderId="59" applyNumberFormat="0" applyProtection="0">
      <alignment horizontal="right" vertical="center"/>
    </xf>
    <xf numFmtId="4" fontId="10" fillId="70" borderId="74" applyNumberFormat="0" applyProtection="0">
      <alignment horizontal="right" vertical="center"/>
    </xf>
    <xf numFmtId="4" fontId="35" fillId="70" borderId="59" applyNumberFormat="0" applyProtection="0">
      <alignment horizontal="right" vertical="center"/>
    </xf>
    <xf numFmtId="4" fontId="10" fillId="22" borderId="74" applyNumberFormat="0" applyProtection="0">
      <alignment horizontal="right" vertical="center"/>
    </xf>
    <xf numFmtId="4" fontId="35" fillId="22" borderId="59" applyNumberFormat="0" applyProtection="0">
      <alignment horizontal="right" vertical="center"/>
    </xf>
    <xf numFmtId="4" fontId="10" fillId="71" borderId="74" applyNumberFormat="0" applyProtection="0">
      <alignment horizontal="right" vertical="center"/>
    </xf>
    <xf numFmtId="4" fontId="35" fillId="71" borderId="59" applyNumberFormat="0" applyProtection="0">
      <alignment horizontal="right" vertical="center"/>
    </xf>
    <xf numFmtId="4" fontId="10" fillId="72" borderId="74" applyNumberFormat="0" applyProtection="0">
      <alignment horizontal="right" vertical="center"/>
    </xf>
    <xf numFmtId="4" fontId="35" fillId="72" borderId="59" applyNumberFormat="0" applyProtection="0">
      <alignment horizontal="right" vertical="center"/>
    </xf>
    <xf numFmtId="4" fontId="57" fillId="73" borderId="76" applyNumberFormat="0" applyProtection="0">
      <alignment horizontal="left" vertical="center" indent="1"/>
    </xf>
    <xf numFmtId="4" fontId="35" fillId="73" borderId="75" applyNumberFormat="0" applyProtection="0">
      <alignment horizontal="left" vertical="center" indent="1"/>
    </xf>
    <xf numFmtId="4" fontId="10" fillId="74" borderId="0" applyNumberFormat="0" applyProtection="0">
      <alignment horizontal="left" vertical="center" indent="1"/>
    </xf>
    <xf numFmtId="4" fontId="5" fillId="21" borderId="75" applyNumberFormat="0" applyProtection="0">
      <alignment horizontal="left" vertical="center" indent="1"/>
    </xf>
    <xf numFmtId="4" fontId="61" fillId="21" borderId="0" applyNumberFormat="0" applyProtection="0">
      <alignment horizontal="left" vertical="center" indent="1"/>
    </xf>
    <xf numFmtId="4" fontId="5" fillId="21" borderId="75" applyNumberFormat="0" applyProtection="0">
      <alignment horizontal="left" vertical="center" indent="1"/>
    </xf>
    <xf numFmtId="4" fontId="10" fillId="15" borderId="74" applyNumberFormat="0" applyProtection="0">
      <alignment horizontal="right" vertical="center"/>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4" fontId="10" fillId="74" borderId="0" applyNumberFormat="0" applyProtection="0">
      <alignment horizontal="left" vertical="center" indent="1"/>
    </xf>
    <xf numFmtId="4" fontId="10" fillId="74" borderId="0" applyNumberFormat="0" applyProtection="0">
      <alignment horizontal="left" vertical="center" indent="1"/>
    </xf>
    <xf numFmtId="4" fontId="35" fillId="74" borderId="75" applyNumberFormat="0" applyProtection="0">
      <alignment horizontal="left" vertical="center" indent="1"/>
    </xf>
    <xf numFmtId="4" fontId="10" fillId="15" borderId="0" applyNumberFormat="0" applyProtection="0">
      <alignment horizontal="left" vertical="center" indent="1"/>
    </xf>
    <xf numFmtId="4" fontId="10" fillId="15" borderId="0" applyNumberFormat="0" applyProtection="0">
      <alignment horizontal="left" vertical="center" indent="1"/>
    </xf>
    <xf numFmtId="4" fontId="35" fillId="15" borderId="75" applyNumberFormat="0" applyProtection="0">
      <alignment horizontal="left" vertical="center" indent="1"/>
    </xf>
    <xf numFmtId="0" fontId="5" fillId="21" borderId="74"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21" borderId="74" applyNumberFormat="0" applyProtection="0">
      <alignment horizontal="left" vertical="top"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76" borderId="73" applyNumberFormat="0" applyProtection="0">
      <alignment horizontal="left" vertical="center" indent="1"/>
    </xf>
    <xf numFmtId="0" fontId="5" fillId="15" borderId="74"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15" borderId="74" applyNumberFormat="0" applyProtection="0">
      <alignment horizontal="left" vertical="top"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77" borderId="73" applyNumberFormat="0" applyProtection="0">
      <alignment horizontal="left" vertical="center" indent="1"/>
    </xf>
    <xf numFmtId="0" fontId="5" fillId="19" borderId="74"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19" borderId="74" applyNumberFormat="0" applyProtection="0">
      <alignment horizontal="left" vertical="top"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53" borderId="73" applyNumberFormat="0" applyProtection="0">
      <alignment horizontal="left" vertical="center" indent="1"/>
    </xf>
    <xf numFmtId="0" fontId="5" fillId="74" borderId="74"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4" borderId="74" applyNumberFormat="0" applyProtection="0">
      <alignment horizontal="left" vertical="top"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18" borderId="66" applyNumberFormat="0">
      <protection locked="0"/>
    </xf>
    <xf numFmtId="0" fontId="35" fillId="18" borderId="77" applyNumberFormat="0">
      <protection locked="0"/>
    </xf>
    <xf numFmtId="0" fontId="42" fillId="21" borderId="78" applyBorder="0"/>
    <xf numFmtId="4" fontId="10" fillId="17" borderId="74" applyNumberFormat="0" applyProtection="0">
      <alignment vertical="center"/>
    </xf>
    <xf numFmtId="4" fontId="62" fillId="17" borderId="74" applyNumberFormat="0" applyProtection="0">
      <alignment vertical="center"/>
    </xf>
    <xf numFmtId="4" fontId="63" fillId="17" borderId="74" applyNumberFormat="0" applyProtection="0">
      <alignment vertical="center"/>
    </xf>
    <xf numFmtId="4" fontId="59" fillId="78" borderId="66" applyNumberFormat="0" applyProtection="0">
      <alignment vertical="center"/>
    </xf>
    <xf numFmtId="4" fontId="10" fillId="17" borderId="74" applyNumberFormat="0" applyProtection="0">
      <alignment horizontal="left" vertical="center" indent="1"/>
    </xf>
    <xf numFmtId="4" fontId="62" fillId="23" borderId="74" applyNumberFormat="0" applyProtection="0">
      <alignment horizontal="left" vertical="center" indent="1"/>
    </xf>
    <xf numFmtId="0" fontId="10" fillId="17" borderId="74" applyNumberFormat="0" applyProtection="0">
      <alignment horizontal="left" vertical="top" indent="1"/>
    </xf>
    <xf numFmtId="0" fontId="62" fillId="17" borderId="74" applyNumberFormat="0" applyProtection="0">
      <alignment horizontal="left" vertical="top" indent="1"/>
    </xf>
    <xf numFmtId="4" fontId="10" fillId="74" borderId="74" applyNumberFormat="0" applyProtection="0">
      <alignment horizontal="right" vertical="center"/>
    </xf>
    <xf numFmtId="4" fontId="35" fillId="0" borderId="59" applyNumberFormat="0" applyProtection="0">
      <alignment horizontal="right" vertical="center"/>
    </xf>
    <xf numFmtId="4" fontId="63" fillId="74" borderId="74" applyNumberFormat="0" applyProtection="0">
      <alignment horizontal="right" vertical="center"/>
    </xf>
    <xf numFmtId="4" fontId="59" fillId="61" borderId="59" applyNumberFormat="0" applyProtection="0">
      <alignment horizontal="right" vertical="center"/>
    </xf>
    <xf numFmtId="4" fontId="10" fillId="15" borderId="74"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10" fillId="15" borderId="74" applyNumberFormat="0" applyProtection="0">
      <alignment horizontal="left" vertical="top"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0" fontId="5" fillId="75" borderId="73" applyNumberFormat="0" applyProtection="0">
      <alignment horizontal="left" vertical="center" indent="1"/>
    </xf>
    <xf numFmtId="4" fontId="64" fillId="79" borderId="0" applyNumberFormat="0" applyProtection="0">
      <alignment horizontal="left" vertical="center" indent="1"/>
    </xf>
    <xf numFmtId="4" fontId="65" fillId="79" borderId="75" applyNumberFormat="0" applyProtection="0">
      <alignment horizontal="left" vertical="center" indent="1"/>
    </xf>
    <xf numFmtId="0" fontId="35" fillId="80" borderId="66"/>
    <xf numFmtId="4" fontId="66" fillId="74" borderId="74" applyNumberFormat="0" applyProtection="0">
      <alignment horizontal="right" vertical="center"/>
    </xf>
    <xf numFmtId="4" fontId="67" fillId="18" borderId="59" applyNumberFormat="0" applyProtection="0">
      <alignment horizontal="right" vertical="center"/>
    </xf>
    <xf numFmtId="39" fontId="5" fillId="81" borderId="0"/>
    <xf numFmtId="0" fontId="68" fillId="0" borderId="0" applyNumberFormat="0" applyFill="0" applyBorder="0" applyAlignment="0" applyProtection="0"/>
    <xf numFmtId="38" fontId="35" fillId="0" borderId="79"/>
    <xf numFmtId="38" fontId="35" fillId="0" borderId="79"/>
    <xf numFmtId="38" fontId="35" fillId="0" borderId="79"/>
    <xf numFmtId="38" fontId="35" fillId="0" borderId="79"/>
    <xf numFmtId="38" fontId="42" fillId="0" borderId="56"/>
    <xf numFmtId="39" fontId="53" fillId="82" borderId="0"/>
    <xf numFmtId="182"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0" fontId="69" fillId="0" borderId="0" applyBorder="0">
      <alignment horizontal="right"/>
    </xf>
    <xf numFmtId="41" fontId="70" fillId="61" borderId="0">
      <alignment horizontal="left"/>
    </xf>
    <xf numFmtId="0" fontId="71" fillId="0" borderId="0"/>
    <xf numFmtId="0" fontId="72" fillId="0" borderId="0" applyFill="0" applyBorder="0" applyProtection="0">
      <alignment horizontal="left" vertical="top"/>
    </xf>
    <xf numFmtId="0" fontId="68" fillId="0" borderId="0" applyNumberFormat="0" applyFill="0" applyBorder="0" applyAlignment="0" applyProtection="0"/>
    <xf numFmtId="183" fontId="73" fillId="61" borderId="0">
      <alignment horizontal="left" vertical="center"/>
    </xf>
    <xf numFmtId="0" fontId="38" fillId="61" borderId="0">
      <alignment horizontal="left" wrapText="1"/>
    </xf>
    <xf numFmtId="0" fontId="74" fillId="0" borderId="0">
      <alignment horizontal="left" vertical="center"/>
    </xf>
    <xf numFmtId="0" fontId="32" fillId="0" borderId="80" applyNumberFormat="0" applyFill="0" applyAlignment="0" applyProtection="0"/>
    <xf numFmtId="0" fontId="27" fillId="0" borderId="81"/>
    <xf numFmtId="0" fontId="75" fillId="0" borderId="0" applyNumberFormat="0" applyFill="0" applyBorder="0" applyAlignment="0" applyProtection="0"/>
    <xf numFmtId="0" fontId="76" fillId="0" borderId="0" applyNumberFormat="0" applyFill="0" applyBorder="0" applyAlignment="0" applyProtection="0"/>
    <xf numFmtId="184" fontId="5" fillId="0" borderId="0" applyFont="0" applyFill="0" applyBorder="0" applyAlignment="0" applyProtection="0"/>
  </cellStyleXfs>
  <cellXfs count="716">
    <xf numFmtId="0" fontId="0" fillId="0" borderId="0" xfId="0"/>
    <xf numFmtId="0" fontId="0" fillId="0" borderId="0" xfId="0" applyAlignment="1">
      <alignment horizontal="left"/>
    </xf>
    <xf numFmtId="0" fontId="0" fillId="0" borderId="0" xfId="0" applyFill="1"/>
    <xf numFmtId="0" fontId="8" fillId="0" borderId="0" xfId="0" applyFont="1"/>
    <xf numFmtId="0" fontId="0" fillId="0" borderId="0" xfId="0" applyBorder="1"/>
    <xf numFmtId="164" fontId="0" fillId="0" borderId="0" xfId="0" applyNumberFormat="1"/>
    <xf numFmtId="43" fontId="0" fillId="0" borderId="0" xfId="0" applyNumberFormat="1"/>
    <xf numFmtId="0" fontId="9" fillId="0" borderId="0" xfId="0" applyFont="1" applyFill="1"/>
    <xf numFmtId="0" fontId="0" fillId="0" borderId="0" xfId="0" applyFill="1" applyAlignment="1">
      <alignment horizontal="left"/>
    </xf>
    <xf numFmtId="0" fontId="3" fillId="0" borderId="0" xfId="0" applyFont="1"/>
    <xf numFmtId="164" fontId="0" fillId="0" borderId="0" xfId="0" applyNumberFormat="1" applyFill="1"/>
    <xf numFmtId="41" fontId="12" fillId="0" borderId="0" xfId="0" applyNumberFormat="1" applyFont="1" applyFill="1" applyAlignment="1">
      <alignment horizontal="left"/>
    </xf>
    <xf numFmtId="41" fontId="12" fillId="0" borderId="0" xfId="0" applyNumberFormat="1" applyFont="1" applyAlignment="1">
      <alignment horizontal="left"/>
    </xf>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Continuous"/>
    </xf>
    <xf numFmtId="0" fontId="4" fillId="0" borderId="0" xfId="0" applyFont="1" applyAlignment="1">
      <alignment horizontal="centerContinuous"/>
    </xf>
    <xf numFmtId="41" fontId="12" fillId="0" borderId="0" xfId="0" applyNumberFormat="1" applyFont="1" applyFill="1" applyAlignment="1">
      <alignment horizontal="left" indent="3"/>
    </xf>
    <xf numFmtId="0" fontId="0" fillId="0" borderId="0" xfId="0" applyBorder="1" applyAlignment="1">
      <alignment horizontal="centerContinuous"/>
    </xf>
    <xf numFmtId="14" fontId="0" fillId="0" borderId="0" xfId="0" applyNumberFormat="1"/>
    <xf numFmtId="43" fontId="0" fillId="0" borderId="0" xfId="1" applyFont="1"/>
    <xf numFmtId="0" fontId="77" fillId="0" borderId="0" xfId="0" applyFont="1"/>
    <xf numFmtId="0" fontId="77" fillId="0" borderId="0" xfId="0" applyFont="1" applyAlignment="1">
      <alignment horizontal="center" vertical="center" wrapText="1"/>
    </xf>
    <xf numFmtId="49" fontId="77" fillId="0" borderId="5" xfId="0" applyNumberFormat="1" applyFont="1" applyFill="1" applyBorder="1" applyAlignment="1">
      <alignment horizontal="center"/>
    </xf>
    <xf numFmtId="0" fontId="77" fillId="0" borderId="6" xfId="0" applyFont="1" applyFill="1" applyBorder="1"/>
    <xf numFmtId="0" fontId="77" fillId="0" borderId="7" xfId="0" applyFont="1" applyFill="1" applyBorder="1" applyAlignment="1">
      <alignment horizontal="center"/>
    </xf>
    <xf numFmtId="43" fontId="77" fillId="0" borderId="6" xfId="0" applyNumberFormat="1" applyFont="1" applyFill="1" applyBorder="1"/>
    <xf numFmtId="43" fontId="77" fillId="0" borderId="15" xfId="0" applyNumberFormat="1" applyFont="1" applyFill="1" applyBorder="1" applyAlignment="1">
      <alignment horizontal="center"/>
    </xf>
    <xf numFmtId="0" fontId="77" fillId="0" borderId="0" xfId="0" applyFont="1" applyFill="1"/>
    <xf numFmtId="39" fontId="57" fillId="0" borderId="15" xfId="3" applyFont="1" applyFill="1" applyBorder="1" applyAlignment="1" applyProtection="1">
      <alignment horizontal="left"/>
    </xf>
    <xf numFmtId="43" fontId="78" fillId="0" borderId="15" xfId="0" applyNumberFormat="1" applyFont="1" applyFill="1" applyBorder="1"/>
    <xf numFmtId="0" fontId="81" fillId="0" borderId="0" xfId="0" applyFont="1"/>
    <xf numFmtId="43" fontId="77" fillId="0" borderId="6" xfId="1" applyNumberFormat="1" applyFont="1" applyFill="1" applyBorder="1"/>
    <xf numFmtId="0" fontId="77" fillId="0" borderId="0" xfId="0" applyFont="1" applyFill="1" applyBorder="1"/>
    <xf numFmtId="49" fontId="77" fillId="0" borderId="24" xfId="0" applyNumberFormat="1" applyFont="1" applyFill="1" applyBorder="1" applyAlignment="1">
      <alignment horizontal="center"/>
    </xf>
    <xf numFmtId="49" fontId="77" fillId="0" borderId="18" xfId="0" applyNumberFormat="1" applyFont="1" applyFill="1" applyBorder="1" applyAlignment="1">
      <alignment horizontal="center"/>
    </xf>
    <xf numFmtId="0" fontId="77" fillId="0" borderId="14" xfId="0" applyFont="1" applyFill="1" applyBorder="1" applyAlignment="1"/>
    <xf numFmtId="0" fontId="77" fillId="0" borderId="26" xfId="0" applyFont="1" applyFill="1" applyBorder="1"/>
    <xf numFmtId="0" fontId="77" fillId="0" borderId="16" xfId="0" applyFont="1" applyFill="1" applyBorder="1"/>
    <xf numFmtId="0" fontId="77" fillId="0" borderId="8" xfId="0" applyFont="1" applyFill="1" applyBorder="1"/>
    <xf numFmtId="0" fontId="77" fillId="0" borderId="14" xfId="0" applyFont="1" applyFill="1" applyBorder="1"/>
    <xf numFmtId="0" fontId="78" fillId="0" borderId="15" xfId="0" applyFont="1" applyFill="1" applyBorder="1"/>
    <xf numFmtId="43" fontId="77" fillId="0" borderId="6" xfId="0" applyNumberFormat="1" applyFont="1" applyFill="1" applyBorder="1" applyAlignment="1">
      <alignment horizontal="center"/>
    </xf>
    <xf numFmtId="0" fontId="77" fillId="0" borderId="19" xfId="0" applyFont="1" applyFill="1" applyBorder="1"/>
    <xf numFmtId="0" fontId="77" fillId="0" borderId="8" xfId="0" quotePrefix="1" applyFont="1" applyFill="1" applyBorder="1" applyAlignment="1">
      <alignment horizontal="center"/>
    </xf>
    <xf numFmtId="43" fontId="77" fillId="0" borderId="6" xfId="0" quotePrefix="1" applyNumberFormat="1" applyFont="1" applyFill="1" applyBorder="1" applyAlignment="1">
      <alignment horizontal="center"/>
    </xf>
    <xf numFmtId="43" fontId="77" fillId="0" borderId="32" xfId="0" applyNumberFormat="1" applyFont="1" applyFill="1" applyBorder="1"/>
    <xf numFmtId="0" fontId="77" fillId="0" borderId="0" xfId="0" applyFont="1" applyFill="1" applyAlignment="1">
      <alignment horizontal="left"/>
    </xf>
    <xf numFmtId="0" fontId="77" fillId="0" borderId="0" xfId="0" applyFont="1" applyBorder="1"/>
    <xf numFmtId="43" fontId="77" fillId="0" borderId="0" xfId="0" applyNumberFormat="1" applyFont="1" applyBorder="1"/>
    <xf numFmtId="43" fontId="77" fillId="0" borderId="0" xfId="0" applyNumberFormat="1" applyFont="1"/>
    <xf numFmtId="0" fontId="77" fillId="0" borderId="0" xfId="0" applyFont="1" applyAlignment="1">
      <alignment horizontal="left"/>
    </xf>
    <xf numFmtId="0" fontId="4" fillId="0" borderId="0" xfId="0" applyFont="1" applyAlignment="1">
      <alignment horizontal="center"/>
    </xf>
    <xf numFmtId="0" fontId="11" fillId="0" borderId="0" xfId="0" applyFont="1" applyAlignment="1">
      <alignment horizontal="center"/>
    </xf>
    <xf numFmtId="43" fontId="77" fillId="0" borderId="6" xfId="1" applyNumberFormat="1" applyFont="1" applyFill="1" applyBorder="1" applyAlignment="1">
      <alignment horizontal="center"/>
    </xf>
    <xf numFmtId="0" fontId="77" fillId="0" borderId="6" xfId="0" applyFont="1" applyFill="1" applyBorder="1" applyAlignment="1">
      <alignment vertical="top"/>
    </xf>
    <xf numFmtId="43" fontId="77" fillId="0" borderId="6" xfId="0" applyNumberFormat="1" applyFont="1" applyFill="1" applyBorder="1" applyAlignment="1">
      <alignment vertical="top"/>
    </xf>
    <xf numFmtId="43" fontId="77" fillId="0" borderId="9" xfId="0" applyNumberFormat="1" applyFont="1" applyFill="1" applyBorder="1" applyAlignment="1">
      <alignment vertical="top"/>
    </xf>
    <xf numFmtId="43" fontId="77" fillId="0" borderId="0" xfId="0" applyNumberFormat="1" applyFont="1" applyFill="1" applyBorder="1" applyAlignment="1">
      <alignment vertical="top"/>
    </xf>
    <xf numFmtId="0" fontId="77" fillId="0" borderId="26" xfId="0" applyFont="1" applyFill="1" applyBorder="1" applyAlignment="1">
      <alignment vertical="top"/>
    </xf>
    <xf numFmtId="0" fontId="77" fillId="0" borderId="28" xfId="0" applyFont="1" applyFill="1" applyBorder="1" applyAlignment="1">
      <alignment vertical="top"/>
    </xf>
    <xf numFmtId="43" fontId="77" fillId="0" borderId="6" xfId="0" applyNumberFormat="1" applyFont="1" applyFill="1" applyBorder="1" applyAlignment="1">
      <alignment horizontal="center" vertical="top"/>
    </xf>
    <xf numFmtId="0" fontId="77" fillId="0" borderId="19" xfId="0" applyFont="1" applyFill="1" applyBorder="1" applyAlignment="1">
      <alignment vertical="top" wrapText="1"/>
    </xf>
    <xf numFmtId="0" fontId="77" fillId="0" borderId="19" xfId="0" applyFont="1" applyFill="1" applyBorder="1" applyAlignment="1">
      <alignment vertical="top"/>
    </xf>
    <xf numFmtId="43" fontId="77" fillId="0" borderId="6" xfId="0" quotePrefix="1" applyNumberFormat="1" applyFont="1" applyFill="1" applyBorder="1" applyAlignment="1">
      <alignment horizontal="center" vertical="top"/>
    </xf>
    <xf numFmtId="0" fontId="77" fillId="0" borderId="16" xfId="0" applyFont="1" applyFill="1" applyBorder="1" applyAlignment="1">
      <alignment vertical="top"/>
    </xf>
    <xf numFmtId="164" fontId="81" fillId="0" borderId="0" xfId="0" applyNumberFormat="1" applyFont="1" applyBorder="1"/>
    <xf numFmtId="43" fontId="77" fillId="0" borderId="32" xfId="0" applyNumberFormat="1" applyFont="1" applyFill="1" applyBorder="1" applyAlignment="1">
      <alignment horizontal="center"/>
    </xf>
    <xf numFmtId="43" fontId="78" fillId="0" borderId="6" xfId="0" applyNumberFormat="1" applyFont="1" applyFill="1" applyBorder="1"/>
    <xf numFmtId="49" fontId="77" fillId="0" borderId="5" xfId="0" applyNumberFormat="1" applyFont="1" applyFill="1" applyBorder="1" applyAlignment="1">
      <alignment horizontal="left"/>
    </xf>
    <xf numFmtId="0" fontId="78" fillId="0" borderId="6" xfId="0" applyFont="1" applyFill="1" applyBorder="1" applyAlignment="1">
      <alignment horizontal="left"/>
    </xf>
    <xf numFmtId="0" fontId="3" fillId="0" borderId="0" xfId="0" applyFont="1" applyBorder="1" applyAlignment="1">
      <alignment horizontal="center"/>
    </xf>
    <xf numFmtId="0" fontId="77" fillId="0" borderId="30" xfId="0" applyFont="1" applyFill="1" applyBorder="1" applyAlignment="1">
      <alignment vertical="top" wrapText="1"/>
    </xf>
    <xf numFmtId="43" fontId="77" fillId="0" borderId="0" xfId="1" applyFont="1" applyFill="1"/>
    <xf numFmtId="43" fontId="81" fillId="0" borderId="0" xfId="1" applyFont="1"/>
    <xf numFmtId="43" fontId="77" fillId="0" borderId="0" xfId="1" applyFont="1"/>
    <xf numFmtId="0" fontId="77" fillId="0" borderId="27" xfId="0" applyFont="1" applyFill="1" applyBorder="1"/>
    <xf numFmtId="0" fontId="77" fillId="0" borderId="15" xfId="0" applyFont="1" applyFill="1" applyBorder="1"/>
    <xf numFmtId="43" fontId="77" fillId="0" borderId="100" xfId="0" applyNumberFormat="1" applyFont="1" applyFill="1" applyBorder="1"/>
    <xf numFmtId="43" fontId="77" fillId="0" borderId="101" xfId="0" applyNumberFormat="1" applyFont="1" applyFill="1" applyBorder="1"/>
    <xf numFmtId="43" fontId="78" fillId="0" borderId="102" xfId="0" applyNumberFormat="1" applyFont="1" applyFill="1" applyBorder="1"/>
    <xf numFmtId="43" fontId="78" fillId="0" borderId="103" xfId="0" applyNumberFormat="1" applyFont="1" applyFill="1" applyBorder="1"/>
    <xf numFmtId="43" fontId="77" fillId="0" borderId="104" xfId="0" applyNumberFormat="1" applyFont="1" applyFill="1" applyBorder="1"/>
    <xf numFmtId="43" fontId="78" fillId="0" borderId="105" xfId="0" applyNumberFormat="1" applyFont="1" applyFill="1" applyBorder="1"/>
    <xf numFmtId="17" fontId="77" fillId="0" borderId="10" xfId="0" applyNumberFormat="1" applyFont="1" applyFill="1" applyBorder="1" applyAlignment="1">
      <alignment horizontal="center" vertical="top"/>
    </xf>
    <xf numFmtId="0" fontId="77" fillId="0" borderId="19" xfId="0" applyFont="1" applyFill="1" applyBorder="1" applyAlignment="1">
      <alignment horizontal="center" vertical="top"/>
    </xf>
    <xf numFmtId="0" fontId="77" fillId="0" borderId="14" xfId="0" applyFont="1" applyFill="1" applyBorder="1" applyAlignment="1">
      <alignment vertical="top"/>
    </xf>
    <xf numFmtId="43" fontId="77" fillId="0" borderId="84" xfId="0" applyNumberFormat="1" applyFont="1" applyFill="1" applyBorder="1"/>
    <xf numFmtId="43" fontId="77" fillId="0" borderId="100" xfId="0" applyNumberFormat="1" applyFont="1" applyFill="1" applyBorder="1" applyAlignment="1">
      <alignment vertical="top"/>
    </xf>
    <xf numFmtId="43" fontId="77" fillId="0" borderId="104" xfId="0" applyNumberFormat="1" applyFont="1" applyBorder="1" applyAlignment="1">
      <alignment vertical="top"/>
    </xf>
    <xf numFmtId="43" fontId="77" fillId="0" borderId="106" xfId="0" applyNumberFormat="1" applyFont="1" applyFill="1" applyBorder="1"/>
    <xf numFmtId="0" fontId="78" fillId="0" borderId="0" xfId="0" applyFont="1"/>
    <xf numFmtId="0" fontId="77" fillId="0" borderId="40" xfId="0" applyFont="1" applyBorder="1"/>
    <xf numFmtId="0" fontId="77" fillId="0" borderId="8" xfId="0" applyFont="1" applyBorder="1" applyAlignment="1">
      <alignment vertical="top"/>
    </xf>
    <xf numFmtId="0" fontId="77" fillId="0" borderId="48" xfId="0" applyFont="1" applyFill="1" applyBorder="1" applyAlignment="1">
      <alignment horizontal="left" vertical="top"/>
    </xf>
    <xf numFmtId="0" fontId="77" fillId="0" borderId="41" xfId="0" applyFont="1" applyBorder="1" applyAlignment="1">
      <alignment horizontal="left" vertical="top"/>
    </xf>
    <xf numFmtId="0" fontId="77" fillId="0" borderId="41" xfId="0" applyFont="1" applyBorder="1"/>
    <xf numFmtId="0" fontId="77" fillId="0" borderId="52" xfId="0" applyFont="1" applyBorder="1"/>
    <xf numFmtId="41" fontId="81" fillId="0" borderId="54" xfId="0" applyNumberFormat="1" applyFont="1" applyBorder="1"/>
    <xf numFmtId="0" fontId="77" fillId="0" borderId="48" xfId="0" applyFont="1" applyFill="1" applyBorder="1" applyAlignment="1">
      <alignment horizontal="left" vertical="top" wrapText="1"/>
    </xf>
    <xf numFmtId="0" fontId="77" fillId="0" borderId="48" xfId="0" applyFont="1" applyBorder="1" applyAlignment="1">
      <alignment horizontal="left" vertical="top" wrapText="1"/>
    </xf>
    <xf numFmtId="0" fontId="77" fillId="0" borderId="48" xfId="0" applyFont="1" applyBorder="1" applyAlignment="1">
      <alignment wrapText="1"/>
    </xf>
    <xf numFmtId="0" fontId="77" fillId="0" borderId="51" xfId="0" applyFont="1" applyBorder="1" applyAlignment="1">
      <alignment wrapText="1"/>
    </xf>
    <xf numFmtId="39" fontId="77" fillId="0" borderId="111" xfId="0" applyNumberFormat="1" applyFont="1" applyFill="1" applyBorder="1" applyAlignment="1">
      <alignment vertical="top"/>
    </xf>
    <xf numFmtId="0" fontId="77" fillId="0" borderId="19" xfId="0" applyFont="1" applyBorder="1"/>
    <xf numFmtId="0" fontId="78" fillId="0" borderId="19" xfId="0" applyFont="1" applyBorder="1"/>
    <xf numFmtId="164" fontId="81" fillId="0" borderId="52" xfId="0" applyNumberFormat="1" applyFont="1" applyFill="1" applyBorder="1"/>
    <xf numFmtId="164" fontId="81" fillId="0" borderId="114" xfId="0" applyNumberFormat="1" applyFont="1" applyFill="1" applyBorder="1"/>
    <xf numFmtId="43" fontId="81" fillId="0" borderId="0" xfId="0" applyNumberFormat="1" applyFont="1"/>
    <xf numFmtId="0" fontId="78" fillId="0" borderId="0" xfId="0" applyFont="1" applyAlignment="1">
      <alignment horizontal="center"/>
    </xf>
    <xf numFmtId="49" fontId="77" fillId="0" borderId="44" xfId="0" applyNumberFormat="1" applyFont="1" applyFill="1" applyBorder="1" applyAlignment="1">
      <alignment horizontal="left" vertical="top"/>
    </xf>
    <xf numFmtId="49" fontId="77" fillId="0" borderId="45" xfId="0" applyNumberFormat="1" applyFont="1" applyFill="1" applyBorder="1" applyAlignment="1">
      <alignment horizontal="left" vertical="top"/>
    </xf>
    <xf numFmtId="164" fontId="81" fillId="0" borderId="0" xfId="0" applyNumberFormat="1" applyFont="1" applyFill="1" applyAlignment="1">
      <alignment horizontal="right"/>
    </xf>
    <xf numFmtId="49" fontId="77" fillId="0" borderId="48" xfId="0" applyNumberFormat="1" applyFont="1" applyFill="1" applyBorder="1" applyAlignment="1">
      <alignment horizontal="left" vertical="top" wrapText="1"/>
    </xf>
    <xf numFmtId="49" fontId="77" fillId="0" borderId="8" xfId="0" applyNumberFormat="1" applyFont="1" applyFill="1" applyBorder="1" applyAlignment="1">
      <alignment horizontal="left" vertical="top"/>
    </xf>
    <xf numFmtId="0" fontId="77" fillId="0" borderId="6" xfId="0" applyFont="1" applyFill="1" applyBorder="1" applyAlignment="1">
      <alignment horizontal="left" vertical="top"/>
    </xf>
    <xf numFmtId="49" fontId="77" fillId="0" borderId="5" xfId="0" applyNumberFormat="1" applyFont="1" applyFill="1" applyBorder="1" applyAlignment="1">
      <alignment horizontal="left" vertical="top"/>
    </xf>
    <xf numFmtId="0" fontId="77" fillId="0" borderId="41" xfId="0" applyFont="1" applyFill="1" applyBorder="1" applyAlignment="1">
      <alignment horizontal="left" vertical="top"/>
    </xf>
    <xf numFmtId="0" fontId="77" fillId="0" borderId="48" xfId="0" applyFont="1" applyFill="1" applyBorder="1"/>
    <xf numFmtId="0" fontId="77" fillId="0" borderId="41" xfId="0" applyFont="1" applyFill="1" applyBorder="1"/>
    <xf numFmtId="164" fontId="84" fillId="0" borderId="0" xfId="0" applyNumberFormat="1" applyFont="1" applyFill="1" applyAlignment="1">
      <alignment horizontal="right"/>
    </xf>
    <xf numFmtId="164" fontId="82" fillId="0" borderId="0" xfId="0" applyNumberFormat="1" applyFont="1" applyFill="1"/>
    <xf numFmtId="0" fontId="77" fillId="0" borderId="51" xfId="0" applyFont="1" applyFill="1" applyBorder="1"/>
    <xf numFmtId="0" fontId="77" fillId="0" borderId="52" xfId="0" applyFont="1" applyFill="1" applyBorder="1"/>
    <xf numFmtId="39" fontId="77" fillId="0" borderId="111" xfId="0" applyNumberFormat="1" applyFont="1" applyFill="1" applyBorder="1" applyAlignment="1">
      <alignment horizontal="left" vertical="top"/>
    </xf>
    <xf numFmtId="0" fontId="77" fillId="0" borderId="19" xfId="0" applyFont="1" applyFill="1" applyBorder="1" applyAlignment="1">
      <alignment horizontal="left" vertical="top"/>
    </xf>
    <xf numFmtId="0" fontId="78" fillId="0" borderId="19" xfId="0" applyFont="1" applyFill="1" applyBorder="1"/>
    <xf numFmtId="0" fontId="77" fillId="0" borderId="0" xfId="0" applyFont="1" applyAlignment="1">
      <alignment horizontal="center"/>
    </xf>
    <xf numFmtId="0" fontId="77" fillId="0" borderId="40" xfId="0" applyFont="1" applyFill="1" applyBorder="1"/>
    <xf numFmtId="0" fontId="78" fillId="0" borderId="0" xfId="0" applyFont="1" applyAlignment="1">
      <alignment horizontal="centerContinuous"/>
    </xf>
    <xf numFmtId="0" fontId="77" fillId="0" borderId="0" xfId="0" applyNumberFormat="1" applyFont="1" applyFill="1" applyBorder="1" applyAlignment="1">
      <alignment horizontal="left"/>
    </xf>
    <xf numFmtId="0" fontId="77" fillId="0" borderId="57" xfId="0" applyFont="1" applyFill="1" applyBorder="1"/>
    <xf numFmtId="0" fontId="77" fillId="0" borderId="7" xfId="0" applyFont="1" applyBorder="1" applyAlignment="1">
      <alignment horizontal="center" vertical="top"/>
    </xf>
    <xf numFmtId="43" fontId="77" fillId="0" borderId="6" xfId="1" applyNumberFormat="1" applyFont="1" applyFill="1" applyBorder="1" applyAlignment="1">
      <alignment horizontal="center" vertical="top"/>
    </xf>
    <xf numFmtId="0" fontId="77" fillId="0" borderId="14" xfId="0" applyFont="1" applyBorder="1" applyAlignment="1">
      <alignment horizontal="center" vertical="top"/>
    </xf>
    <xf numFmtId="165" fontId="77" fillId="0" borderId="16" xfId="0" applyNumberFormat="1" applyFont="1" applyFill="1" applyBorder="1" applyAlignment="1">
      <alignment horizontal="center" vertical="top"/>
    </xf>
    <xf numFmtId="49" fontId="77" fillId="0" borderId="24" xfId="0" applyNumberFormat="1" applyFont="1" applyFill="1" applyBorder="1" applyAlignment="1">
      <alignment horizontal="center" vertical="top"/>
    </xf>
    <xf numFmtId="0" fontId="77" fillId="0" borderId="16" xfId="0" applyFont="1" applyFill="1" applyBorder="1" applyAlignment="1">
      <alignment horizontal="center" vertical="top"/>
    </xf>
    <xf numFmtId="0" fontId="77" fillId="0" borderId="8" xfId="0" applyFont="1" applyFill="1" applyBorder="1" applyAlignment="1">
      <alignment horizontal="center" vertical="top"/>
    </xf>
    <xf numFmtId="43" fontId="77" fillId="0" borderId="0" xfId="0" applyNumberFormat="1" applyFont="1" applyFill="1" applyBorder="1" applyAlignment="1">
      <alignment horizontal="center" vertical="top"/>
    </xf>
    <xf numFmtId="0" fontId="77" fillId="0" borderId="14" xfId="0" applyFont="1" applyFill="1" applyBorder="1" applyAlignment="1">
      <alignment horizontal="center" vertical="top"/>
    </xf>
    <xf numFmtId="0" fontId="77" fillId="0" borderId="26" xfId="0" applyFont="1" applyBorder="1" applyAlignment="1">
      <alignment vertical="top"/>
    </xf>
    <xf numFmtId="0" fontId="77" fillId="0" borderId="28" xfId="0" applyFont="1" applyBorder="1" applyAlignment="1">
      <alignment vertical="top"/>
    </xf>
    <xf numFmtId="0" fontId="77" fillId="0" borderId="14" xfId="0" applyFont="1" applyBorder="1" applyAlignment="1">
      <alignment vertical="top"/>
    </xf>
    <xf numFmtId="0" fontId="77" fillId="0" borderId="19" xfId="0" applyFont="1" applyBorder="1" applyAlignment="1">
      <alignment vertical="top"/>
    </xf>
    <xf numFmtId="0" fontId="77" fillId="0" borderId="8" xfId="0" quotePrefix="1" applyFont="1" applyBorder="1" applyAlignment="1">
      <alignment horizontal="center" vertical="top"/>
    </xf>
    <xf numFmtId="165" fontId="77" fillId="0" borderId="14" xfId="0" applyNumberFormat="1" applyFont="1" applyFill="1" applyBorder="1" applyAlignment="1">
      <alignment horizontal="center" vertical="top"/>
    </xf>
    <xf numFmtId="0" fontId="77" fillId="0" borderId="30" xfId="0" applyFont="1" applyFill="1" applyBorder="1" applyAlignment="1">
      <alignment horizontal="center" vertical="top"/>
    </xf>
    <xf numFmtId="0" fontId="77" fillId="0" borderId="19" xfId="0" quotePrefix="1" applyFont="1" applyBorder="1" applyAlignment="1">
      <alignment horizontal="center" vertical="top"/>
    </xf>
    <xf numFmtId="0" fontId="78" fillId="0" borderId="0" xfId="0" applyFont="1" applyAlignment="1">
      <alignment horizontal="left"/>
    </xf>
    <xf numFmtId="0" fontId="78" fillId="0" borderId="0" xfId="0" applyFont="1" applyFill="1"/>
    <xf numFmtId="0" fontId="77" fillId="0" borderId="16" xfId="0" applyFont="1" applyFill="1" applyBorder="1" applyAlignment="1">
      <alignment horizontal="center"/>
    </xf>
    <xf numFmtId="0" fontId="77" fillId="0" borderId="49" xfId="0" applyFont="1" applyFill="1" applyBorder="1" applyAlignment="1">
      <alignment vertical="top"/>
    </xf>
    <xf numFmtId="49" fontId="77" fillId="0" borderId="116" xfId="0" applyNumberFormat="1" applyFont="1" applyFill="1" applyBorder="1" applyAlignment="1">
      <alignment horizontal="center" vertical="top"/>
    </xf>
    <xf numFmtId="49" fontId="77" fillId="0" borderId="116" xfId="0" applyNumberFormat="1" applyFont="1" applyFill="1" applyBorder="1" applyAlignment="1">
      <alignment horizontal="center"/>
    </xf>
    <xf numFmtId="49" fontId="10" fillId="0" borderId="116" xfId="3" applyNumberFormat="1" applyFont="1" applyFill="1" applyBorder="1" applyAlignment="1">
      <alignment horizontal="center" vertical="top"/>
    </xf>
    <xf numFmtId="49" fontId="77" fillId="0" borderId="117" xfId="0" applyNumberFormat="1" applyFont="1" applyFill="1" applyBorder="1" applyAlignment="1">
      <alignment horizontal="center"/>
    </xf>
    <xf numFmtId="0" fontId="77" fillId="0" borderId="116" xfId="0" applyFont="1" applyFill="1" applyBorder="1" applyAlignment="1">
      <alignment horizontal="left"/>
    </xf>
    <xf numFmtId="17" fontId="77" fillId="0" borderId="33" xfId="0" applyNumberFormat="1" applyFont="1" applyFill="1" applyBorder="1" applyAlignment="1">
      <alignment horizontal="center" vertical="top"/>
    </xf>
    <xf numFmtId="0" fontId="77" fillId="0" borderId="30" xfId="0" applyFont="1" applyFill="1" applyBorder="1" applyAlignment="1">
      <alignment horizontal="center"/>
    </xf>
    <xf numFmtId="0" fontId="77" fillId="0" borderId="14" xfId="0" applyFont="1" applyFill="1" applyBorder="1" applyAlignment="1">
      <alignment horizontal="center"/>
    </xf>
    <xf numFmtId="0" fontId="77" fillId="0" borderId="8" xfId="0" applyFont="1" applyFill="1" applyBorder="1" applyAlignment="1">
      <alignment horizontal="center"/>
    </xf>
    <xf numFmtId="17" fontId="77" fillId="0" borderId="20" xfId="0" applyNumberFormat="1" applyFont="1" applyFill="1" applyBorder="1" applyAlignment="1">
      <alignment horizontal="center"/>
    </xf>
    <xf numFmtId="0" fontId="77" fillId="0" borderId="15" xfId="0" applyFont="1" applyFill="1" applyBorder="1" applyAlignment="1">
      <alignment horizontal="center"/>
    </xf>
    <xf numFmtId="43" fontId="77" fillId="0" borderId="9" xfId="0" applyNumberFormat="1" applyFont="1" applyFill="1" applyBorder="1"/>
    <xf numFmtId="43" fontId="77" fillId="0" borderId="9" xfId="1" applyNumberFormat="1" applyFont="1" applyFill="1" applyBorder="1"/>
    <xf numFmtId="43" fontId="77" fillId="0" borderId="34" xfId="0" applyNumberFormat="1" applyFont="1" applyFill="1" applyBorder="1"/>
    <xf numFmtId="0" fontId="77" fillId="0" borderId="6" xfId="0" quotePrefix="1" applyFont="1" applyFill="1" applyBorder="1" applyAlignment="1">
      <alignment horizontal="center"/>
    </xf>
    <xf numFmtId="0" fontId="77" fillId="0" borderId="97" xfId="0" applyFont="1" applyBorder="1" applyAlignment="1">
      <alignment horizontal="left" vertical="top"/>
    </xf>
    <xf numFmtId="0" fontId="77" fillId="0" borderId="32" xfId="0" applyFont="1" applyFill="1" applyBorder="1" applyAlignment="1">
      <alignment vertical="top"/>
    </xf>
    <xf numFmtId="43" fontId="77" fillId="0" borderId="9" xfId="0" applyNumberFormat="1" applyFont="1" applyFill="1" applyBorder="1" applyAlignment="1">
      <alignment horizontal="center"/>
    </xf>
    <xf numFmtId="43" fontId="77" fillId="0" borderId="9" xfId="0" applyNumberFormat="1" applyFont="1" applyFill="1" applyBorder="1" applyAlignment="1">
      <alignment horizontal="center" vertical="top"/>
    </xf>
    <xf numFmtId="43" fontId="77" fillId="0" borderId="21" xfId="0" applyNumberFormat="1" applyFont="1" applyFill="1" applyBorder="1" applyAlignment="1">
      <alignment horizontal="center" vertical="top"/>
    </xf>
    <xf numFmtId="43" fontId="77" fillId="0" borderId="9" xfId="0" quotePrefix="1" applyNumberFormat="1" applyFont="1" applyFill="1" applyBorder="1" applyAlignment="1">
      <alignment horizontal="center" vertical="top"/>
    </xf>
    <xf numFmtId="0" fontId="77" fillId="0" borderId="0" xfId="0" applyFont="1" applyFill="1" applyBorder="1" applyAlignment="1">
      <alignment horizontal="left"/>
    </xf>
    <xf numFmtId="0" fontId="77" fillId="0" borderId="97" xfId="0" applyFont="1" applyBorder="1" applyAlignment="1">
      <alignment horizontal="left"/>
    </xf>
    <xf numFmtId="0" fontId="78" fillId="0" borderId="92" xfId="0" applyFont="1" applyFill="1" applyBorder="1" applyAlignment="1">
      <alignment horizontal="left"/>
    </xf>
    <xf numFmtId="0" fontId="77" fillId="0" borderId="92" xfId="0" applyFont="1" applyFill="1" applyBorder="1" applyAlignment="1">
      <alignment horizontal="left"/>
    </xf>
    <xf numFmtId="0" fontId="78" fillId="0" borderId="100" xfId="0" applyFont="1" applyFill="1" applyBorder="1" applyAlignment="1">
      <alignment horizontal="left"/>
    </xf>
    <xf numFmtId="0" fontId="77" fillId="0" borderId="125" xfId="0" applyFont="1" applyFill="1" applyBorder="1" applyAlignment="1">
      <alignment horizontal="left"/>
    </xf>
    <xf numFmtId="0" fontId="77" fillId="0" borderId="126" xfId="0" applyFont="1" applyFill="1" applyBorder="1" applyAlignment="1">
      <alignment horizontal="left"/>
    </xf>
    <xf numFmtId="0" fontId="78" fillId="0" borderId="127" xfId="0" applyFont="1" applyFill="1" applyBorder="1" applyAlignment="1">
      <alignment horizontal="left"/>
    </xf>
    <xf numFmtId="0" fontId="77" fillId="0" borderId="127" xfId="0" applyFont="1" applyFill="1" applyBorder="1" applyAlignment="1">
      <alignment horizontal="left"/>
    </xf>
    <xf numFmtId="0" fontId="78" fillId="0" borderId="128" xfId="0" applyFont="1" applyBorder="1" applyAlignment="1">
      <alignment horizontal="left"/>
    </xf>
    <xf numFmtId="0" fontId="77" fillId="0" borderId="97" xfId="0" applyFont="1" applyBorder="1"/>
    <xf numFmtId="0" fontId="77" fillId="0" borderId="131" xfId="0" applyFont="1" applyFill="1" applyBorder="1" applyAlignment="1">
      <alignment horizontal="left"/>
    </xf>
    <xf numFmtId="43" fontId="77" fillId="0" borderId="116" xfId="1" applyNumberFormat="1" applyFont="1" applyFill="1" applyBorder="1" applyAlignment="1">
      <alignment horizontal="center"/>
    </xf>
    <xf numFmtId="43" fontId="77" fillId="0" borderId="92" xfId="1" applyNumberFormat="1" applyFont="1" applyFill="1" applyBorder="1" applyAlignment="1">
      <alignment horizontal="center"/>
    </xf>
    <xf numFmtId="43" fontId="77" fillId="0" borderId="32" xfId="1" applyNumberFormat="1" applyFont="1" applyFill="1" applyBorder="1"/>
    <xf numFmtId="43" fontId="77" fillId="0" borderId="34" xfId="1" applyNumberFormat="1" applyFont="1" applyFill="1" applyBorder="1"/>
    <xf numFmtId="43" fontId="5" fillId="0" borderId="9" xfId="1" applyNumberFormat="1" applyFont="1" applyFill="1" applyBorder="1"/>
    <xf numFmtId="49" fontId="5" fillId="0" borderId="117" xfId="0" applyNumberFormat="1" applyFont="1" applyFill="1" applyBorder="1" applyAlignment="1">
      <alignment horizontal="center"/>
    </xf>
    <xf numFmtId="17" fontId="77" fillId="0" borderId="33" xfId="0" applyNumberFormat="1" applyFont="1" applyFill="1" applyBorder="1" applyAlignment="1">
      <alignment horizontal="center"/>
    </xf>
    <xf numFmtId="0" fontId="77" fillId="0" borderId="19"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43" fontId="77" fillId="0" borderId="104" xfId="1" applyFont="1" applyFill="1" applyBorder="1"/>
    <xf numFmtId="43" fontId="77" fillId="0" borderId="100" xfId="1" applyNumberFormat="1" applyFont="1" applyFill="1" applyBorder="1" applyAlignment="1">
      <alignment horizontal="left" vertical="top"/>
    </xf>
    <xf numFmtId="43" fontId="77" fillId="0" borderId="104" xfId="1" applyNumberFormat="1" applyFont="1" applyFill="1" applyBorder="1"/>
    <xf numFmtId="43" fontId="77" fillId="0" borderId="30" xfId="1" applyNumberFormat="1" applyFont="1" applyFill="1" applyBorder="1"/>
    <xf numFmtId="43" fontId="77" fillId="0" borderId="5" xfId="0" applyNumberFormat="1" applyFont="1" applyFill="1" applyBorder="1"/>
    <xf numFmtId="43" fontId="78" fillId="0" borderId="24" xfId="0" applyNumberFormat="1" applyFont="1" applyFill="1" applyBorder="1"/>
    <xf numFmtId="43" fontId="78" fillId="0" borderId="17" xfId="0" applyNumberFormat="1" applyFont="1" applyFill="1" applyBorder="1"/>
    <xf numFmtId="43" fontId="77" fillId="0" borderId="5" xfId="1" applyNumberFormat="1" applyFont="1" applyFill="1" applyBorder="1"/>
    <xf numFmtId="43" fontId="77" fillId="0" borderId="85" xfId="0" applyNumberFormat="1" applyFont="1" applyFill="1" applyBorder="1"/>
    <xf numFmtId="43" fontId="77" fillId="0" borderId="118" xfId="0" applyNumberFormat="1" applyFont="1" applyFill="1" applyBorder="1"/>
    <xf numFmtId="43" fontId="77" fillId="0" borderId="24" xfId="0" applyNumberFormat="1" applyFont="1" applyFill="1" applyBorder="1" applyAlignment="1">
      <alignment horizontal="center"/>
    </xf>
    <xf numFmtId="43" fontId="77" fillId="0" borderId="97" xfId="0" applyNumberFormat="1" applyFont="1" applyFill="1" applyBorder="1" applyAlignment="1">
      <alignment horizontal="center"/>
    </xf>
    <xf numFmtId="43" fontId="77" fillId="0" borderId="34" xfId="0" applyNumberFormat="1" applyFont="1" applyFill="1" applyBorder="1" applyAlignment="1">
      <alignment horizontal="center"/>
    </xf>
    <xf numFmtId="43" fontId="77" fillId="0" borderId="5" xfId="0" applyNumberFormat="1" applyFont="1" applyFill="1" applyBorder="1" applyAlignment="1">
      <alignment horizontal="center"/>
    </xf>
    <xf numFmtId="43" fontId="77" fillId="0" borderId="5" xfId="0" applyNumberFormat="1" applyFont="1" applyFill="1" applyBorder="1" applyAlignment="1">
      <alignment vertical="top"/>
    </xf>
    <xf numFmtId="43" fontId="77" fillId="0" borderId="5" xfId="0" applyNumberFormat="1" applyFont="1" applyFill="1" applyBorder="1" applyAlignment="1">
      <alignment horizontal="center" vertical="top"/>
    </xf>
    <xf numFmtId="43" fontId="77" fillId="0" borderId="5" xfId="0" quotePrefix="1" applyNumberFormat="1" applyFont="1" applyFill="1" applyBorder="1" applyAlignment="1">
      <alignment horizontal="center" vertical="top"/>
    </xf>
    <xf numFmtId="43" fontId="5" fillId="0" borderId="104" xfId="0" applyNumberFormat="1" applyFont="1" applyFill="1" applyBorder="1"/>
    <xf numFmtId="43" fontId="77" fillId="0" borderId="32" xfId="0" applyNumberFormat="1" applyFont="1" applyFill="1" applyBorder="1" applyAlignment="1">
      <alignment horizontal="center" vertical="top"/>
    </xf>
    <xf numFmtId="43" fontId="77" fillId="0" borderId="34" xfId="0" applyNumberFormat="1" applyFont="1" applyFill="1" applyBorder="1" applyAlignment="1">
      <alignment horizontal="center" vertical="top"/>
    </xf>
    <xf numFmtId="43" fontId="77" fillId="0" borderId="5" xfId="1" applyNumberFormat="1" applyFont="1" applyFill="1" applyBorder="1" applyAlignment="1">
      <alignment horizontal="center" vertical="top"/>
    </xf>
    <xf numFmtId="43" fontId="77" fillId="0" borderId="18" xfId="0" applyNumberFormat="1" applyFont="1" applyFill="1" applyBorder="1" applyAlignment="1">
      <alignment vertical="top"/>
    </xf>
    <xf numFmtId="43" fontId="77" fillId="0" borderId="97" xfId="0" applyNumberFormat="1" applyFont="1" applyFill="1" applyBorder="1" applyAlignment="1">
      <alignment horizontal="center" vertical="top"/>
    </xf>
    <xf numFmtId="43" fontId="77" fillId="0" borderId="18" xfId="0" applyNumberFormat="1" applyFont="1" applyFill="1" applyBorder="1" applyAlignment="1">
      <alignment horizontal="center" vertical="top"/>
    </xf>
    <xf numFmtId="43" fontId="77" fillId="0" borderId="21" xfId="0" applyNumberFormat="1" applyFont="1" applyFill="1" applyBorder="1" applyAlignment="1">
      <alignment vertical="top"/>
    </xf>
    <xf numFmtId="43" fontId="77" fillId="0" borderId="107" xfId="1" applyFont="1" applyFill="1" applyBorder="1" applyAlignment="1">
      <alignment vertical="top"/>
    </xf>
    <xf numFmtId="43" fontId="77" fillId="0" borderId="47" xfId="1" applyFont="1" applyFill="1" applyBorder="1" applyAlignment="1">
      <alignment vertical="top"/>
    </xf>
    <xf numFmtId="43" fontId="77" fillId="0" borderId="100" xfId="1" applyFont="1" applyFill="1" applyBorder="1" applyAlignment="1">
      <alignment vertical="top"/>
    </xf>
    <xf numFmtId="43" fontId="77" fillId="0" borderId="41" xfId="1" applyFont="1" applyFill="1" applyBorder="1" applyAlignment="1">
      <alignment vertical="top"/>
    </xf>
    <xf numFmtId="43" fontId="77" fillId="0" borderId="8" xfId="1" applyFont="1" applyFill="1" applyBorder="1" applyAlignment="1">
      <alignment vertical="top"/>
    </xf>
    <xf numFmtId="43" fontId="77" fillId="0" borderId="49" xfId="1" applyFont="1" applyFill="1" applyBorder="1" applyAlignment="1">
      <alignment vertical="top"/>
    </xf>
    <xf numFmtId="43" fontId="77" fillId="0" borderId="33" xfId="1" applyFont="1" applyFill="1" applyBorder="1"/>
    <xf numFmtId="49" fontId="77" fillId="0" borderId="97" xfId="0" applyNumberFormat="1" applyFont="1" applyFill="1" applyBorder="1" applyAlignment="1">
      <alignment vertical="top"/>
    </xf>
    <xf numFmtId="49" fontId="77" fillId="0" borderId="134" xfId="0" applyNumberFormat="1" applyFont="1" applyFill="1" applyBorder="1" applyAlignment="1">
      <alignment horizontal="center" vertical="top"/>
    </xf>
    <xf numFmtId="43" fontId="77" fillId="0" borderId="97" xfId="0" applyNumberFormat="1" applyFont="1" applyFill="1" applyBorder="1"/>
    <xf numFmtId="43" fontId="78" fillId="0" borderId="146" xfId="0" applyNumberFormat="1" applyFont="1" applyFill="1" applyBorder="1"/>
    <xf numFmtId="43" fontId="77" fillId="0" borderId="97" xfId="1" applyNumberFormat="1" applyFont="1" applyFill="1" applyBorder="1"/>
    <xf numFmtId="43" fontId="77" fillId="0" borderId="5" xfId="1" applyNumberFormat="1" applyFont="1" applyFill="1" applyBorder="1" applyAlignment="1">
      <alignment horizontal="center"/>
    </xf>
    <xf numFmtId="43" fontId="77" fillId="0" borderId="9" xfId="1" applyNumberFormat="1" applyFont="1" applyFill="1" applyBorder="1" applyAlignment="1">
      <alignment horizontal="center"/>
    </xf>
    <xf numFmtId="43" fontId="77" fillId="0" borderId="46" xfId="1" applyNumberFormat="1" applyFont="1" applyFill="1" applyBorder="1" applyAlignment="1">
      <alignment horizontal="center"/>
    </xf>
    <xf numFmtId="0" fontId="77" fillId="0" borderId="8" xfId="0" applyFont="1" applyFill="1" applyBorder="1" applyAlignment="1"/>
    <xf numFmtId="0" fontId="77" fillId="0" borderId="0" xfId="0" applyFont="1" applyFill="1" applyBorder="1" applyAlignment="1"/>
    <xf numFmtId="165" fontId="77" fillId="0" borderId="20" xfId="0" applyNumberFormat="1" applyFont="1" applyFill="1" applyBorder="1" applyAlignment="1">
      <alignment horizontal="center"/>
    </xf>
    <xf numFmtId="165" fontId="77" fillId="0" borderId="0" xfId="0" applyNumberFormat="1" applyFont="1" applyFill="1" applyBorder="1" applyAlignment="1">
      <alignment horizontal="center"/>
    </xf>
    <xf numFmtId="43" fontId="77" fillId="0" borderId="102" xfId="0" applyNumberFormat="1" applyFont="1" applyFill="1" applyBorder="1"/>
    <xf numFmtId="43" fontId="77" fillId="0" borderId="15" xfId="1" applyNumberFormat="1" applyFont="1" applyFill="1" applyBorder="1"/>
    <xf numFmtId="43" fontId="77" fillId="0" borderId="24" xfId="1" applyNumberFormat="1" applyFont="1" applyFill="1" applyBorder="1"/>
    <xf numFmtId="43" fontId="77" fillId="0" borderId="17" xfId="1" applyNumberFormat="1" applyFont="1" applyFill="1" applyBorder="1"/>
    <xf numFmtId="43" fontId="77" fillId="0" borderId="15" xfId="0" applyNumberFormat="1" applyFont="1" applyFill="1" applyBorder="1"/>
    <xf numFmtId="43" fontId="77" fillId="0" borderId="24" xfId="0" applyNumberFormat="1" applyFont="1" applyFill="1" applyBorder="1"/>
    <xf numFmtId="43" fontId="77" fillId="0" borderId="17" xfId="0" applyNumberFormat="1" applyFont="1" applyFill="1" applyBorder="1"/>
    <xf numFmtId="43" fontId="77" fillId="0" borderId="0" xfId="0" applyNumberFormat="1" applyFont="1" applyFill="1"/>
    <xf numFmtId="43" fontId="77" fillId="0" borderId="151" xfId="1" applyNumberFormat="1" applyFont="1" applyFill="1" applyBorder="1" applyAlignment="1">
      <alignment horizontal="center"/>
    </xf>
    <xf numFmtId="43" fontId="77" fillId="0" borderId="127" xfId="1" applyNumberFormat="1" applyFont="1" applyFill="1" applyBorder="1" applyAlignment="1">
      <alignment horizontal="center"/>
    </xf>
    <xf numFmtId="43" fontId="77" fillId="0" borderId="128" xfId="0" applyNumberFormat="1" applyFont="1" applyFill="1" applyBorder="1"/>
    <xf numFmtId="43" fontId="77" fillId="0" borderId="156" xfId="1" applyNumberFormat="1" applyFont="1" applyFill="1" applyBorder="1" applyAlignment="1">
      <alignment horizontal="center"/>
    </xf>
    <xf numFmtId="43" fontId="77" fillId="0" borderId="102" xfId="1" applyFont="1" applyFill="1" applyBorder="1" applyAlignment="1">
      <alignment vertical="top"/>
    </xf>
    <xf numFmtId="0" fontId="77" fillId="0" borderId="8" xfId="0" applyFont="1" applyFill="1" applyBorder="1" applyAlignment="1">
      <alignment horizontal="center" vertical="top"/>
    </xf>
    <xf numFmtId="0" fontId="77" fillId="0" borderId="30" xfId="0" applyFont="1" applyFill="1" applyBorder="1" applyAlignment="1">
      <alignment horizontal="center"/>
    </xf>
    <xf numFmtId="0" fontId="77" fillId="0" borderId="14" xfId="0" applyFont="1" applyFill="1" applyBorder="1" applyAlignment="1">
      <alignment horizontal="center"/>
    </xf>
    <xf numFmtId="0" fontId="77" fillId="0" borderId="25" xfId="0" applyFont="1" applyFill="1" applyBorder="1" applyAlignment="1">
      <alignment horizontal="center"/>
    </xf>
    <xf numFmtId="17" fontId="77" fillId="0" borderId="33" xfId="0" applyNumberFormat="1" applyFont="1" applyFill="1" applyBorder="1" applyAlignment="1">
      <alignment horizontal="center"/>
    </xf>
    <xf numFmtId="0" fontId="77" fillId="0" borderId="15" xfId="0" applyFont="1" applyFill="1" applyBorder="1" applyAlignment="1">
      <alignment horizontal="center"/>
    </xf>
    <xf numFmtId="17" fontId="77" fillId="0" borderId="20" xfId="0" applyNumberFormat="1" applyFont="1" applyFill="1" applyBorder="1" applyAlignment="1">
      <alignment horizontal="center"/>
    </xf>
    <xf numFmtId="0" fontId="77" fillId="0" borderId="16" xfId="0" applyFont="1" applyFill="1" applyBorder="1" applyAlignment="1">
      <alignment horizontal="center"/>
    </xf>
    <xf numFmtId="0" fontId="77" fillId="0" borderId="30" xfId="0" applyFont="1" applyFill="1" applyBorder="1" applyAlignment="1">
      <alignment vertical="top" wrapText="1"/>
    </xf>
    <xf numFmtId="17" fontId="77" fillId="0" borderId="20" xfId="0" applyNumberFormat="1" applyFont="1" applyFill="1" applyBorder="1" applyAlignment="1"/>
    <xf numFmtId="0" fontId="77" fillId="0" borderId="25" xfId="0" applyFont="1" applyFill="1" applyBorder="1" applyAlignment="1"/>
    <xf numFmtId="17" fontId="77" fillId="0" borderId="16" xfId="0" applyNumberFormat="1" applyFont="1" applyFill="1" applyBorder="1" applyAlignment="1"/>
    <xf numFmtId="49" fontId="77" fillId="0" borderId="66" xfId="0" applyNumberFormat="1" applyFont="1" applyFill="1" applyBorder="1" applyAlignment="1">
      <alignment horizontal="center"/>
    </xf>
    <xf numFmtId="39" fontId="57" fillId="0" borderId="57" xfId="3" applyFont="1" applyFill="1" applyBorder="1" applyAlignment="1" applyProtection="1">
      <alignment horizontal="left"/>
    </xf>
    <xf numFmtId="0" fontId="77" fillId="0" borderId="150" xfId="0" applyFont="1" applyFill="1" applyBorder="1" applyAlignment="1">
      <alignment horizontal="center"/>
    </xf>
    <xf numFmtId="43" fontId="6" fillId="83" borderId="163" xfId="2" applyFont="1" applyFill="1" applyBorder="1" applyAlignment="1" applyProtection="1">
      <alignment horizontal="justify"/>
    </xf>
    <xf numFmtId="49" fontId="77" fillId="0" borderId="97" xfId="0" applyNumberFormat="1" applyFont="1" applyFill="1" applyBorder="1" applyAlignment="1">
      <alignment horizontal="center"/>
    </xf>
    <xf numFmtId="43" fontId="6" fillId="83" borderId="157" xfId="2" applyFont="1" applyFill="1" applyBorder="1" applyAlignment="1" applyProtection="1">
      <alignment horizontal="justify"/>
    </xf>
    <xf numFmtId="49" fontId="77" fillId="83" borderId="24" xfId="0" applyNumberFormat="1" applyFont="1" applyFill="1" applyBorder="1" applyAlignment="1">
      <alignment horizontal="center"/>
    </xf>
    <xf numFmtId="49" fontId="77" fillId="83" borderId="157" xfId="0" applyNumberFormat="1" applyFont="1" applyFill="1" applyBorder="1" applyAlignment="1">
      <alignment horizontal="center"/>
    </xf>
    <xf numFmtId="49" fontId="77" fillId="83" borderId="159" xfId="0" applyNumberFormat="1" applyFont="1" applyFill="1" applyBorder="1" applyAlignment="1">
      <alignment horizontal="center"/>
    </xf>
    <xf numFmtId="0" fontId="77" fillId="0" borderId="150" xfId="0" applyFont="1" applyFill="1" applyBorder="1"/>
    <xf numFmtId="49" fontId="77" fillId="83" borderId="97" xfId="0" applyNumberFormat="1" applyFont="1" applyFill="1" applyBorder="1" applyAlignment="1">
      <alignment horizontal="center"/>
    </xf>
    <xf numFmtId="0" fontId="77" fillId="0" borderId="117" xfId="0" applyFont="1" applyFill="1" applyBorder="1"/>
    <xf numFmtId="0" fontId="77" fillId="0" borderId="24" xfId="0" applyFont="1" applyFill="1" applyBorder="1" applyAlignment="1">
      <alignment horizontal="left"/>
    </xf>
    <xf numFmtId="0" fontId="77" fillId="83" borderId="18" xfId="0" applyFont="1" applyFill="1" applyBorder="1" applyAlignment="1">
      <alignment horizontal="left"/>
    </xf>
    <xf numFmtId="0" fontId="77" fillId="83" borderId="0" xfId="0" applyFont="1" applyFill="1" applyBorder="1" applyAlignment="1">
      <alignment horizontal="left"/>
    </xf>
    <xf numFmtId="0" fontId="77" fillId="83" borderId="0" xfId="0" applyFont="1" applyFill="1" applyBorder="1" applyAlignment="1">
      <alignment horizontal="center"/>
    </xf>
    <xf numFmtId="0" fontId="77" fillId="83" borderId="0" xfId="0" applyFont="1" applyFill="1" applyBorder="1"/>
    <xf numFmtId="0" fontId="77" fillId="83" borderId="21" xfId="0" applyFont="1" applyFill="1" applyBorder="1"/>
    <xf numFmtId="0" fontId="77" fillId="83" borderId="138" xfId="0" applyFont="1" applyFill="1" applyBorder="1" applyAlignment="1">
      <alignment horizontal="left"/>
    </xf>
    <xf numFmtId="0" fontId="77" fillId="83" borderId="82" xfId="0" applyFont="1" applyFill="1" applyBorder="1" applyAlignment="1">
      <alignment horizontal="left"/>
    </xf>
    <xf numFmtId="0" fontId="78" fillId="83" borderId="82" xfId="0" applyFont="1" applyFill="1" applyBorder="1" applyAlignment="1">
      <alignment horizontal="left"/>
    </xf>
    <xf numFmtId="0" fontId="77" fillId="83" borderId="82" xfId="0" applyFont="1" applyFill="1" applyBorder="1" applyAlignment="1">
      <alignment horizontal="center"/>
    </xf>
    <xf numFmtId="0" fontId="77" fillId="83" borderId="82" xfId="0" applyFont="1" applyFill="1" applyBorder="1"/>
    <xf numFmtId="43" fontId="77" fillId="83" borderId="84" xfId="0" applyNumberFormat="1" applyFont="1" applyFill="1" applyBorder="1"/>
    <xf numFmtId="43" fontId="77" fillId="83" borderId="0" xfId="0" applyNumberFormat="1" applyFont="1" applyFill="1" applyBorder="1"/>
    <xf numFmtId="43" fontId="77" fillId="83" borderId="18" xfId="0" applyNumberFormat="1" applyFont="1" applyFill="1" applyBorder="1"/>
    <xf numFmtId="43" fontId="77" fillId="83" borderId="21" xfId="0" applyNumberFormat="1" applyFont="1" applyFill="1" applyBorder="1"/>
    <xf numFmtId="49" fontId="77" fillId="0" borderId="66" xfId="0" applyNumberFormat="1" applyFont="1" applyFill="1" applyBorder="1" applyAlignment="1">
      <alignment horizontal="center" vertical="top"/>
    </xf>
    <xf numFmtId="39" fontId="57" fillId="0" borderId="165" xfId="3" applyFont="1" applyFill="1" applyBorder="1" applyAlignment="1" applyProtection="1">
      <alignment horizontal="left" vertical="top"/>
    </xf>
    <xf numFmtId="49" fontId="77" fillId="0" borderId="97" xfId="0" applyNumberFormat="1" applyFont="1" applyBorder="1" applyAlignment="1">
      <alignment horizontal="center" vertical="top"/>
    </xf>
    <xf numFmtId="43" fontId="6" fillId="83" borderId="24" xfId="2" applyFont="1" applyFill="1" applyBorder="1" applyAlignment="1" applyProtection="1">
      <alignment horizontal="justify" vertical="top"/>
    </xf>
    <xf numFmtId="43" fontId="6" fillId="83" borderId="157" xfId="2" applyFont="1" applyFill="1" applyBorder="1" applyAlignment="1" applyProtection="1">
      <alignment horizontal="justify" vertical="top"/>
    </xf>
    <xf numFmtId="49" fontId="77" fillId="0" borderId="97" xfId="0" applyNumberFormat="1" applyFont="1" applyFill="1" applyBorder="1" applyAlignment="1">
      <alignment horizontal="center" vertical="top"/>
    </xf>
    <xf numFmtId="49" fontId="77" fillId="83" borderId="157" xfId="0" applyNumberFormat="1" applyFont="1" applyFill="1" applyBorder="1" applyAlignment="1">
      <alignment horizontal="center" vertical="top"/>
    </xf>
    <xf numFmtId="49" fontId="5" fillId="0" borderId="134" xfId="0" applyNumberFormat="1" applyFont="1" applyFill="1" applyBorder="1" applyAlignment="1">
      <alignment horizontal="center"/>
    </xf>
    <xf numFmtId="0" fontId="77" fillId="0" borderId="32" xfId="0" applyFont="1" applyFill="1" applyBorder="1"/>
    <xf numFmtId="0" fontId="81" fillId="0" borderId="25" xfId="0" applyFont="1" applyFill="1" applyBorder="1" applyAlignment="1">
      <alignment horizontal="center"/>
    </xf>
    <xf numFmtId="0" fontId="78" fillId="0" borderId="57" xfId="0" applyFont="1" applyFill="1" applyBorder="1"/>
    <xf numFmtId="0" fontId="77" fillId="0" borderId="149" xfId="0" applyFont="1" applyFill="1" applyBorder="1"/>
    <xf numFmtId="0" fontId="77" fillId="0" borderId="166" xfId="0" applyFont="1" applyFill="1" applyBorder="1"/>
    <xf numFmtId="49" fontId="5" fillId="0" borderId="97" xfId="0" applyNumberFormat="1" applyFont="1" applyFill="1" applyBorder="1" applyAlignment="1">
      <alignment horizontal="center"/>
    </xf>
    <xf numFmtId="49" fontId="77" fillId="83" borderId="163" xfId="0" applyNumberFormat="1" applyFont="1" applyFill="1" applyBorder="1" applyAlignment="1">
      <alignment horizontal="center"/>
    </xf>
    <xf numFmtId="0" fontId="78" fillId="0" borderId="57" xfId="0" applyFont="1" applyFill="1" applyBorder="1" applyAlignment="1">
      <alignment vertical="top"/>
    </xf>
    <xf numFmtId="0" fontId="77" fillId="0" borderId="150" xfId="0" applyFont="1" applyFill="1" applyBorder="1" applyAlignment="1">
      <alignment vertical="top"/>
    </xf>
    <xf numFmtId="0" fontId="78" fillId="0" borderId="165" xfId="0" applyFont="1" applyFill="1" applyBorder="1" applyAlignment="1">
      <alignment vertical="top"/>
    </xf>
    <xf numFmtId="49" fontId="5" fillId="83" borderId="157" xfId="3" applyNumberFormat="1" applyFont="1" applyFill="1" applyBorder="1" applyAlignment="1">
      <alignment horizontal="center"/>
    </xf>
    <xf numFmtId="0" fontId="77" fillId="0" borderId="66" xfId="0" applyFont="1" applyFill="1" applyBorder="1" applyAlignment="1">
      <alignment vertical="top"/>
    </xf>
    <xf numFmtId="0" fontId="77" fillId="83" borderId="163" xfId="0" applyFont="1" applyFill="1" applyBorder="1" applyAlignment="1">
      <alignment horizontal="left" vertical="top"/>
    </xf>
    <xf numFmtId="0" fontId="77" fillId="0" borderId="150" xfId="0" applyFont="1" applyBorder="1" applyAlignment="1">
      <alignment vertical="top"/>
    </xf>
    <xf numFmtId="0" fontId="77" fillId="0" borderId="66" xfId="0" applyFont="1" applyFill="1" applyBorder="1" applyAlignment="1">
      <alignment horizontal="center" vertical="top"/>
    </xf>
    <xf numFmtId="0" fontId="77" fillId="0" borderId="149" xfId="0" applyFont="1" applyBorder="1" applyAlignment="1">
      <alignment vertical="top"/>
    </xf>
    <xf numFmtId="0" fontId="77" fillId="0" borderId="166" xfId="0" applyFont="1" applyBorder="1" applyAlignment="1">
      <alignment vertical="top"/>
    </xf>
    <xf numFmtId="0" fontId="77" fillId="83" borderId="163" xfId="0" applyFont="1" applyFill="1" applyBorder="1" applyAlignment="1">
      <alignment vertical="top"/>
    </xf>
    <xf numFmtId="0" fontId="77" fillId="0" borderId="150" xfId="0" applyFont="1" applyFill="1" applyBorder="1" applyAlignment="1">
      <alignment horizontal="center" vertical="top"/>
    </xf>
    <xf numFmtId="0" fontId="77" fillId="83" borderId="157" xfId="0" applyFont="1" applyFill="1" applyBorder="1" applyAlignment="1">
      <alignment horizontal="left" vertical="top"/>
    </xf>
    <xf numFmtId="0" fontId="77" fillId="0" borderId="24" xfId="0" applyFont="1" applyBorder="1" applyAlignment="1">
      <alignment horizontal="left" vertical="top"/>
    </xf>
    <xf numFmtId="0" fontId="77" fillId="83" borderId="87" xfId="0" applyFont="1" applyFill="1" applyBorder="1" applyAlignment="1">
      <alignment horizontal="left" vertical="top"/>
    </xf>
    <xf numFmtId="0" fontId="77" fillId="83" borderId="56" xfId="0" applyFont="1" applyFill="1" applyBorder="1" applyAlignment="1">
      <alignment vertical="top"/>
    </xf>
    <xf numFmtId="0" fontId="77" fillId="83" borderId="86" xfId="0" applyFont="1" applyFill="1" applyBorder="1" applyAlignment="1">
      <alignment vertical="top"/>
    </xf>
    <xf numFmtId="0" fontId="77" fillId="83" borderId="138" xfId="0" applyFont="1" applyFill="1" applyBorder="1" applyAlignment="1">
      <alignment horizontal="left" vertical="top"/>
    </xf>
    <xf numFmtId="0" fontId="77" fillId="83" borderId="82" xfId="0" applyFont="1" applyFill="1" applyBorder="1" applyAlignment="1">
      <alignment vertical="top"/>
    </xf>
    <xf numFmtId="0" fontId="78" fillId="83" borderId="82" xfId="0" applyFont="1" applyFill="1" applyBorder="1" applyAlignment="1">
      <alignment vertical="top"/>
    </xf>
    <xf numFmtId="43" fontId="77" fillId="83" borderId="84" xfId="0" applyNumberFormat="1" applyFont="1" applyFill="1" applyBorder="1" applyAlignment="1">
      <alignment vertical="top"/>
    </xf>
    <xf numFmtId="43" fontId="77" fillId="83" borderId="97" xfId="0" applyNumberFormat="1" applyFont="1" applyFill="1" applyBorder="1" applyAlignment="1">
      <alignment vertical="top"/>
    </xf>
    <xf numFmtId="43" fontId="77" fillId="83" borderId="32" xfId="0" applyNumberFormat="1" applyFont="1" applyFill="1" applyBorder="1" applyAlignment="1">
      <alignment vertical="top"/>
    </xf>
    <xf numFmtId="43" fontId="77" fillId="83" borderId="34" xfId="0" applyNumberFormat="1" applyFont="1" applyFill="1" applyBorder="1" applyAlignment="1">
      <alignment vertical="top"/>
    </xf>
    <xf numFmtId="0" fontId="78" fillId="0" borderId="0" xfId="0" applyFont="1" applyFill="1" applyAlignment="1">
      <alignment horizontal="right"/>
    </xf>
    <xf numFmtId="43" fontId="78" fillId="0" borderId="55" xfId="0" applyNumberFormat="1" applyFont="1" applyFill="1" applyBorder="1"/>
    <xf numFmtId="43" fontId="82" fillId="0" borderId="18" xfId="0" applyNumberFormat="1" applyFont="1" applyFill="1" applyBorder="1"/>
    <xf numFmtId="49" fontId="77" fillId="0" borderId="97" xfId="0" applyNumberFormat="1" applyFont="1" applyFill="1" applyBorder="1" applyAlignment="1">
      <alignment horizontal="left"/>
    </xf>
    <xf numFmtId="0" fontId="78" fillId="0" borderId="128" xfId="0" applyFont="1" applyFill="1" applyBorder="1" applyAlignment="1">
      <alignment horizontal="left"/>
    </xf>
    <xf numFmtId="49" fontId="77" fillId="0" borderId="24" xfId="0" applyNumberFormat="1" applyFont="1" applyFill="1" applyBorder="1" applyAlignment="1">
      <alignment horizontal="left"/>
    </xf>
    <xf numFmtId="43" fontId="77" fillId="0" borderId="16" xfId="0" applyNumberFormat="1" applyFont="1" applyFill="1" applyBorder="1"/>
    <xf numFmtId="0" fontId="78" fillId="0" borderId="94" xfId="0" applyFont="1" applyFill="1" applyBorder="1" applyAlignment="1">
      <alignment horizontal="left"/>
    </xf>
    <xf numFmtId="0" fontId="77" fillId="0" borderId="93" xfId="0" applyFont="1" applyFill="1" applyBorder="1" applyAlignment="1">
      <alignment horizontal="left"/>
    </xf>
    <xf numFmtId="43" fontId="77" fillId="0" borderId="117" xfId="0" applyNumberFormat="1" applyFont="1" applyFill="1" applyBorder="1"/>
    <xf numFmtId="43" fontId="77" fillId="0" borderId="126" xfId="0" applyNumberFormat="1" applyFont="1" applyFill="1" applyBorder="1"/>
    <xf numFmtId="43" fontId="77" fillId="0" borderId="152" xfId="0" applyNumberFormat="1" applyFont="1" applyFill="1" applyBorder="1"/>
    <xf numFmtId="43" fontId="77" fillId="0" borderId="93" xfId="0" applyNumberFormat="1" applyFont="1" applyFill="1" applyBorder="1"/>
    <xf numFmtId="43" fontId="77" fillId="0" borderId="158" xfId="0" applyNumberFormat="1" applyFont="1" applyFill="1" applyBorder="1"/>
    <xf numFmtId="43" fontId="80" fillId="84" borderId="142" xfId="2" applyFont="1" applyFill="1" applyBorder="1" applyAlignment="1" applyProtection="1">
      <alignment horizontal="left"/>
    </xf>
    <xf numFmtId="49" fontId="81" fillId="84" borderId="66" xfId="0" applyNumberFormat="1" applyFont="1" applyFill="1" applyBorder="1" applyAlignment="1">
      <alignment horizontal="left"/>
    </xf>
    <xf numFmtId="39" fontId="82" fillId="84" borderId="57" xfId="3" applyFont="1" applyFill="1" applyBorder="1" applyAlignment="1" applyProtection="1">
      <alignment horizontal="left"/>
    </xf>
    <xf numFmtId="0" fontId="81" fillId="84" borderId="149" xfId="0" applyFont="1" applyFill="1" applyBorder="1" applyAlignment="1">
      <alignment horizontal="center"/>
    </xf>
    <xf numFmtId="165" fontId="81" fillId="84" borderId="150" xfId="0" applyNumberFormat="1" applyFont="1" applyFill="1" applyBorder="1" applyAlignment="1">
      <alignment horizontal="center"/>
    </xf>
    <xf numFmtId="165" fontId="81" fillId="84" borderId="149" xfId="0" applyNumberFormat="1" applyFont="1" applyFill="1" applyBorder="1" applyAlignment="1">
      <alignment horizontal="center"/>
    </xf>
    <xf numFmtId="43" fontId="82" fillId="84" borderId="140" xfId="0" applyNumberFormat="1" applyFont="1" applyFill="1" applyBorder="1"/>
    <xf numFmtId="43" fontId="81" fillId="84" borderId="57" xfId="0" applyNumberFormat="1" applyFont="1" applyFill="1" applyBorder="1" applyAlignment="1">
      <alignment horizontal="center"/>
    </xf>
    <xf numFmtId="43" fontId="82" fillId="84" borderId="57" xfId="0" applyNumberFormat="1" applyFont="1" applyFill="1" applyBorder="1"/>
    <xf numFmtId="43" fontId="82" fillId="84" borderId="142" xfId="0" applyNumberFormat="1" applyFont="1" applyFill="1" applyBorder="1"/>
    <xf numFmtId="43" fontId="82" fillId="84" borderId="141" xfId="0" applyNumberFormat="1" applyFont="1" applyFill="1" applyBorder="1"/>
    <xf numFmtId="0" fontId="4" fillId="0" borderId="0" xfId="0" applyFont="1" applyAlignment="1">
      <alignment horizontal="center"/>
    </xf>
    <xf numFmtId="0" fontId="77" fillId="0" borderId="0" xfId="0" applyFont="1" applyFill="1" applyAlignment="1">
      <alignment horizontal="center"/>
    </xf>
    <xf numFmtId="43" fontId="5" fillId="0" borderId="32" xfId="0" applyNumberFormat="1" applyFont="1" applyFill="1" applyBorder="1" applyAlignment="1">
      <alignment horizontal="center" vertical="top"/>
    </xf>
    <xf numFmtId="43" fontId="5" fillId="0" borderId="6" xfId="0" applyNumberFormat="1" applyFont="1" applyFill="1" applyBorder="1" applyAlignment="1">
      <alignment vertical="top"/>
    </xf>
    <xf numFmtId="43" fontId="38" fillId="84" borderId="57" xfId="0" applyNumberFormat="1" applyFont="1" applyFill="1" applyBorder="1"/>
    <xf numFmtId="43" fontId="5" fillId="0" borderId="6" xfId="0" applyNumberFormat="1" applyFont="1" applyFill="1" applyBorder="1" applyAlignment="1">
      <alignment horizontal="center" vertical="top"/>
    </xf>
    <xf numFmtId="43" fontId="5" fillId="0" borderId="0" xfId="0" applyNumberFormat="1" applyFont="1" applyFill="1" applyBorder="1" applyAlignment="1">
      <alignment horizontal="center" vertical="top"/>
    </xf>
    <xf numFmtId="43" fontId="5" fillId="0" borderId="0" xfId="0" applyNumberFormat="1" applyFont="1" applyFill="1" applyBorder="1" applyAlignment="1">
      <alignment vertical="top"/>
    </xf>
    <xf numFmtId="43" fontId="5" fillId="0" borderId="6" xfId="0" applyNumberFormat="1" applyFont="1" applyFill="1" applyBorder="1" applyAlignment="1">
      <alignment horizontal="center"/>
    </xf>
    <xf numFmtId="43" fontId="5" fillId="0" borderId="6" xfId="0" quotePrefix="1" applyNumberFormat="1" applyFont="1" applyFill="1" applyBorder="1" applyAlignment="1">
      <alignment horizontal="center" vertical="top"/>
    </xf>
    <xf numFmtId="49" fontId="77" fillId="0" borderId="136" xfId="0" applyNumberFormat="1" applyFont="1" applyFill="1" applyBorder="1" applyAlignment="1">
      <alignment horizontal="center"/>
    </xf>
    <xf numFmtId="49" fontId="5" fillId="0" borderId="167" xfId="0" applyNumberFormat="1" applyFont="1" applyFill="1" applyBorder="1" applyAlignment="1">
      <alignment horizontal="center"/>
    </xf>
    <xf numFmtId="39" fontId="57" fillId="0" borderId="27" xfId="3" applyFont="1" applyFill="1" applyBorder="1" applyAlignment="1" applyProtection="1">
      <alignment horizontal="left"/>
    </xf>
    <xf numFmtId="43" fontId="78" fillId="0" borderId="29" xfId="1" applyNumberFormat="1" applyFont="1" applyFill="1" applyBorder="1"/>
    <xf numFmtId="49" fontId="5" fillId="0" borderId="115" xfId="0" applyNumberFormat="1" applyFont="1" applyFill="1" applyBorder="1" applyAlignment="1">
      <alignment horizontal="center"/>
    </xf>
    <xf numFmtId="0" fontId="77" fillId="0" borderId="26" xfId="0" applyFont="1" applyFill="1" applyBorder="1" applyAlignment="1"/>
    <xf numFmtId="43" fontId="78" fillId="0" borderId="27" xfId="1" applyNumberFormat="1" applyFont="1" applyFill="1" applyBorder="1"/>
    <xf numFmtId="43" fontId="78" fillId="0" borderId="136" xfId="1" applyNumberFormat="1" applyFont="1" applyFill="1" applyBorder="1"/>
    <xf numFmtId="0" fontId="4" fillId="0" borderId="0" xfId="0" applyFont="1" applyAlignment="1"/>
    <xf numFmtId="43" fontId="77" fillId="0" borderId="32" xfId="0" applyNumberFormat="1" applyFont="1" applyFill="1" applyBorder="1" applyAlignment="1">
      <alignment vertical="top"/>
    </xf>
    <xf numFmtId="43" fontId="77" fillId="0" borderId="97" xfId="0" applyNumberFormat="1" applyFont="1" applyFill="1" applyBorder="1" applyAlignment="1">
      <alignment vertical="top"/>
    </xf>
    <xf numFmtId="43" fontId="77" fillId="0" borderId="34" xfId="0" applyNumberFormat="1" applyFont="1" applyFill="1" applyBorder="1" applyAlignment="1">
      <alignment vertical="top"/>
    </xf>
    <xf numFmtId="43" fontId="78" fillId="0" borderId="38" xfId="0" applyNumberFormat="1" applyFont="1" applyFill="1" applyBorder="1"/>
    <xf numFmtId="0" fontId="81" fillId="0" borderId="0" xfId="0" applyFont="1" applyFill="1"/>
    <xf numFmtId="0" fontId="82" fillId="0" borderId="0" xfId="0" applyFont="1"/>
    <xf numFmtId="0" fontId="81" fillId="0" borderId="0" xfId="0" applyFont="1" applyAlignment="1">
      <alignment horizontal="center" vertical="center" wrapText="1"/>
    </xf>
    <xf numFmtId="43" fontId="81" fillId="0" borderId="0" xfId="0" applyNumberFormat="1" applyFont="1" applyFill="1"/>
    <xf numFmtId="0" fontId="4" fillId="0" borderId="0" xfId="0" applyFont="1" applyFill="1" applyAlignment="1">
      <alignment horizontal="center"/>
    </xf>
    <xf numFmtId="43" fontId="77" fillId="0" borderId="108" xfId="1" applyFont="1" applyFill="1" applyBorder="1"/>
    <xf numFmtId="0" fontId="78" fillId="0" borderId="43" xfId="0" applyFont="1" applyFill="1" applyBorder="1" applyAlignment="1">
      <alignment horizontal="center" wrapText="1"/>
    </xf>
    <xf numFmtId="0" fontId="78" fillId="0" borderId="3" xfId="0" applyFont="1" applyFill="1" applyBorder="1" applyAlignment="1">
      <alignment horizontal="center" wrapText="1"/>
    </xf>
    <xf numFmtId="0" fontId="78" fillId="0" borderId="110" xfId="0" applyFont="1" applyFill="1" applyBorder="1" applyAlignment="1">
      <alignment horizontal="center"/>
    </xf>
    <xf numFmtId="0" fontId="81" fillId="0" borderId="0" xfId="0" applyFont="1" applyFill="1" applyBorder="1"/>
    <xf numFmtId="43" fontId="2" fillId="0" borderId="0" xfId="1" applyFont="1"/>
    <xf numFmtId="43" fontId="82" fillId="0" borderId="0" xfId="1" applyFont="1"/>
    <xf numFmtId="43" fontId="81" fillId="0" borderId="18" xfId="1" applyFont="1" applyFill="1" applyBorder="1" applyAlignment="1">
      <alignment horizontal="center" vertical="center" wrapText="1"/>
    </xf>
    <xf numFmtId="43" fontId="81" fillId="0" borderId="18" xfId="1" applyFont="1" applyFill="1" applyBorder="1"/>
    <xf numFmtId="0" fontId="77" fillId="0" borderId="14" xfId="0" applyFont="1" applyFill="1" applyBorder="1" applyAlignment="1">
      <alignment horizontal="center"/>
    </xf>
    <xf numFmtId="0" fontId="77" fillId="0" borderId="8" xfId="0" applyFont="1" applyFill="1" applyBorder="1" applyAlignment="1">
      <alignment horizontal="center"/>
    </xf>
    <xf numFmtId="0" fontId="77" fillId="0" borderId="25" xfId="0" applyFont="1" applyFill="1" applyBorder="1" applyAlignment="1">
      <alignment horizontal="center"/>
    </xf>
    <xf numFmtId="0" fontId="77" fillId="0" borderId="0" xfId="0" applyFont="1" applyFill="1" applyBorder="1" applyAlignment="1">
      <alignment horizontal="center"/>
    </xf>
    <xf numFmtId="0" fontId="77" fillId="0" borderId="15" xfId="0" applyFont="1" applyFill="1" applyBorder="1" applyAlignment="1">
      <alignment horizontal="center"/>
    </xf>
    <xf numFmtId="164" fontId="81" fillId="0" borderId="0" xfId="0" applyNumberFormat="1" applyFont="1" applyFill="1"/>
    <xf numFmtId="164" fontId="87" fillId="0" borderId="53" xfId="0" applyNumberFormat="1" applyFont="1" applyFill="1" applyBorder="1" applyAlignment="1">
      <alignment horizontal="right"/>
    </xf>
    <xf numFmtId="164" fontId="87" fillId="0" borderId="112" xfId="0" applyNumberFormat="1" applyFont="1" applyFill="1" applyBorder="1" applyAlignment="1">
      <alignment horizontal="right"/>
    </xf>
    <xf numFmtId="43" fontId="77" fillId="0" borderId="107" xfId="1" applyNumberFormat="1" applyFont="1" applyFill="1" applyBorder="1" applyAlignment="1">
      <alignment horizontal="left" vertical="top"/>
    </xf>
    <xf numFmtId="0" fontId="77" fillId="0" borderId="10" xfId="0" applyFont="1" applyFill="1" applyBorder="1" applyAlignment="1">
      <alignment horizontal="center" vertical="top"/>
    </xf>
    <xf numFmtId="17" fontId="77" fillId="0" borderId="12" xfId="0" applyNumberFormat="1" applyFont="1" applyFill="1" applyBorder="1" applyAlignment="1">
      <alignment horizontal="center" vertical="top"/>
    </xf>
    <xf numFmtId="0" fontId="77" fillId="0" borderId="22" xfId="0" applyFont="1" applyFill="1" applyBorder="1" applyAlignment="1">
      <alignment horizontal="center" vertical="top"/>
    </xf>
    <xf numFmtId="0" fontId="77" fillId="0" borderId="25" xfId="0" applyFont="1" applyFill="1" applyBorder="1" applyAlignment="1">
      <alignment horizontal="center" vertical="top"/>
    </xf>
    <xf numFmtId="0" fontId="77" fillId="0" borderId="33" xfId="0" applyFont="1" applyFill="1" applyBorder="1" applyAlignment="1">
      <alignment horizontal="center" vertical="top"/>
    </xf>
    <xf numFmtId="0" fontId="77" fillId="0" borderId="137" xfId="0" applyFont="1" applyFill="1" applyBorder="1" applyAlignment="1">
      <alignment horizontal="center" vertical="top"/>
    </xf>
    <xf numFmtId="17" fontId="77" fillId="0" borderId="108" xfId="0" applyNumberFormat="1" applyFont="1" applyFill="1" applyBorder="1" applyAlignment="1">
      <alignment horizontal="center" vertical="top"/>
    </xf>
    <xf numFmtId="49" fontId="10" fillId="0" borderId="116" xfId="3" applyNumberFormat="1" applyFont="1" applyFill="1" applyBorder="1" applyAlignment="1">
      <alignment horizontal="center"/>
    </xf>
    <xf numFmtId="0" fontId="77" fillId="0" borderId="12" xfId="0" applyFont="1" applyFill="1" applyBorder="1" applyAlignment="1">
      <alignment horizontal="center" vertical="top"/>
    </xf>
    <xf numFmtId="0" fontId="77" fillId="0" borderId="8" xfId="0" quotePrefix="1" applyFont="1" applyFill="1" applyBorder="1" applyAlignment="1">
      <alignment horizontal="center" vertical="top"/>
    </xf>
    <xf numFmtId="0" fontId="77" fillId="0" borderId="19" xfId="0" quotePrefix="1" applyFont="1" applyFill="1" applyBorder="1" applyAlignment="1">
      <alignment horizontal="center" vertical="top"/>
    </xf>
    <xf numFmtId="0" fontId="77" fillId="0" borderId="30" xfId="0" applyFont="1" applyFill="1" applyBorder="1" applyAlignment="1">
      <alignment vertical="top"/>
    </xf>
    <xf numFmtId="0" fontId="77" fillId="0" borderId="33" xfId="0" quotePrefix="1" applyFont="1" applyFill="1" applyBorder="1" applyAlignment="1">
      <alignment horizontal="center" vertical="top"/>
    </xf>
    <xf numFmtId="0" fontId="77" fillId="0" borderId="30" xfId="0" quotePrefix="1" applyFont="1" applyFill="1" applyBorder="1" applyAlignment="1">
      <alignment horizontal="center" vertical="top"/>
    </xf>
    <xf numFmtId="49" fontId="77" fillId="0" borderId="134" xfId="0" applyNumberFormat="1" applyFont="1" applyFill="1" applyBorder="1" applyAlignment="1">
      <alignment horizontal="center"/>
    </xf>
    <xf numFmtId="17" fontId="77" fillId="0" borderId="12" xfId="0" applyNumberFormat="1" applyFont="1" applyFill="1" applyBorder="1" applyAlignment="1">
      <alignment horizontal="center"/>
    </xf>
    <xf numFmtId="17" fontId="77" fillId="0" borderId="11" xfId="0" applyNumberFormat="1" applyFont="1" applyFill="1" applyBorder="1" applyAlignment="1">
      <alignment horizontal="center"/>
    </xf>
    <xf numFmtId="49" fontId="77" fillId="0" borderId="133" xfId="0" applyNumberFormat="1" applyFont="1" applyFill="1" applyBorder="1" applyAlignment="1">
      <alignment horizontal="center"/>
    </xf>
    <xf numFmtId="0" fontId="77" fillId="0" borderId="11" xfId="0" applyFont="1" applyFill="1" applyBorder="1"/>
    <xf numFmtId="0" fontId="77" fillId="0" borderId="33" xfId="0" applyFont="1" applyFill="1" applyBorder="1" applyAlignment="1">
      <alignment horizontal="center"/>
    </xf>
    <xf numFmtId="0" fontId="77" fillId="0" borderId="12" xfId="0" applyFont="1" applyFill="1" applyBorder="1" applyAlignment="1">
      <alignment horizontal="center"/>
    </xf>
    <xf numFmtId="17" fontId="77" fillId="0" borderId="8" xfId="0" applyNumberFormat="1" applyFont="1" applyFill="1" applyBorder="1" applyAlignment="1"/>
    <xf numFmtId="0" fontId="77" fillId="0" borderId="49" xfId="0" applyFont="1" applyFill="1" applyBorder="1" applyAlignment="1"/>
    <xf numFmtId="17" fontId="77" fillId="0" borderId="33" xfId="0" applyNumberFormat="1" applyFont="1" applyFill="1" applyBorder="1" applyAlignment="1"/>
    <xf numFmtId="0" fontId="77" fillId="0" borderId="137" xfId="0" applyFont="1" applyFill="1" applyBorder="1" applyAlignment="1"/>
    <xf numFmtId="49" fontId="5" fillId="0" borderId="116" xfId="0" applyNumberFormat="1" applyFont="1" applyFill="1" applyBorder="1" applyAlignment="1">
      <alignment horizontal="center"/>
    </xf>
    <xf numFmtId="49" fontId="77" fillId="0" borderId="88" xfId="0" applyNumberFormat="1" applyFont="1" applyFill="1" applyBorder="1" applyAlignment="1">
      <alignment horizontal="center"/>
    </xf>
    <xf numFmtId="0" fontId="77" fillId="0" borderId="168" xfId="0" applyFont="1" applyFill="1" applyBorder="1" applyAlignment="1">
      <alignment horizontal="center"/>
    </xf>
    <xf numFmtId="17" fontId="77" fillId="0" borderId="28" xfId="0" applyNumberFormat="1" applyFont="1" applyFill="1" applyBorder="1" applyAlignment="1"/>
    <xf numFmtId="0" fontId="77" fillId="0" borderId="164" xfId="0" applyFont="1" applyFill="1" applyBorder="1"/>
    <xf numFmtId="0" fontId="77" fillId="0" borderId="22" xfId="0" applyFont="1" applyFill="1" applyBorder="1" applyAlignment="1">
      <alignment horizontal="center"/>
    </xf>
    <xf numFmtId="17" fontId="77" fillId="0" borderId="13" xfId="0" applyNumberFormat="1" applyFont="1" applyFill="1" applyBorder="1" applyAlignment="1">
      <alignment horizontal="center"/>
    </xf>
    <xf numFmtId="0" fontId="77" fillId="0" borderId="6" xfId="0" applyFont="1" applyFill="1" applyBorder="1" applyAlignment="1">
      <alignment horizontal="left"/>
    </xf>
    <xf numFmtId="17" fontId="77" fillId="0" borderId="8" xfId="0" applyNumberFormat="1" applyFont="1" applyFill="1" applyBorder="1" applyAlignment="1">
      <alignment horizontal="center"/>
    </xf>
    <xf numFmtId="0" fontId="77" fillId="0" borderId="32" xfId="0" quotePrefix="1" applyFont="1" applyFill="1" applyBorder="1" applyAlignment="1">
      <alignment horizontal="center"/>
    </xf>
    <xf numFmtId="0" fontId="77" fillId="0" borderId="10" xfId="0" applyFont="1" applyFill="1" applyBorder="1" applyAlignment="1">
      <alignment horizontal="center"/>
    </xf>
    <xf numFmtId="43" fontId="77" fillId="0" borderId="23" xfId="0" applyNumberFormat="1" applyFont="1" applyFill="1" applyBorder="1"/>
    <xf numFmtId="43" fontId="77" fillId="0" borderId="0" xfId="0" applyNumberFormat="1" applyFont="1" applyFill="1" applyBorder="1"/>
    <xf numFmtId="43" fontId="77" fillId="0" borderId="0" xfId="0" applyNumberFormat="1" applyFont="1" applyFill="1" applyBorder="1" applyAlignment="1">
      <alignment horizontal="center"/>
    </xf>
    <xf numFmtId="43" fontId="77" fillId="0" borderId="18" xfId="0" applyNumberFormat="1" applyFont="1" applyFill="1" applyBorder="1"/>
    <xf numFmtId="43" fontId="77" fillId="0" borderId="21" xfId="0" applyNumberFormat="1" applyFont="1" applyFill="1" applyBorder="1"/>
    <xf numFmtId="49" fontId="77" fillId="0" borderId="157" xfId="0" applyNumberFormat="1" applyFont="1" applyFill="1" applyBorder="1" applyAlignment="1">
      <alignment horizontal="center" vertical="top"/>
    </xf>
    <xf numFmtId="43" fontId="5" fillId="0" borderId="0" xfId="3" applyNumberFormat="1" applyFont="1" applyFill="1" applyBorder="1" applyAlignment="1"/>
    <xf numFmtId="43" fontId="77" fillId="0" borderId="104" xfId="0" applyNumberFormat="1" applyFont="1" applyFill="1" applyBorder="1" applyAlignment="1">
      <alignment vertical="top"/>
    </xf>
    <xf numFmtId="43" fontId="77" fillId="0" borderId="32" xfId="0" quotePrefix="1" applyNumberFormat="1" applyFont="1" applyFill="1" applyBorder="1" applyAlignment="1">
      <alignment horizontal="center" vertical="top"/>
    </xf>
    <xf numFmtId="43" fontId="10" fillId="0" borderId="0" xfId="2275" applyNumberFormat="1" applyFont="1" applyFill="1" applyBorder="1" applyAlignment="1"/>
    <xf numFmtId="43" fontId="77" fillId="0" borderId="97" xfId="0" quotePrefix="1" applyNumberFormat="1" applyFont="1" applyFill="1" applyBorder="1" applyAlignment="1">
      <alignment horizontal="center" vertical="top"/>
    </xf>
    <xf numFmtId="43" fontId="10" fillId="0" borderId="21" xfId="2275" applyNumberFormat="1" applyFont="1" applyFill="1" applyBorder="1" applyAlignment="1"/>
    <xf numFmtId="0" fontId="0" fillId="0" borderId="0" xfId="0"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49" fontId="77" fillId="0" borderId="157" xfId="0" applyNumberFormat="1" applyFont="1" applyFill="1" applyBorder="1" applyAlignment="1">
      <alignment horizontal="center"/>
    </xf>
    <xf numFmtId="43" fontId="77" fillId="0" borderId="32" xfId="0" quotePrefix="1" applyNumberFormat="1" applyFont="1" applyFill="1" applyBorder="1" applyAlignment="1">
      <alignment horizontal="center"/>
    </xf>
    <xf numFmtId="43" fontId="77" fillId="0" borderId="97" xfId="0" quotePrefix="1" applyNumberFormat="1" applyFont="1" applyFill="1" applyBorder="1" applyAlignment="1">
      <alignment horizontal="center"/>
    </xf>
    <xf numFmtId="43" fontId="77" fillId="0" borderId="34" xfId="0" quotePrefix="1" applyNumberFormat="1" applyFont="1" applyFill="1" applyBorder="1" applyAlignment="1">
      <alignment horizontal="center"/>
    </xf>
    <xf numFmtId="43" fontId="81" fillId="0" borderId="0" xfId="0" applyNumberFormat="1" applyFont="1" applyFill="1" applyAlignment="1">
      <alignment horizontal="right"/>
    </xf>
    <xf numFmtId="43" fontId="81" fillId="0" borderId="0" xfId="0" applyNumberFormat="1" applyFont="1" applyFill="1" applyBorder="1"/>
    <xf numFmtId="43" fontId="77" fillId="85" borderId="2" xfId="0" applyNumberFormat="1" applyFont="1" applyFill="1" applyBorder="1"/>
    <xf numFmtId="43" fontId="77" fillId="85" borderId="91" xfId="0" applyNumberFormat="1" applyFont="1" applyFill="1" applyBorder="1"/>
    <xf numFmtId="43" fontId="77" fillId="85" borderId="89" xfId="0" applyNumberFormat="1" applyFont="1" applyFill="1" applyBorder="1"/>
    <xf numFmtId="43" fontId="77" fillId="85" borderId="89" xfId="1" applyNumberFormat="1" applyFont="1" applyFill="1" applyBorder="1" applyAlignment="1">
      <alignment horizontal="center"/>
    </xf>
    <xf numFmtId="43" fontId="77" fillId="85" borderId="119" xfId="0" applyNumberFormat="1" applyFont="1" applyFill="1" applyBorder="1"/>
    <xf numFmtId="43" fontId="77" fillId="85" borderId="2" xfId="1" applyNumberFormat="1" applyFont="1" applyFill="1" applyBorder="1" applyAlignment="1">
      <alignment horizontal="center"/>
    </xf>
    <xf numFmtId="43" fontId="77" fillId="85" borderId="3" xfId="1" applyNumberFormat="1" applyFont="1" applyFill="1" applyBorder="1" applyAlignment="1">
      <alignment horizontal="center"/>
    </xf>
    <xf numFmtId="43" fontId="77" fillId="85" borderId="4" xfId="1" applyNumberFormat="1" applyFont="1" applyFill="1" applyBorder="1" applyAlignment="1">
      <alignment horizontal="center"/>
    </xf>
    <xf numFmtId="43" fontId="78" fillId="85" borderId="4" xfId="0" applyNumberFormat="1" applyFont="1" applyFill="1" applyBorder="1"/>
    <xf numFmtId="49" fontId="5" fillId="0" borderId="18" xfId="0" applyNumberFormat="1" applyFont="1" applyFill="1" applyBorder="1" applyAlignment="1">
      <alignment horizontal="center"/>
    </xf>
    <xf numFmtId="43" fontId="77" fillId="0" borderId="18" xfId="0" applyNumberFormat="1" applyFont="1" applyFill="1" applyBorder="1" applyAlignment="1">
      <alignment horizontal="center"/>
    </xf>
    <xf numFmtId="0" fontId="87" fillId="0" borderId="112" xfId="0" applyFont="1" applyBorder="1" applyAlignment="1">
      <alignment horizontal="right"/>
    </xf>
    <xf numFmtId="0" fontId="87" fillId="0" borderId="112" xfId="0" applyFont="1" applyFill="1" applyBorder="1" applyAlignment="1">
      <alignment horizontal="right"/>
    </xf>
    <xf numFmtId="17" fontId="88" fillId="0" borderId="0" xfId="0" applyNumberFormat="1" applyFont="1" applyFill="1" applyBorder="1" applyAlignment="1">
      <alignment horizontal="center" wrapText="1"/>
    </xf>
    <xf numFmtId="0" fontId="77" fillId="0" borderId="8" xfId="0" applyFont="1" applyFill="1" applyBorder="1" applyAlignment="1">
      <alignment horizontal="center" vertical="top"/>
    </xf>
    <xf numFmtId="0" fontId="77" fillId="0" borderId="19" xfId="0" applyFont="1" applyFill="1" applyBorder="1" applyAlignment="1">
      <alignment horizontal="center" vertical="top"/>
    </xf>
    <xf numFmtId="17" fontId="77" fillId="0" borderId="33" xfId="0" applyNumberFormat="1" applyFont="1" applyFill="1" applyBorder="1" applyAlignment="1">
      <alignment horizontal="center"/>
    </xf>
    <xf numFmtId="43" fontId="77" fillId="0" borderId="172" xfId="1" applyNumberFormat="1" applyFont="1" applyFill="1" applyBorder="1" applyAlignment="1">
      <alignment horizontal="left" vertical="top"/>
    </xf>
    <xf numFmtId="43" fontId="77" fillId="0" borderId="174" xfId="1" applyNumberFormat="1" applyFont="1" applyFill="1" applyBorder="1" applyAlignment="1">
      <alignment horizontal="left" vertical="top"/>
    </xf>
    <xf numFmtId="43" fontId="77" fillId="0" borderId="175" xfId="1" applyNumberFormat="1" applyFont="1" applyFill="1" applyBorder="1"/>
    <xf numFmtId="43" fontId="77" fillId="0" borderId="176" xfId="1" applyNumberFormat="1" applyFont="1" applyFill="1" applyBorder="1"/>
    <xf numFmtId="164" fontId="81" fillId="0" borderId="178" xfId="0" applyNumberFormat="1" applyFont="1" applyFill="1" applyBorder="1"/>
    <xf numFmtId="0" fontId="77" fillId="0" borderId="8" xfId="0" applyFont="1" applyFill="1" applyBorder="1" applyAlignment="1">
      <alignment horizontal="center" vertical="top"/>
    </xf>
    <xf numFmtId="0" fontId="77" fillId="0" borderId="19" xfId="0" applyFont="1" applyFill="1" applyBorder="1" applyAlignment="1">
      <alignment horizontal="center" vertical="top"/>
    </xf>
    <xf numFmtId="43" fontId="77" fillId="0" borderId="6" xfId="1" applyFont="1" applyFill="1" applyBorder="1"/>
    <xf numFmtId="43" fontId="77" fillId="0" borderId="27" xfId="0" applyNumberFormat="1" applyFont="1" applyFill="1" applyBorder="1"/>
    <xf numFmtId="43" fontId="77" fillId="0" borderId="29" xfId="0" applyNumberFormat="1" applyFont="1" applyFill="1" applyBorder="1"/>
    <xf numFmtId="43" fontId="77" fillId="0" borderId="136" xfId="1" applyFont="1" applyFill="1" applyBorder="1"/>
    <xf numFmtId="43" fontId="77" fillId="0" borderId="5" xfId="1" applyFont="1" applyFill="1" applyBorder="1"/>
    <xf numFmtId="43" fontId="77" fillId="0" borderId="27" xfId="1" applyFont="1" applyFill="1" applyBorder="1"/>
    <xf numFmtId="43" fontId="81" fillId="84" borderId="142" xfId="0" applyNumberFormat="1" applyFont="1" applyFill="1" applyBorder="1" applyAlignment="1">
      <alignment horizontal="center"/>
    </xf>
    <xf numFmtId="43" fontId="5" fillId="0" borderId="21" xfId="3" applyNumberFormat="1" applyFont="1" applyFill="1" applyBorder="1" applyAlignment="1"/>
    <xf numFmtId="43" fontId="77" fillId="0" borderId="87" xfId="0" applyNumberFormat="1" applyFont="1" applyFill="1" applyBorder="1" applyAlignment="1">
      <alignment horizontal="center"/>
    </xf>
    <xf numFmtId="43" fontId="77" fillId="0" borderId="27" xfId="0" applyNumberFormat="1" applyFont="1" applyFill="1" applyBorder="1" applyAlignment="1">
      <alignment vertical="top"/>
    </xf>
    <xf numFmtId="43" fontId="78" fillId="86" borderId="105" xfId="0" applyNumberFormat="1" applyFont="1" applyFill="1" applyBorder="1" applyAlignment="1">
      <alignment vertical="top"/>
    </xf>
    <xf numFmtId="43" fontId="78" fillId="86" borderId="109" xfId="0" applyNumberFormat="1" applyFont="1" applyFill="1" applyBorder="1" applyAlignment="1">
      <alignment vertical="top"/>
    </xf>
    <xf numFmtId="43" fontId="78" fillId="86" borderId="146" xfId="0" applyNumberFormat="1" applyFont="1" applyFill="1" applyBorder="1" applyAlignment="1">
      <alignment vertical="top"/>
    </xf>
    <xf numFmtId="43" fontId="78" fillId="86" borderId="38" xfId="0" applyNumberFormat="1" applyFont="1" applyFill="1" applyBorder="1" applyAlignment="1">
      <alignment vertical="top"/>
    </xf>
    <xf numFmtId="43" fontId="77" fillId="0" borderId="106" xfId="1" applyFont="1" applyFill="1" applyBorder="1" applyAlignment="1">
      <alignment vertical="top"/>
    </xf>
    <xf numFmtId="43" fontId="77" fillId="0" borderId="46" xfId="1" applyFont="1" applyFill="1" applyBorder="1" applyAlignment="1">
      <alignment vertical="top"/>
    </xf>
    <xf numFmtId="49" fontId="77" fillId="83" borderId="24" xfId="0" applyNumberFormat="1" applyFont="1" applyFill="1" applyBorder="1" applyAlignment="1">
      <alignment horizontal="center" vertical="top"/>
    </xf>
    <xf numFmtId="43" fontId="77" fillId="0" borderId="171" xfId="1" applyNumberFormat="1" applyFont="1" applyFill="1" applyBorder="1" applyAlignment="1">
      <alignment horizontal="left" vertical="top"/>
    </xf>
    <xf numFmtId="43" fontId="77" fillId="0" borderId="111" xfId="1" applyNumberFormat="1" applyFont="1" applyFill="1" applyBorder="1" applyAlignment="1">
      <alignment horizontal="left" vertical="top"/>
    </xf>
    <xf numFmtId="43" fontId="77" fillId="0" borderId="173" xfId="1" applyNumberFormat="1" applyFont="1" applyFill="1" applyBorder="1" applyAlignment="1">
      <alignment horizontal="left" vertical="top"/>
    </xf>
    <xf numFmtId="43" fontId="77" fillId="0" borderId="19" xfId="1" applyNumberFormat="1" applyFont="1" applyFill="1" applyBorder="1" applyAlignment="1">
      <alignment horizontal="left" vertical="top"/>
    </xf>
    <xf numFmtId="164" fontId="81" fillId="0" borderId="177" xfId="0" applyNumberFormat="1" applyFont="1" applyFill="1" applyBorder="1"/>
    <xf numFmtId="0" fontId="77" fillId="83" borderId="30" xfId="0" applyFont="1" applyFill="1" applyBorder="1" applyAlignment="1">
      <alignment horizontal="center"/>
    </xf>
    <xf numFmtId="0" fontId="77" fillId="83" borderId="14" xfId="0" applyFont="1" applyFill="1" applyBorder="1" applyAlignment="1"/>
    <xf numFmtId="43" fontId="78" fillId="86" borderId="105" xfId="0" applyNumberFormat="1" applyFont="1" applyFill="1" applyBorder="1"/>
    <xf numFmtId="43" fontId="78" fillId="86" borderId="36" xfId="0" applyNumberFormat="1" applyFont="1" applyFill="1" applyBorder="1"/>
    <xf numFmtId="43" fontId="78" fillId="86" borderId="38" xfId="0" applyNumberFormat="1" applyFont="1" applyFill="1" applyBorder="1"/>
    <xf numFmtId="14" fontId="77" fillId="0" borderId="106" xfId="0" applyNumberFormat="1" applyFont="1" applyFill="1" applyBorder="1" applyAlignment="1">
      <alignment horizontal="center"/>
    </xf>
    <xf numFmtId="14" fontId="77" fillId="0" borderId="84" xfId="0" applyNumberFormat="1" applyFont="1" applyFill="1" applyBorder="1" applyAlignment="1">
      <alignment horizontal="center"/>
    </xf>
    <xf numFmtId="0" fontId="78" fillId="0" borderId="104" xfId="0" applyFont="1" applyFill="1" applyBorder="1" applyAlignment="1">
      <alignment horizontal="center"/>
    </xf>
    <xf numFmtId="43" fontId="77" fillId="85" borderId="89" xfId="0" applyNumberFormat="1" applyFont="1" applyFill="1" applyBorder="1" applyAlignment="1">
      <alignment horizontal="center"/>
    </xf>
    <xf numFmtId="43" fontId="77" fillId="0" borderId="144" xfId="0" applyNumberFormat="1" applyFont="1" applyFill="1" applyBorder="1" applyAlignment="1">
      <alignment vertical="top"/>
    </xf>
    <xf numFmtId="43" fontId="77" fillId="0" borderId="42" xfId="0" applyNumberFormat="1" applyFont="1" applyFill="1" applyBorder="1" applyAlignment="1">
      <alignment vertical="top"/>
    </xf>
    <xf numFmtId="43" fontId="77" fillId="0" borderId="123" xfId="0" applyNumberFormat="1" applyFont="1" applyFill="1" applyBorder="1" applyAlignment="1">
      <alignment vertical="top"/>
    </xf>
    <xf numFmtId="43" fontId="77" fillId="0" borderId="87" xfId="0" applyNumberFormat="1" applyFont="1" applyFill="1" applyBorder="1" applyAlignment="1">
      <alignment horizontal="center" vertical="top"/>
    </xf>
    <xf numFmtId="43" fontId="77" fillId="0" borderId="56" xfId="0" applyNumberFormat="1" applyFont="1" applyFill="1" applyBorder="1" applyAlignment="1">
      <alignment horizontal="center" vertical="top"/>
    </xf>
    <xf numFmtId="43" fontId="77" fillId="0" borderId="86" xfId="0" applyNumberFormat="1" applyFont="1" applyFill="1" applyBorder="1" applyAlignment="1">
      <alignment horizontal="center" vertical="top"/>
    </xf>
    <xf numFmtId="43" fontId="5" fillId="0" borderId="32" xfId="0" applyNumberFormat="1" applyFont="1" applyFill="1" applyBorder="1" applyAlignment="1">
      <alignment vertical="top"/>
    </xf>
    <xf numFmtId="43" fontId="78" fillId="0" borderId="179" xfId="0" applyNumberFormat="1" applyFont="1" applyFill="1" applyBorder="1" applyAlignment="1">
      <alignment vertical="top"/>
    </xf>
    <xf numFmtId="43" fontId="78" fillId="0" borderId="180" xfId="0" applyNumberFormat="1" applyFont="1" applyFill="1" applyBorder="1" applyAlignment="1">
      <alignment vertical="top"/>
    </xf>
    <xf numFmtId="43" fontId="78" fillId="0" borderId="181" xfId="0" applyNumberFormat="1" applyFont="1" applyFill="1" applyBorder="1" applyAlignment="1">
      <alignment vertical="top"/>
    </xf>
    <xf numFmtId="43" fontId="78" fillId="0" borderId="182" xfId="0" applyNumberFormat="1" applyFont="1" applyFill="1" applyBorder="1" applyAlignment="1">
      <alignment vertical="top"/>
    </xf>
    <xf numFmtId="43" fontId="38" fillId="0" borderId="181" xfId="0" applyNumberFormat="1" applyFont="1" applyFill="1" applyBorder="1" applyAlignment="1">
      <alignment vertical="top"/>
    </xf>
    <xf numFmtId="43" fontId="78" fillId="0" borderId="179" xfId="0" applyNumberFormat="1" applyFont="1" applyFill="1" applyBorder="1"/>
    <xf numFmtId="43" fontId="38" fillId="0" borderId="182" xfId="0" applyNumberFormat="1" applyFont="1" applyFill="1" applyBorder="1" applyAlignment="1">
      <alignment vertical="top"/>
    </xf>
    <xf numFmtId="43" fontId="77" fillId="0" borderId="34" xfId="0" quotePrefix="1" applyNumberFormat="1" applyFont="1" applyFill="1" applyBorder="1" applyAlignment="1">
      <alignment horizontal="center" vertical="top"/>
    </xf>
    <xf numFmtId="43" fontId="5" fillId="0" borderId="32" xfId="0" quotePrefix="1" applyNumberFormat="1" applyFont="1" applyFill="1" applyBorder="1" applyAlignment="1">
      <alignment horizontal="center" vertical="top"/>
    </xf>
    <xf numFmtId="43" fontId="78" fillId="0" borderId="181" xfId="0" applyNumberFormat="1" applyFont="1" applyFill="1" applyBorder="1"/>
    <xf numFmtId="43" fontId="78" fillId="0" borderId="180" xfId="0" applyNumberFormat="1" applyFont="1" applyFill="1" applyBorder="1"/>
    <xf numFmtId="43" fontId="78" fillId="0" borderId="182" xfId="0" applyNumberFormat="1" applyFont="1" applyFill="1" applyBorder="1"/>
    <xf numFmtId="43" fontId="38" fillId="0" borderId="182" xfId="0" applyNumberFormat="1" applyFont="1" applyFill="1" applyBorder="1"/>
    <xf numFmtId="0" fontId="78" fillId="83" borderId="139" xfId="0" applyFont="1" applyFill="1" applyBorder="1" applyAlignment="1">
      <alignment horizontal="center"/>
    </xf>
    <xf numFmtId="43" fontId="77" fillId="0" borderId="103" xfId="0" applyNumberFormat="1" applyFont="1" applyFill="1" applyBorder="1"/>
    <xf numFmtId="0" fontId="78" fillId="83" borderId="139" xfId="0" applyFont="1" applyFill="1" applyBorder="1" applyAlignment="1">
      <alignment horizontal="center" vertical="top"/>
    </xf>
    <xf numFmtId="0" fontId="78" fillId="87" borderId="2" xfId="0" applyFont="1" applyFill="1" applyBorder="1" applyAlignment="1">
      <alignment horizontal="center" wrapText="1"/>
    </xf>
    <xf numFmtId="0" fontId="78" fillId="87" borderId="91" xfId="0" applyFont="1" applyFill="1" applyBorder="1" applyAlignment="1">
      <alignment horizontal="center"/>
    </xf>
    <xf numFmtId="17" fontId="78" fillId="87" borderId="89" xfId="0" applyNumberFormat="1" applyFont="1" applyFill="1" applyBorder="1" applyAlignment="1">
      <alignment horizontal="center" wrapText="1"/>
    </xf>
    <xf numFmtId="17" fontId="78" fillId="87" borderId="99" xfId="0" applyNumberFormat="1" applyFont="1" applyFill="1" applyBorder="1" applyAlignment="1">
      <alignment horizontal="center" wrapText="1"/>
    </xf>
    <xf numFmtId="17" fontId="78" fillId="87" borderId="90" xfId="0" applyNumberFormat="1" applyFont="1" applyFill="1" applyBorder="1" applyAlignment="1">
      <alignment horizontal="center" wrapText="1"/>
    </xf>
    <xf numFmtId="17" fontId="78" fillId="87" borderId="3" xfId="0" applyNumberFormat="1" applyFont="1" applyFill="1" applyBorder="1" applyAlignment="1">
      <alignment horizontal="center" wrapText="1"/>
    </xf>
    <xf numFmtId="17" fontId="78" fillId="87" borderId="120" xfId="0" applyNumberFormat="1" applyFont="1" applyFill="1" applyBorder="1" applyAlignment="1">
      <alignment horizontal="center" wrapText="1"/>
    </xf>
    <xf numFmtId="17" fontId="78" fillId="87" borderId="4" xfId="0" applyNumberFormat="1" applyFont="1" applyFill="1" applyBorder="1" applyAlignment="1">
      <alignment horizontal="center" wrapText="1"/>
    </xf>
    <xf numFmtId="0" fontId="78" fillId="87" borderId="119" xfId="0" applyFont="1" applyFill="1" applyBorder="1" applyAlignment="1">
      <alignment horizontal="center"/>
    </xf>
    <xf numFmtId="0" fontId="78" fillId="87" borderId="89" xfId="0" applyFont="1" applyFill="1" applyBorder="1" applyAlignment="1">
      <alignment horizontal="center" wrapText="1"/>
    </xf>
    <xf numFmtId="0" fontId="77" fillId="83" borderId="18" xfId="0" applyFont="1" applyFill="1" applyBorder="1" applyAlignment="1">
      <alignment horizontal="left" vertical="top"/>
    </xf>
    <xf numFmtId="0" fontId="77" fillId="83" borderId="0" xfId="0" applyFont="1" applyFill="1" applyBorder="1" applyAlignment="1">
      <alignment vertical="top"/>
    </xf>
    <xf numFmtId="0" fontId="78" fillId="83" borderId="0" xfId="0" applyFont="1" applyFill="1" applyBorder="1" applyAlignment="1">
      <alignment horizontal="right" vertical="top"/>
    </xf>
    <xf numFmtId="0" fontId="78" fillId="83" borderId="21" xfId="0" applyFont="1" applyFill="1" applyBorder="1" applyAlignment="1">
      <alignment vertical="top"/>
    </xf>
    <xf numFmtId="43" fontId="77" fillId="0" borderId="84" xfId="0" applyNumberFormat="1" applyFont="1" applyFill="1" applyBorder="1" applyAlignment="1">
      <alignment vertical="top"/>
    </xf>
    <xf numFmtId="43" fontId="77" fillId="0" borderId="33" xfId="0" applyNumberFormat="1" applyFont="1" applyFill="1" applyBorder="1"/>
    <xf numFmtId="43" fontId="77" fillId="0" borderId="30" xfId="0" applyNumberFormat="1" applyFont="1" applyFill="1" applyBorder="1"/>
    <xf numFmtId="43" fontId="77" fillId="0" borderId="137" xfId="0" applyNumberFormat="1" applyFont="1" applyFill="1" applyBorder="1"/>
    <xf numFmtId="43" fontId="78" fillId="0" borderId="129" xfId="0" applyNumberFormat="1" applyFont="1" applyFill="1" applyBorder="1"/>
    <xf numFmtId="43" fontId="78" fillId="0" borderId="96" xfId="0" applyNumberFormat="1" applyFont="1" applyFill="1" applyBorder="1"/>
    <xf numFmtId="43" fontId="78" fillId="0" borderId="185" xfId="0" applyNumberFormat="1" applyFont="1" applyFill="1" applyBorder="1"/>
    <xf numFmtId="43" fontId="78" fillId="0" borderId="98" xfId="0" applyNumberFormat="1" applyFont="1" applyFill="1" applyBorder="1"/>
    <xf numFmtId="43" fontId="78" fillId="0" borderId="143" xfId="0" applyNumberFormat="1" applyFont="1" applyFill="1" applyBorder="1"/>
    <xf numFmtId="43" fontId="77" fillId="0" borderId="20" xfId="0" applyNumberFormat="1" applyFont="1" applyFill="1" applyBorder="1"/>
    <xf numFmtId="43" fontId="77" fillId="0" borderId="25" xfId="0" applyNumberFormat="1" applyFont="1" applyFill="1" applyBorder="1"/>
    <xf numFmtId="43" fontId="77" fillId="0" borderId="186" xfId="0" applyNumberFormat="1" applyFont="1" applyFill="1" applyBorder="1"/>
    <xf numFmtId="0" fontId="78" fillId="0" borderId="104" xfId="0" applyFont="1" applyBorder="1" applyAlignment="1">
      <alignment horizontal="center"/>
    </xf>
    <xf numFmtId="43" fontId="77" fillId="0" borderId="97" xfId="1" applyNumberFormat="1" applyFont="1" applyFill="1" applyBorder="1" applyAlignment="1">
      <alignment horizontal="center"/>
    </xf>
    <xf numFmtId="43" fontId="77" fillId="0" borderId="134" xfId="1" applyNumberFormat="1" applyFont="1" applyFill="1" applyBorder="1" applyAlignment="1">
      <alignment horizontal="center"/>
    </xf>
    <xf numFmtId="43" fontId="77" fillId="0" borderId="128" xfId="1" applyNumberFormat="1" applyFont="1" applyFill="1" applyBorder="1" applyAlignment="1">
      <alignment horizontal="center"/>
    </xf>
    <xf numFmtId="43" fontId="77" fillId="0" borderId="32" xfId="1" applyNumberFormat="1" applyFont="1" applyFill="1" applyBorder="1" applyAlignment="1">
      <alignment horizontal="center"/>
    </xf>
    <xf numFmtId="43" fontId="78" fillId="0" borderId="187" xfId="0" applyNumberFormat="1" applyFont="1" applyFill="1" applyBorder="1"/>
    <xf numFmtId="43" fontId="78" fillId="0" borderId="130" xfId="0" applyNumberFormat="1" applyFont="1" applyFill="1" applyBorder="1"/>
    <xf numFmtId="43" fontId="78" fillId="0" borderId="188" xfId="0" applyNumberFormat="1" applyFont="1" applyFill="1" applyBorder="1"/>
    <xf numFmtId="43" fontId="78" fillId="0" borderId="132" xfId="0" applyNumberFormat="1" applyFont="1" applyFill="1" applyBorder="1"/>
    <xf numFmtId="43" fontId="78" fillId="0" borderId="189" xfId="0" applyNumberFormat="1" applyFont="1" applyFill="1" applyBorder="1"/>
    <xf numFmtId="43" fontId="77" fillId="0" borderId="115" xfId="0" applyNumberFormat="1" applyFont="1" applyFill="1" applyBorder="1"/>
    <xf numFmtId="43" fontId="77" fillId="0" borderId="154" xfId="0" applyNumberFormat="1" applyFont="1" applyFill="1" applyBorder="1"/>
    <xf numFmtId="43" fontId="78" fillId="0" borderId="183" xfId="0" applyNumberFormat="1" applyFont="1" applyFill="1" applyBorder="1"/>
    <xf numFmtId="43" fontId="78" fillId="0" borderId="184" xfId="0" applyNumberFormat="1" applyFont="1" applyFill="1" applyBorder="1"/>
    <xf numFmtId="43" fontId="78" fillId="0" borderId="190" xfId="0" applyNumberFormat="1" applyFont="1" applyFill="1" applyBorder="1"/>
    <xf numFmtId="43" fontId="78" fillId="0" borderId="191" xfId="0" applyNumberFormat="1" applyFont="1" applyFill="1" applyBorder="1"/>
    <xf numFmtId="43" fontId="78" fillId="0" borderId="192" xfId="0" applyNumberFormat="1" applyFont="1" applyFill="1" applyBorder="1"/>
    <xf numFmtId="43" fontId="78" fillId="0" borderId="193" xfId="0" applyNumberFormat="1" applyFont="1" applyFill="1" applyBorder="1"/>
    <xf numFmtId="43" fontId="78" fillId="0" borderId="194" xfId="0" applyNumberFormat="1" applyFont="1" applyFill="1" applyBorder="1"/>
    <xf numFmtId="0" fontId="78" fillId="0" borderId="94" xfId="0" applyFont="1" applyBorder="1" applyAlignment="1">
      <alignment horizontal="right"/>
    </xf>
    <xf numFmtId="43" fontId="78" fillId="0" borderId="109" xfId="0" applyNumberFormat="1" applyFont="1" applyFill="1" applyBorder="1"/>
    <xf numFmtId="43" fontId="78" fillId="0" borderId="135" xfId="0" applyNumberFormat="1" applyFont="1" applyFill="1" applyBorder="1"/>
    <xf numFmtId="43" fontId="78" fillId="0" borderId="155" xfId="0" applyNumberFormat="1" applyFont="1" applyFill="1" applyBorder="1"/>
    <xf numFmtId="43" fontId="78" fillId="0" borderId="153" xfId="0" applyNumberFormat="1" applyFont="1" applyFill="1" applyBorder="1"/>
    <xf numFmtId="43" fontId="78" fillId="0" borderId="95" xfId="0" applyNumberFormat="1" applyFont="1" applyFill="1" applyBorder="1"/>
    <xf numFmtId="43" fontId="78" fillId="0" borderId="160" xfId="0" applyNumberFormat="1" applyFont="1" applyFill="1" applyBorder="1"/>
    <xf numFmtId="43" fontId="78" fillId="0" borderId="37" xfId="0" applyNumberFormat="1" applyFont="1" applyFill="1" applyBorder="1"/>
    <xf numFmtId="43" fontId="77" fillId="87" borderId="96" xfId="0" applyNumberFormat="1" applyFont="1" applyFill="1" applyBorder="1"/>
    <xf numFmtId="43" fontId="77" fillId="87" borderId="130" xfId="0" applyNumberFormat="1" applyFont="1" applyFill="1" applyBorder="1"/>
    <xf numFmtId="43" fontId="77" fillId="87" borderId="89" xfId="0" applyNumberFormat="1" applyFont="1" applyFill="1" applyBorder="1"/>
    <xf numFmtId="43" fontId="77" fillId="87" borderId="2" xfId="0" applyNumberFormat="1" applyFont="1" applyFill="1" applyBorder="1"/>
    <xf numFmtId="43" fontId="77" fillId="87" borderId="3" xfId="1" applyNumberFormat="1" applyFont="1" applyFill="1" applyBorder="1" applyAlignment="1">
      <alignment horizontal="center"/>
    </xf>
    <xf numFmtId="43" fontId="77" fillId="87" borderId="4" xfId="1" applyNumberFormat="1" applyFont="1" applyFill="1" applyBorder="1" applyAlignment="1">
      <alignment horizontal="center"/>
    </xf>
    <xf numFmtId="43" fontId="77" fillId="87" borderId="89" xfId="1" applyNumberFormat="1" applyFont="1" applyFill="1" applyBorder="1" applyAlignment="1">
      <alignment horizontal="center"/>
    </xf>
    <xf numFmtId="17" fontId="77" fillId="0" borderId="8" xfId="0" applyNumberFormat="1" applyFont="1" applyFill="1" applyBorder="1" applyAlignment="1">
      <alignment horizontal="center"/>
    </xf>
    <xf numFmtId="43" fontId="77" fillId="0" borderId="105" xfId="0" applyNumberFormat="1" applyFont="1" applyFill="1" applyBorder="1"/>
    <xf numFmtId="43" fontId="82" fillId="84" borderId="195" xfId="0" applyNumberFormat="1" applyFont="1" applyFill="1" applyBorder="1"/>
    <xf numFmtId="43" fontId="77" fillId="0" borderId="140" xfId="0" applyNumberFormat="1" applyFont="1" applyFill="1" applyBorder="1"/>
    <xf numFmtId="43" fontId="77" fillId="0" borderId="198" xfId="0" applyNumberFormat="1" applyFont="1" applyFill="1" applyBorder="1"/>
    <xf numFmtId="43" fontId="77" fillId="0" borderId="195" xfId="0" applyNumberFormat="1" applyFont="1" applyFill="1" applyBorder="1"/>
    <xf numFmtId="0" fontId="77" fillId="83" borderId="24" xfId="0" applyFont="1" applyFill="1" applyBorder="1" applyAlignment="1">
      <alignment horizontal="left"/>
    </xf>
    <xf numFmtId="0" fontId="78" fillId="0" borderId="199" xfId="0" applyFont="1" applyFill="1" applyBorder="1"/>
    <xf numFmtId="39" fontId="57" fillId="0" borderId="199" xfId="3" applyFont="1" applyFill="1" applyBorder="1" applyAlignment="1" applyProtection="1">
      <alignment horizontal="left"/>
    </xf>
    <xf numFmtId="49" fontId="5" fillId="83" borderId="18" xfId="3" applyNumberFormat="1" applyFont="1" applyFill="1" applyBorder="1" applyAlignment="1">
      <alignment horizontal="center"/>
    </xf>
    <xf numFmtId="0" fontId="5" fillId="0" borderId="19" xfId="0" applyFont="1" applyFill="1" applyBorder="1" applyAlignment="1">
      <alignment vertical="top"/>
    </xf>
    <xf numFmtId="43" fontId="5" fillId="0" borderId="9" xfId="0" applyNumberFormat="1" applyFont="1" applyFill="1" applyBorder="1" applyAlignment="1">
      <alignment horizontal="center" vertical="top"/>
    </xf>
    <xf numFmtId="43" fontId="8" fillId="0" borderId="0" xfId="1" applyFont="1"/>
    <xf numFmtId="49" fontId="77" fillId="83" borderId="97" xfId="0" applyNumberFormat="1" applyFont="1" applyFill="1" applyBorder="1" applyAlignment="1">
      <alignment horizontal="center" vertical="top"/>
    </xf>
    <xf numFmtId="49" fontId="77" fillId="83" borderId="158" xfId="0" applyNumberFormat="1" applyFont="1" applyFill="1" applyBorder="1" applyAlignment="1">
      <alignment horizontal="center" vertical="top"/>
    </xf>
    <xf numFmtId="0" fontId="77" fillId="0" borderId="14" xfId="0" applyFont="1" applyFill="1" applyBorder="1" applyAlignment="1">
      <alignment horizontal="center"/>
    </xf>
    <xf numFmtId="0" fontId="77" fillId="0" borderId="115" xfId="0" applyNumberFormat="1" applyFont="1" applyFill="1" applyBorder="1" applyAlignment="1">
      <alignment horizontal="center"/>
    </xf>
    <xf numFmtId="43" fontId="78" fillId="0" borderId="196" xfId="0" applyNumberFormat="1" applyFont="1" applyFill="1" applyBorder="1" applyAlignment="1">
      <alignment vertical="top"/>
    </xf>
    <xf numFmtId="43" fontId="38" fillId="0" borderId="197" xfId="0" applyNumberFormat="1" applyFont="1" applyFill="1" applyBorder="1" applyAlignment="1">
      <alignment horizontal="center"/>
    </xf>
    <xf numFmtId="17" fontId="78" fillId="0" borderId="89" xfId="0" applyNumberFormat="1" applyFont="1" applyFill="1" applyBorder="1" applyAlignment="1">
      <alignment horizontal="center" wrapText="1"/>
    </xf>
    <xf numFmtId="17" fontId="78" fillId="0" borderId="169" xfId="0" applyNumberFormat="1" applyFont="1" applyFill="1" applyBorder="1" applyAlignment="1">
      <alignment horizontal="center" wrapText="1"/>
    </xf>
    <xf numFmtId="17" fontId="78" fillId="0" borderId="170" xfId="0" applyNumberFormat="1" applyFont="1" applyFill="1" applyBorder="1" applyAlignment="1">
      <alignment horizontal="center" wrapText="1"/>
    </xf>
    <xf numFmtId="17" fontId="78" fillId="0" borderId="110" xfId="0" applyNumberFormat="1" applyFont="1" applyFill="1" applyBorder="1" applyAlignment="1">
      <alignment horizontal="center" wrapText="1"/>
    </xf>
    <xf numFmtId="0" fontId="87" fillId="0" borderId="0" xfId="0" applyFont="1" applyFill="1"/>
    <xf numFmtId="0" fontId="77" fillId="0" borderId="162" xfId="0" applyFont="1" applyFill="1" applyBorder="1" applyAlignment="1">
      <alignment horizontal="center" vertical="top"/>
    </xf>
    <xf numFmtId="0" fontId="78" fillId="0" borderId="4" xfId="0" applyFont="1" applyFill="1" applyBorder="1" applyAlignment="1">
      <alignment horizontal="center"/>
    </xf>
    <xf numFmtId="0" fontId="77" fillId="0" borderId="49" xfId="0" applyFont="1" applyFill="1" applyBorder="1" applyAlignment="1">
      <alignment horizontal="center" vertical="top"/>
    </xf>
    <xf numFmtId="165" fontId="77" fillId="0" borderId="162" xfId="0" applyNumberFormat="1" applyFont="1" applyFill="1" applyBorder="1" applyAlignment="1">
      <alignment horizontal="center" vertical="top"/>
    </xf>
    <xf numFmtId="165" fontId="81" fillId="84" borderId="166" xfId="0" applyNumberFormat="1" applyFont="1" applyFill="1" applyBorder="1" applyAlignment="1">
      <alignment horizontal="center"/>
    </xf>
    <xf numFmtId="0" fontId="78" fillId="0" borderId="2" xfId="0" applyFont="1" applyFill="1" applyBorder="1" applyAlignment="1">
      <alignment horizontal="center" wrapText="1"/>
    </xf>
    <xf numFmtId="0" fontId="78" fillId="0" borderId="90" xfId="0" applyFont="1" applyFill="1" applyBorder="1" applyAlignment="1">
      <alignment horizontal="center" wrapText="1"/>
    </xf>
    <xf numFmtId="0" fontId="78" fillId="0" borderId="99" xfId="0" applyFont="1" applyFill="1" applyBorder="1" applyAlignment="1">
      <alignment horizontal="center"/>
    </xf>
    <xf numFmtId="0" fontId="78" fillId="0" borderId="91" xfId="0" applyFont="1" applyFill="1" applyBorder="1" applyAlignment="1">
      <alignment horizontal="center" wrapText="1"/>
    </xf>
    <xf numFmtId="17" fontId="78" fillId="0" borderId="120" xfId="0" applyNumberFormat="1" applyFont="1" applyFill="1" applyBorder="1" applyAlignment="1">
      <alignment horizontal="center" wrapText="1"/>
    </xf>
    <xf numFmtId="17" fontId="78" fillId="0" borderId="90" xfId="0" applyNumberFormat="1" applyFont="1" applyFill="1" applyBorder="1" applyAlignment="1">
      <alignment horizontal="center" wrapText="1"/>
    </xf>
    <xf numFmtId="17" fontId="78" fillId="0" borderId="3" xfId="0" applyNumberFormat="1" applyFont="1" applyFill="1" applyBorder="1" applyAlignment="1">
      <alignment horizontal="center" wrapText="1"/>
    </xf>
    <xf numFmtId="0" fontId="78" fillId="0" borderId="89" xfId="0" applyFont="1" applyFill="1" applyBorder="1" applyAlignment="1">
      <alignment horizontal="center" wrapText="1"/>
    </xf>
    <xf numFmtId="0" fontId="78" fillId="0" borderId="119" xfId="0" applyFont="1" applyFill="1" applyBorder="1" applyAlignment="1">
      <alignment horizontal="center" wrapText="1"/>
    </xf>
    <xf numFmtId="0" fontId="81" fillId="0" borderId="0" xfId="0" applyFont="1" applyFill="1" applyAlignment="1">
      <alignment horizontal="center" vertical="center" wrapText="1"/>
    </xf>
    <xf numFmtId="43" fontId="77" fillId="0" borderId="0" xfId="1" applyFont="1" applyFill="1" applyAlignment="1">
      <alignment horizontal="center" vertical="center" wrapText="1"/>
    </xf>
    <xf numFmtId="0" fontId="77" fillId="0" borderId="0" xfId="0" applyFont="1" applyFill="1" applyAlignment="1">
      <alignment horizontal="center" vertical="center" wrapText="1"/>
    </xf>
    <xf numFmtId="17" fontId="78" fillId="0" borderId="119" xfId="0" applyNumberFormat="1" applyFont="1" applyFill="1" applyBorder="1" applyAlignment="1">
      <alignment horizontal="center" wrapText="1"/>
    </xf>
    <xf numFmtId="0" fontId="77" fillId="0" borderId="96" xfId="0" applyFont="1" applyFill="1" applyBorder="1" applyAlignment="1">
      <alignment horizontal="center"/>
    </xf>
    <xf numFmtId="0" fontId="77" fillId="0" borderId="98" xfId="0" applyFont="1" applyFill="1" applyBorder="1" applyAlignment="1">
      <alignment horizontal="center"/>
    </xf>
    <xf numFmtId="0" fontId="77" fillId="0" borderId="143" xfId="0" applyFont="1" applyFill="1" applyBorder="1" applyAlignment="1">
      <alignment horizontal="center"/>
    </xf>
    <xf numFmtId="43" fontId="82" fillId="0" borderId="129" xfId="0" applyNumberFormat="1" applyFont="1" applyFill="1" applyBorder="1"/>
    <xf numFmtId="43" fontId="77" fillId="0" borderId="98" xfId="0" applyNumberFormat="1" applyFont="1" applyFill="1" applyBorder="1" applyAlignment="1">
      <alignment horizontal="center"/>
    </xf>
    <xf numFmtId="43" fontId="77" fillId="0" borderId="96" xfId="0" applyNumberFormat="1" applyFont="1" applyFill="1" applyBorder="1" applyAlignment="1">
      <alignment horizontal="center"/>
    </xf>
    <xf numFmtId="43" fontId="78" fillId="0" borderId="87" xfId="0" applyNumberFormat="1" applyFont="1" applyFill="1" applyBorder="1" applyAlignment="1">
      <alignment vertical="top"/>
    </xf>
    <xf numFmtId="43" fontId="78" fillId="0" borderId="56" xfId="0" applyNumberFormat="1" applyFont="1" applyFill="1" applyBorder="1" applyAlignment="1">
      <alignment vertical="top"/>
    </xf>
    <xf numFmtId="0" fontId="77" fillId="0" borderId="124" xfId="0" applyFont="1" applyFill="1" applyBorder="1" applyAlignment="1">
      <alignment horizontal="center"/>
    </xf>
    <xf numFmtId="0" fontId="77" fillId="0" borderId="122" xfId="0" applyFont="1" applyFill="1" applyBorder="1" applyAlignment="1">
      <alignment horizontal="center"/>
    </xf>
    <xf numFmtId="0" fontId="77" fillId="0" borderId="121" xfId="0" applyFont="1" applyFill="1" applyBorder="1" applyAlignment="1">
      <alignment horizontal="center"/>
    </xf>
    <xf numFmtId="43" fontId="82" fillId="0" borderId="83" xfId="0" applyNumberFormat="1" applyFont="1" applyFill="1" applyBorder="1"/>
    <xf numFmtId="43" fontId="77" fillId="0" borderId="40" xfId="0" applyNumberFormat="1" applyFont="1" applyFill="1" applyBorder="1" applyAlignment="1">
      <alignment horizontal="center"/>
    </xf>
    <xf numFmtId="43" fontId="77" fillId="0" borderId="148" xfId="0" applyNumberFormat="1" applyFont="1" applyFill="1" applyBorder="1" applyAlignment="1">
      <alignment horizontal="center"/>
    </xf>
    <xf numFmtId="43" fontId="77" fillId="0" borderId="147" xfId="0" applyNumberFormat="1" applyFont="1" applyFill="1" applyBorder="1" applyAlignment="1">
      <alignment horizontal="center"/>
    </xf>
    <xf numFmtId="43" fontId="78" fillId="0" borderId="148" xfId="0" applyNumberFormat="1" applyFont="1" applyFill="1" applyBorder="1"/>
    <xf numFmtId="43" fontId="78" fillId="0" borderId="147" xfId="0" applyNumberFormat="1" applyFont="1" applyFill="1" applyBorder="1"/>
    <xf numFmtId="49" fontId="77" fillId="0" borderId="44" xfId="0" applyNumberFormat="1" applyFont="1" applyFill="1" applyBorder="1" applyAlignment="1">
      <alignment horizontal="left" vertical="top" wrapText="1"/>
    </xf>
    <xf numFmtId="49" fontId="77" fillId="0" borderId="19" xfId="0" applyNumberFormat="1" applyFont="1" applyFill="1" applyBorder="1" applyAlignment="1">
      <alignment horizontal="left" vertical="top"/>
    </xf>
    <xf numFmtId="0" fontId="77" fillId="0" borderId="6" xfId="0" applyFont="1" applyFill="1" applyBorder="1" applyAlignment="1">
      <alignment horizontal="left" vertical="top" wrapText="1"/>
    </xf>
    <xf numFmtId="43" fontId="78" fillId="0" borderId="105" xfId="1" applyFont="1" applyFill="1" applyBorder="1"/>
    <xf numFmtId="43" fontId="78" fillId="0" borderId="113" xfId="1" applyFont="1" applyFill="1" applyBorder="1"/>
    <xf numFmtId="43" fontId="78" fillId="0" borderId="37" xfId="1" applyFont="1" applyFill="1" applyBorder="1"/>
    <xf numFmtId="43" fontId="78" fillId="0" borderId="50" xfId="1" applyFont="1" applyFill="1" applyBorder="1"/>
    <xf numFmtId="43" fontId="78" fillId="0" borderId="35" xfId="1" applyFont="1" applyFill="1" applyBorder="1"/>
    <xf numFmtId="49" fontId="77" fillId="0" borderId="96" xfId="0" applyNumberFormat="1" applyFont="1" applyFill="1" applyBorder="1" applyAlignment="1">
      <alignment horizontal="center"/>
    </xf>
    <xf numFmtId="49" fontId="77" fillId="0" borderId="98" xfId="0" applyNumberFormat="1" applyFont="1" applyFill="1" applyBorder="1" applyAlignment="1">
      <alignment horizontal="center"/>
    </xf>
    <xf numFmtId="39" fontId="82" fillId="0" borderId="98" xfId="3" applyFont="1" applyFill="1" applyBorder="1" applyAlignment="1" applyProtection="1">
      <alignment horizontal="right"/>
    </xf>
    <xf numFmtId="0" fontId="77" fillId="0" borderId="40" xfId="0" applyFont="1" applyFill="1" applyBorder="1" applyAlignment="1">
      <alignment horizontal="center"/>
    </xf>
    <xf numFmtId="43" fontId="78" fillId="0" borderId="40" xfId="0" applyNumberFormat="1" applyFont="1" applyFill="1" applyBorder="1" applyAlignment="1">
      <alignment horizontal="right"/>
    </xf>
    <xf numFmtId="43" fontId="38" fillId="0" borderId="40" xfId="0" applyNumberFormat="1" applyFont="1" applyFill="1" applyBorder="1" applyAlignment="1">
      <alignment horizontal="center"/>
    </xf>
    <xf numFmtId="43" fontId="78" fillId="0" borderId="39" xfId="0" applyNumberFormat="1" applyFont="1" applyFill="1" applyBorder="1"/>
    <xf numFmtId="43" fontId="38" fillId="0" borderId="40" xfId="0" applyNumberFormat="1" applyFont="1" applyFill="1" applyBorder="1"/>
    <xf numFmtId="43" fontId="78" fillId="0" borderId="40" xfId="0" applyNumberFormat="1" applyFont="1" applyFill="1" applyBorder="1"/>
    <xf numFmtId="0" fontId="4" fillId="0" borderId="0" xfId="0" applyFont="1" applyAlignment="1">
      <alignment horizontal="center"/>
    </xf>
    <xf numFmtId="0" fontId="78" fillId="0" borderId="147" xfId="0" applyFont="1" applyFill="1" applyBorder="1" applyAlignment="1">
      <alignment horizontal="center"/>
    </xf>
    <xf numFmtId="0" fontId="77" fillId="0" borderId="161" xfId="0" applyFont="1" applyFill="1" applyBorder="1" applyAlignment="1">
      <alignment horizontal="center" vertical="top"/>
    </xf>
    <xf numFmtId="0" fontId="77" fillId="0" borderId="186" xfId="0" applyFont="1" applyFill="1" applyBorder="1" applyAlignment="1">
      <alignment horizontal="center" vertical="top"/>
    </xf>
    <xf numFmtId="0" fontId="77" fillId="0" borderId="162" xfId="0" applyFont="1" applyFill="1" applyBorder="1" applyAlignment="1">
      <alignment horizontal="center" vertical="top"/>
    </xf>
    <xf numFmtId="0" fontId="77" fillId="0" borderId="19" xfId="0" applyFont="1" applyBorder="1" applyAlignment="1">
      <alignment horizontal="center" vertical="top"/>
    </xf>
    <xf numFmtId="0" fontId="77" fillId="0" borderId="8" xfId="0" applyFont="1" applyFill="1" applyBorder="1" applyAlignment="1">
      <alignment horizontal="center" vertical="top"/>
    </xf>
    <xf numFmtId="0" fontId="77" fillId="0" borderId="19" xfId="0" applyFont="1" applyFill="1" applyBorder="1" applyAlignment="1">
      <alignment horizontal="center" vertical="top"/>
    </xf>
    <xf numFmtId="0" fontId="3" fillId="0" borderId="0" xfId="0" applyFont="1" applyAlignment="1">
      <alignment horizontal="center"/>
    </xf>
    <xf numFmtId="0" fontId="77" fillId="0" borderId="30" xfId="0" applyFont="1" applyFill="1" applyBorder="1" applyAlignment="1">
      <alignment horizontal="center"/>
    </xf>
    <xf numFmtId="0" fontId="77" fillId="0" borderId="25" xfId="0" applyFont="1" applyFill="1" applyBorder="1" applyAlignment="1">
      <alignment horizontal="center"/>
    </xf>
    <xf numFmtId="0" fontId="77" fillId="0" borderId="22" xfId="0" applyFont="1" applyFill="1" applyBorder="1" applyAlignment="1">
      <alignment horizontal="center"/>
    </xf>
    <xf numFmtId="17" fontId="77" fillId="0" borderId="8" xfId="0" applyNumberFormat="1" applyFont="1" applyFill="1" applyBorder="1" applyAlignment="1">
      <alignment horizontal="center"/>
    </xf>
    <xf numFmtId="17" fontId="77" fillId="0" borderId="12" xfId="0" applyNumberFormat="1" applyFont="1" applyFill="1" applyBorder="1" applyAlignment="1">
      <alignment horizontal="center"/>
    </xf>
    <xf numFmtId="17" fontId="77" fillId="0" borderId="32" xfId="0" applyNumberFormat="1" applyFont="1" applyFill="1" applyBorder="1" applyAlignment="1">
      <alignment horizontal="center"/>
    </xf>
    <xf numFmtId="17" fontId="77" fillId="0" borderId="0" xfId="0" applyNumberFormat="1" applyFont="1" applyFill="1" applyBorder="1" applyAlignment="1">
      <alignment horizontal="center"/>
    </xf>
    <xf numFmtId="17" fontId="77" fillId="0" borderId="23" xfId="0" applyNumberFormat="1" applyFont="1" applyFill="1" applyBorder="1" applyAlignment="1">
      <alignment horizontal="center"/>
    </xf>
    <xf numFmtId="0" fontId="77" fillId="0" borderId="14" xfId="0" applyFont="1" applyFill="1" applyBorder="1" applyAlignment="1">
      <alignment horizontal="center"/>
    </xf>
    <xf numFmtId="0" fontId="77" fillId="0" borderId="16" xfId="0" applyFont="1" applyFill="1" applyBorder="1" applyAlignment="1">
      <alignment horizontal="center"/>
    </xf>
    <xf numFmtId="0" fontId="77" fillId="0" borderId="8" xfId="0" applyFont="1" applyFill="1" applyBorder="1" applyAlignment="1">
      <alignment horizontal="center"/>
    </xf>
    <xf numFmtId="0" fontId="77" fillId="0" borderId="0" xfId="0" applyFont="1" applyFill="1" applyBorder="1" applyAlignment="1">
      <alignment horizontal="center"/>
    </xf>
    <xf numFmtId="0" fontId="77" fillId="0" borderId="15" xfId="0" applyFont="1" applyFill="1" applyBorder="1" applyAlignment="1">
      <alignment horizontal="center"/>
    </xf>
    <xf numFmtId="17" fontId="77" fillId="0" borderId="34" xfId="0" applyNumberFormat="1" applyFont="1" applyFill="1" applyBorder="1" applyAlignment="1">
      <alignment horizontal="center"/>
    </xf>
    <xf numFmtId="17" fontId="77" fillId="0" borderId="21" xfId="0" applyNumberFormat="1" applyFont="1" applyFill="1" applyBorder="1" applyAlignment="1">
      <alignment horizontal="center"/>
    </xf>
    <xf numFmtId="17" fontId="77" fillId="0" borderId="118" xfId="0" applyNumberFormat="1" applyFont="1" applyFill="1" applyBorder="1" applyAlignment="1">
      <alignment horizontal="center"/>
    </xf>
    <xf numFmtId="0" fontId="77" fillId="0" borderId="145" xfId="0" applyFont="1" applyFill="1" applyBorder="1" applyAlignment="1">
      <alignment horizontal="center"/>
    </xf>
    <xf numFmtId="0" fontId="77" fillId="0" borderId="161" xfId="0" applyFont="1" applyFill="1" applyBorder="1" applyAlignment="1">
      <alignment horizontal="center"/>
    </xf>
    <xf numFmtId="0" fontId="77" fillId="0" borderId="162" xfId="0" applyFont="1" applyFill="1" applyBorder="1" applyAlignment="1">
      <alignment horizontal="center"/>
    </xf>
    <xf numFmtId="0" fontId="77" fillId="0" borderId="33" xfId="0" applyFont="1" applyFill="1" applyBorder="1" applyAlignment="1">
      <alignment horizontal="center"/>
    </xf>
    <xf numFmtId="0" fontId="77" fillId="0" borderId="31" xfId="0" applyFont="1" applyFill="1" applyBorder="1" applyAlignment="1">
      <alignment horizontal="center"/>
    </xf>
    <xf numFmtId="17" fontId="77" fillId="0" borderId="33" xfId="0" applyNumberFormat="1" applyFont="1" applyFill="1" applyBorder="1" applyAlignment="1">
      <alignment horizontal="center"/>
    </xf>
    <xf numFmtId="17" fontId="77" fillId="0" borderId="31" xfId="0" applyNumberFormat="1" applyFont="1" applyFill="1" applyBorder="1" applyAlignment="1">
      <alignment horizontal="center"/>
    </xf>
    <xf numFmtId="17" fontId="77" fillId="0" borderId="30" xfId="0" applyNumberFormat="1" applyFont="1" applyFill="1" applyBorder="1" applyAlignment="1">
      <alignment horizontal="center"/>
    </xf>
    <xf numFmtId="17" fontId="77" fillId="0" borderId="22" xfId="0" applyNumberFormat="1" applyFont="1" applyFill="1" applyBorder="1" applyAlignment="1">
      <alignment horizontal="center"/>
    </xf>
    <xf numFmtId="0" fontId="11" fillId="0" borderId="0" xfId="0" applyFont="1" applyAlignment="1">
      <alignment horizontal="center"/>
    </xf>
    <xf numFmtId="0" fontId="78" fillId="0" borderId="0" xfId="0" applyFont="1" applyFill="1" applyBorder="1" applyAlignment="1">
      <alignment horizontal="center"/>
    </xf>
    <xf numFmtId="0" fontId="78" fillId="0" borderId="2" xfId="0" applyFont="1" applyFill="1" applyBorder="1" applyAlignment="1">
      <alignment horizontal="center"/>
    </xf>
    <xf numFmtId="0" fontId="78" fillId="0" borderId="3" xfId="0" applyFont="1" applyFill="1" applyBorder="1" applyAlignment="1">
      <alignment horizontal="center"/>
    </xf>
    <xf numFmtId="0" fontId="78" fillId="0" borderId="4" xfId="0" applyFont="1" applyFill="1" applyBorder="1" applyAlignment="1">
      <alignment horizontal="center"/>
    </xf>
    <xf numFmtId="0" fontId="77" fillId="0" borderId="145" xfId="0" applyFont="1" applyBorder="1" applyAlignment="1">
      <alignment horizontal="center" vertical="top"/>
    </xf>
    <xf numFmtId="0" fontId="77" fillId="0" borderId="20" xfId="0" applyFont="1" applyBorder="1" applyAlignment="1">
      <alignment horizontal="center" vertical="top"/>
    </xf>
  </cellXfs>
  <cellStyles count="2276">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_Q2 - Elec Env worksheet" xfId="2275"/>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FFFF99"/>
      <color rgb="FF0000FF"/>
      <color rgb="FFE5F4F7"/>
      <color rgb="FFEDEAF2"/>
      <color rgb="FF65FFE2"/>
      <color rgb="FFCCFF99"/>
      <color rgb="FF9FFFED"/>
      <color rgb="FFE1FFE1"/>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785812</xdr:colOff>
      <xdr:row>68</xdr:row>
      <xdr:rowOff>17190</xdr:rowOff>
    </xdr:from>
    <xdr:to>
      <xdr:col>19</xdr:col>
      <xdr:colOff>35719</xdr:colOff>
      <xdr:row>85</xdr:row>
      <xdr:rowOff>23810</xdr:rowOff>
    </xdr:to>
    <xdr:pic>
      <xdr:nvPicPr>
        <xdr:cNvPr id="3" name="Picture 2"/>
        <xdr:cNvPicPr>
          <a:picLocks noChangeAspect="1"/>
        </xdr:cNvPicPr>
      </xdr:nvPicPr>
      <xdr:blipFill>
        <a:blip xmlns:r="http://schemas.openxmlformats.org/officeDocument/2006/relationships" r:embed="rId1"/>
        <a:stretch>
          <a:fillRect/>
        </a:stretch>
      </xdr:blipFill>
      <xdr:spPr>
        <a:xfrm>
          <a:off x="16633031" y="13221221"/>
          <a:ext cx="6096001" cy="3447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285751</xdr:colOff>
      <xdr:row>76</xdr:row>
      <xdr:rowOff>-1</xdr:rowOff>
    </xdr:from>
    <xdr:to>
      <xdr:col>19</xdr:col>
      <xdr:colOff>144328</xdr:colOff>
      <xdr:row>92</xdr:row>
      <xdr:rowOff>71436</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16189" y="14930437"/>
          <a:ext cx="7526202" cy="3143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16</xdr:row>
      <xdr:rowOff>35719</xdr:rowOff>
    </xdr:from>
    <xdr:to>
      <xdr:col>14</xdr:col>
      <xdr:colOff>832789</xdr:colOff>
      <xdr:row>41</xdr:row>
      <xdr:rowOff>82731</xdr:rowOff>
    </xdr:to>
    <xdr:pic>
      <xdr:nvPicPr>
        <xdr:cNvPr id="3" name="Picture 2"/>
        <xdr:cNvPicPr>
          <a:picLocks noChangeAspect="1"/>
        </xdr:cNvPicPr>
      </xdr:nvPicPr>
      <xdr:blipFill>
        <a:blip xmlns:r="http://schemas.openxmlformats.org/officeDocument/2006/relationships" r:embed="rId1"/>
        <a:stretch>
          <a:fillRect/>
        </a:stretch>
      </xdr:blipFill>
      <xdr:spPr>
        <a:xfrm>
          <a:off x="11275219" y="3524250"/>
          <a:ext cx="5190476" cy="4904762"/>
        </a:xfrm>
        <a:prstGeom prst="rect">
          <a:avLst/>
        </a:prstGeom>
      </xdr:spPr>
    </xdr:pic>
    <xdr:clientData/>
  </xdr:twoCellAnchor>
  <xdr:twoCellAnchor editAs="oneCell">
    <xdr:from>
      <xdr:col>3</xdr:col>
      <xdr:colOff>0</xdr:colOff>
      <xdr:row>16</xdr:row>
      <xdr:rowOff>0</xdr:rowOff>
    </xdr:from>
    <xdr:to>
      <xdr:col>8</xdr:col>
      <xdr:colOff>675625</xdr:colOff>
      <xdr:row>41</xdr:row>
      <xdr:rowOff>56536</xdr:rowOff>
    </xdr:to>
    <xdr:pic>
      <xdr:nvPicPr>
        <xdr:cNvPr id="5" name="Picture 4"/>
        <xdr:cNvPicPr>
          <a:picLocks noChangeAspect="1"/>
        </xdr:cNvPicPr>
      </xdr:nvPicPr>
      <xdr:blipFill>
        <a:blip xmlns:r="http://schemas.openxmlformats.org/officeDocument/2006/relationships" r:embed="rId2"/>
        <a:stretch>
          <a:fillRect/>
        </a:stretch>
      </xdr:blipFill>
      <xdr:spPr>
        <a:xfrm>
          <a:off x="5834063" y="3488531"/>
          <a:ext cx="5200000" cy="49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666750</xdr:colOff>
      <xdr:row>15</xdr:row>
      <xdr:rowOff>178594</xdr:rowOff>
    </xdr:from>
    <xdr:to>
      <xdr:col>7</xdr:col>
      <xdr:colOff>828024</xdr:colOff>
      <xdr:row>41</xdr:row>
      <xdr:rowOff>142178</xdr:rowOff>
    </xdr:to>
    <xdr:pic>
      <xdr:nvPicPr>
        <xdr:cNvPr id="3" name="Picture 2"/>
        <xdr:cNvPicPr>
          <a:picLocks noChangeAspect="1"/>
        </xdr:cNvPicPr>
      </xdr:nvPicPr>
      <xdr:blipFill rotWithShape="1">
        <a:blip xmlns:r="http://schemas.openxmlformats.org/officeDocument/2006/relationships" r:embed="rId1"/>
        <a:srcRect t="11754"/>
        <a:stretch/>
      </xdr:blipFill>
      <xdr:spPr>
        <a:xfrm>
          <a:off x="5584031" y="3571875"/>
          <a:ext cx="5209524" cy="4916584"/>
        </a:xfrm>
        <a:prstGeom prst="rect">
          <a:avLst/>
        </a:prstGeom>
      </xdr:spPr>
    </xdr:pic>
    <xdr:clientData/>
  </xdr:twoCellAnchor>
  <xdr:twoCellAnchor editAs="oneCell">
    <xdr:from>
      <xdr:col>8</xdr:col>
      <xdr:colOff>35719</xdr:colOff>
      <xdr:row>15</xdr:row>
      <xdr:rowOff>166688</xdr:rowOff>
    </xdr:from>
    <xdr:to>
      <xdr:col>13</xdr:col>
      <xdr:colOff>285101</xdr:colOff>
      <xdr:row>41</xdr:row>
      <xdr:rowOff>166069</xdr:rowOff>
    </xdr:to>
    <xdr:pic>
      <xdr:nvPicPr>
        <xdr:cNvPr id="5" name="Picture 4"/>
        <xdr:cNvPicPr>
          <a:picLocks noChangeAspect="1"/>
        </xdr:cNvPicPr>
      </xdr:nvPicPr>
      <xdr:blipFill>
        <a:blip xmlns:r="http://schemas.openxmlformats.org/officeDocument/2006/relationships" r:embed="rId2"/>
        <a:stretch>
          <a:fillRect/>
        </a:stretch>
      </xdr:blipFill>
      <xdr:spPr>
        <a:xfrm>
          <a:off x="10989469" y="3559969"/>
          <a:ext cx="5190476" cy="49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A8"/>
  <sheetViews>
    <sheetView workbookViewId="0">
      <selection activeCell="F30" sqref="F30"/>
    </sheetView>
  </sheetViews>
  <sheetFormatPr defaultRowHeight="15"/>
  <sheetData>
    <row r="2" spans="1:1">
      <c r="A2" t="s">
        <v>111</v>
      </c>
    </row>
    <row r="3" spans="1:1">
      <c r="A3" t="s">
        <v>250</v>
      </c>
    </row>
    <row r="4" spans="1:1">
      <c r="A4" t="s">
        <v>112</v>
      </c>
    </row>
    <row r="5" spans="1:1">
      <c r="A5" t="s">
        <v>113</v>
      </c>
    </row>
    <row r="8" spans="1:1">
      <c r="A8" s="9"/>
    </row>
  </sheetData>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9"/>
  <sheetViews>
    <sheetView zoomScale="80" zoomScaleNormal="80" workbookViewId="0">
      <pane xSplit="2" ySplit="5" topLeftCell="C6" activePane="bottomRight" state="frozen"/>
      <selection activeCell="D12" sqref="D12"/>
      <selection pane="topRight" activeCell="D12" sqref="D12"/>
      <selection pane="bottomLeft" activeCell="D12" sqref="D12"/>
      <selection pane="bottomRight" activeCell="Q34" sqref="Q34"/>
    </sheetView>
  </sheetViews>
  <sheetFormatPr defaultRowHeight="15"/>
  <cols>
    <col min="1" max="1" width="12" customWidth="1"/>
    <col min="2" max="2" width="61.5703125" bestFit="1" customWidth="1"/>
    <col min="3" max="3" width="13.85546875" bestFit="1" customWidth="1"/>
    <col min="4" max="4" width="14.85546875" bestFit="1" customWidth="1"/>
    <col min="5" max="5" width="13.85546875" style="2" bestFit="1" customWidth="1"/>
    <col min="6" max="13" width="13" style="2" bestFit="1" customWidth="1"/>
    <col min="14" max="14" width="13.85546875" style="2" bestFit="1" customWidth="1"/>
    <col min="15" max="15" width="13" style="2" bestFit="1" customWidth="1"/>
    <col min="16" max="16" width="13" style="2" customWidth="1"/>
    <col min="17" max="17" width="14.85546875" style="2" bestFit="1" customWidth="1"/>
    <col min="18" max="18" width="19.28515625" customWidth="1"/>
  </cols>
  <sheetData>
    <row r="1" spans="1:22">
      <c r="A1" s="16" t="s">
        <v>0</v>
      </c>
      <c r="B1" s="16"/>
      <c r="C1" s="16"/>
      <c r="D1" s="16"/>
      <c r="E1" s="16"/>
      <c r="F1" s="16"/>
      <c r="G1" s="16"/>
      <c r="H1" s="16"/>
      <c r="I1" s="16"/>
      <c r="J1" s="16"/>
      <c r="K1" s="16"/>
      <c r="L1" s="16"/>
      <c r="M1" s="16"/>
      <c r="N1" s="16"/>
      <c r="O1" s="16"/>
      <c r="P1" s="16"/>
      <c r="Q1" s="16"/>
      <c r="R1" s="14"/>
      <c r="S1" s="14"/>
      <c r="T1" s="14"/>
      <c r="U1" s="14"/>
      <c r="V1" s="14"/>
    </row>
    <row r="2" spans="1:22">
      <c r="A2" s="16" t="s">
        <v>101</v>
      </c>
      <c r="B2" s="16"/>
      <c r="C2" s="16"/>
      <c r="D2" s="16"/>
      <c r="E2" s="16"/>
      <c r="F2" s="16"/>
      <c r="G2" s="16"/>
      <c r="H2" s="16"/>
      <c r="I2" s="16"/>
      <c r="J2" s="16"/>
      <c r="K2" s="16"/>
      <c r="L2" s="16"/>
      <c r="M2" s="16"/>
      <c r="N2" s="16"/>
      <c r="O2" s="16"/>
      <c r="P2" s="16"/>
      <c r="Q2" s="16"/>
      <c r="R2" s="14"/>
      <c r="S2" s="14"/>
      <c r="T2" s="14"/>
      <c r="U2" s="14"/>
      <c r="V2" s="14"/>
    </row>
    <row r="3" spans="1:22" ht="21">
      <c r="A3" s="17" t="s">
        <v>227</v>
      </c>
      <c r="B3" s="17"/>
      <c r="C3" s="17"/>
      <c r="D3" s="17"/>
      <c r="E3" s="17"/>
      <c r="F3" s="17"/>
      <c r="G3" s="17"/>
      <c r="H3" s="17"/>
      <c r="I3" s="17"/>
      <c r="J3" s="17"/>
      <c r="K3" s="17"/>
      <c r="L3" s="17"/>
      <c r="M3" s="17"/>
      <c r="N3" s="17"/>
      <c r="O3" s="17"/>
      <c r="P3" s="17"/>
      <c r="Q3" s="17"/>
      <c r="R3" s="15"/>
      <c r="S3" s="15"/>
      <c r="T3" s="15"/>
      <c r="U3" s="15"/>
      <c r="V3" s="15"/>
    </row>
    <row r="4" spans="1:22" s="22" customFormat="1" ht="13.5" thickBot="1">
      <c r="E4" s="29"/>
      <c r="F4" s="29"/>
      <c r="G4" s="29"/>
      <c r="H4" s="29"/>
      <c r="I4" s="29"/>
      <c r="J4" s="29"/>
      <c r="K4" s="29"/>
      <c r="L4" s="29"/>
      <c r="M4" s="29"/>
      <c r="N4" s="384"/>
      <c r="O4" s="29"/>
      <c r="P4" s="29"/>
      <c r="Q4" s="29"/>
    </row>
    <row r="5" spans="1:22" s="23" customFormat="1" ht="43.9" customHeight="1" thickBot="1">
      <c r="A5" s="539" t="s">
        <v>3</v>
      </c>
      <c r="B5" s="547" t="s">
        <v>4</v>
      </c>
      <c r="C5" s="548" t="s">
        <v>148</v>
      </c>
      <c r="D5" s="541" t="s">
        <v>244</v>
      </c>
      <c r="E5" s="542">
        <v>44197</v>
      </c>
      <c r="F5" s="543">
        <v>44228</v>
      </c>
      <c r="G5" s="544">
        <v>44256</v>
      </c>
      <c r="H5" s="545">
        <v>44287</v>
      </c>
      <c r="I5" s="543">
        <v>44317</v>
      </c>
      <c r="J5" s="546">
        <v>44348</v>
      </c>
      <c r="K5" s="542">
        <v>44378</v>
      </c>
      <c r="L5" s="543">
        <v>44409</v>
      </c>
      <c r="M5" s="544">
        <v>44440</v>
      </c>
      <c r="N5" s="545">
        <v>44470</v>
      </c>
      <c r="O5" s="543">
        <v>44501</v>
      </c>
      <c r="P5" s="546">
        <v>44531</v>
      </c>
      <c r="Q5" s="541" t="s">
        <v>233</v>
      </c>
    </row>
    <row r="6" spans="1:22" s="29" customFormat="1" ht="15.95" customHeight="1">
      <c r="A6" s="70" t="s">
        <v>102</v>
      </c>
      <c r="B6" s="180" t="s">
        <v>208</v>
      </c>
      <c r="C6" s="512">
        <v>43088</v>
      </c>
      <c r="D6" s="79">
        <v>10600040.960000001</v>
      </c>
      <c r="E6" s="235">
        <v>0</v>
      </c>
      <c r="F6" s="237">
        <v>0</v>
      </c>
      <c r="G6" s="55">
        <v>0</v>
      </c>
      <c r="H6" s="235">
        <v>0</v>
      </c>
      <c r="I6" s="237">
        <v>0</v>
      </c>
      <c r="J6" s="236">
        <v>0</v>
      </c>
      <c r="K6" s="235">
        <v>0</v>
      </c>
      <c r="L6" s="237">
        <v>0</v>
      </c>
      <c r="M6" s="236">
        <v>0</v>
      </c>
      <c r="N6" s="235">
        <v>0</v>
      </c>
      <c r="O6" s="237">
        <v>0</v>
      </c>
      <c r="P6" s="236">
        <v>0</v>
      </c>
      <c r="Q6" s="79">
        <f>SUM(D6:P6)</f>
        <v>10600040.960000001</v>
      </c>
    </row>
    <row r="7" spans="1:22" s="29" customFormat="1" ht="15.95" customHeight="1" thickBot="1">
      <c r="A7" s="70" t="s">
        <v>102</v>
      </c>
      <c r="B7" s="181" t="s">
        <v>212</v>
      </c>
      <c r="C7" s="513">
        <v>44913</v>
      </c>
      <c r="D7" s="83">
        <v>-5691522.6699999999</v>
      </c>
      <c r="E7" s="232">
        <v>-87007.29</v>
      </c>
      <c r="F7" s="554">
        <v>-87007.29</v>
      </c>
      <c r="G7" s="555">
        <v>-87007.29</v>
      </c>
      <c r="H7" s="232">
        <v>-87007.29</v>
      </c>
      <c r="I7" s="554">
        <v>-87007.29</v>
      </c>
      <c r="J7" s="555">
        <v>-87007.29</v>
      </c>
      <c r="K7" s="232">
        <v>-87007.29</v>
      </c>
      <c r="L7" s="554">
        <v>-87007.29</v>
      </c>
      <c r="M7" s="556">
        <v>-87007.29</v>
      </c>
      <c r="N7" s="232">
        <v>-87007.29</v>
      </c>
      <c r="O7" s="554">
        <v>-87007.29</v>
      </c>
      <c r="P7" s="556">
        <v>-87007.29</v>
      </c>
      <c r="Q7" s="83">
        <f>SUM(D7:P7)</f>
        <v>-6735610.1500000004</v>
      </c>
    </row>
    <row r="8" spans="1:22" s="29" customFormat="1" ht="15.95" customHeight="1" thickTop="1" thickBot="1">
      <c r="A8" s="336"/>
      <c r="B8" s="337" t="s">
        <v>103</v>
      </c>
      <c r="C8" s="514"/>
      <c r="D8" s="557">
        <f>SUM(D6:D7)</f>
        <v>4908518.29</v>
      </c>
      <c r="E8" s="558">
        <f>SUM(E6:E7)</f>
        <v>-87007.29</v>
      </c>
      <c r="F8" s="559">
        <f>SUM(F6:F7)</f>
        <v>-87007.29</v>
      </c>
      <c r="G8" s="560">
        <f t="shared" ref="G8:P8" si="0">SUM(G6:G7)</f>
        <v>-87007.29</v>
      </c>
      <c r="H8" s="558">
        <f t="shared" si="0"/>
        <v>-87007.29</v>
      </c>
      <c r="I8" s="559">
        <f t="shared" si="0"/>
        <v>-87007.29</v>
      </c>
      <c r="J8" s="561">
        <f t="shared" si="0"/>
        <v>-87007.29</v>
      </c>
      <c r="K8" s="560">
        <f t="shared" si="0"/>
        <v>-87007.29</v>
      </c>
      <c r="L8" s="559">
        <f t="shared" si="0"/>
        <v>-87007.29</v>
      </c>
      <c r="M8" s="560">
        <f t="shared" si="0"/>
        <v>-87007.29</v>
      </c>
      <c r="N8" s="558">
        <f t="shared" si="0"/>
        <v>-87007.29</v>
      </c>
      <c r="O8" s="559">
        <f t="shared" si="0"/>
        <v>-87007.29</v>
      </c>
      <c r="P8" s="561">
        <f t="shared" si="0"/>
        <v>-87007.29</v>
      </c>
      <c r="Q8" s="561">
        <f>SUM(Q6:Q7)</f>
        <v>3864430.81</v>
      </c>
    </row>
    <row r="9" spans="1:22" s="29" customFormat="1" ht="13.5" thickBot="1">
      <c r="A9" s="461"/>
      <c r="B9" s="465"/>
      <c r="C9" s="515"/>
      <c r="D9" s="463"/>
      <c r="E9" s="466"/>
      <c r="F9" s="467"/>
      <c r="G9" s="467"/>
      <c r="H9" s="466"/>
      <c r="I9" s="467"/>
      <c r="J9" s="468"/>
      <c r="K9" s="467"/>
      <c r="L9" s="467"/>
      <c r="M9" s="467"/>
      <c r="N9" s="466"/>
      <c r="O9" s="467"/>
      <c r="P9" s="468"/>
      <c r="Q9" s="469"/>
    </row>
    <row r="10" spans="1:22" s="29" customFormat="1" ht="15.95" customHeight="1">
      <c r="A10" s="338" t="s">
        <v>104</v>
      </c>
      <c r="B10" s="181" t="s">
        <v>209</v>
      </c>
      <c r="C10" s="513">
        <v>43088</v>
      </c>
      <c r="D10" s="242">
        <v>-2720877.6</v>
      </c>
      <c r="E10" s="247">
        <v>0</v>
      </c>
      <c r="F10" s="339">
        <v>0</v>
      </c>
      <c r="G10" s="246">
        <v>0</v>
      </c>
      <c r="H10" s="247">
        <v>0</v>
      </c>
      <c r="I10" s="339">
        <v>0</v>
      </c>
      <c r="J10" s="248">
        <v>0</v>
      </c>
      <c r="K10" s="247">
        <v>0</v>
      </c>
      <c r="L10" s="339">
        <v>0</v>
      </c>
      <c r="M10" s="248">
        <v>0</v>
      </c>
      <c r="N10" s="247">
        <v>0</v>
      </c>
      <c r="O10" s="339">
        <v>0</v>
      </c>
      <c r="P10" s="248">
        <v>0</v>
      </c>
      <c r="Q10" s="167">
        <f>SUM(D10:P10)</f>
        <v>-2720877.6</v>
      </c>
    </row>
    <row r="11" spans="1:22" s="29" customFormat="1" ht="15.95" customHeight="1" thickBot="1">
      <c r="A11" s="70" t="s">
        <v>104</v>
      </c>
      <c r="B11" s="183" t="s">
        <v>213</v>
      </c>
      <c r="C11" s="513">
        <v>44913</v>
      </c>
      <c r="D11" s="88">
        <v>1503150.4</v>
      </c>
      <c r="E11" s="443">
        <v>20445.5</v>
      </c>
      <c r="F11" s="562">
        <v>20445.5</v>
      </c>
      <c r="G11" s="563">
        <v>20445.5</v>
      </c>
      <c r="H11" s="443">
        <v>20445.5</v>
      </c>
      <c r="I11" s="562">
        <v>20445.5</v>
      </c>
      <c r="J11" s="563">
        <v>20445.5</v>
      </c>
      <c r="K11" s="443">
        <v>20445.5</v>
      </c>
      <c r="L11" s="562">
        <v>20445.5</v>
      </c>
      <c r="M11" s="564">
        <v>20445.5</v>
      </c>
      <c r="N11" s="443">
        <v>20445.5</v>
      </c>
      <c r="O11" s="562">
        <v>20445.5</v>
      </c>
      <c r="P11" s="564">
        <v>20445.5</v>
      </c>
      <c r="Q11" s="83">
        <f>SUM(D11:P11)</f>
        <v>1748496.4</v>
      </c>
    </row>
    <row r="12" spans="1:22" s="29" customFormat="1" ht="15.95" customHeight="1" thickTop="1" thickBot="1">
      <c r="A12" s="70"/>
      <c r="B12" s="182" t="s">
        <v>105</v>
      </c>
      <c r="C12" s="179"/>
      <c r="D12" s="557">
        <f>SUM(D10:D11)</f>
        <v>-1217727.2</v>
      </c>
      <c r="E12" s="558">
        <f t="shared" ref="E12:P12" si="1">SUM(E10:E11)</f>
        <v>20445.5</v>
      </c>
      <c r="F12" s="559">
        <f t="shared" si="1"/>
        <v>20445.5</v>
      </c>
      <c r="G12" s="560">
        <f t="shared" si="1"/>
        <v>20445.5</v>
      </c>
      <c r="H12" s="558">
        <f t="shared" si="1"/>
        <v>20445.5</v>
      </c>
      <c r="I12" s="559">
        <f t="shared" si="1"/>
        <v>20445.5</v>
      </c>
      <c r="J12" s="561">
        <f t="shared" si="1"/>
        <v>20445.5</v>
      </c>
      <c r="K12" s="560">
        <f t="shared" si="1"/>
        <v>20445.5</v>
      </c>
      <c r="L12" s="559">
        <f t="shared" si="1"/>
        <v>20445.5</v>
      </c>
      <c r="M12" s="560">
        <f t="shared" si="1"/>
        <v>20445.5</v>
      </c>
      <c r="N12" s="558">
        <f t="shared" si="1"/>
        <v>20445.5</v>
      </c>
      <c r="O12" s="559">
        <f t="shared" si="1"/>
        <v>20445.5</v>
      </c>
      <c r="P12" s="561">
        <f t="shared" si="1"/>
        <v>20445.5</v>
      </c>
      <c r="Q12" s="561">
        <f>SUM(Q10:Q11)</f>
        <v>-972381.2</v>
      </c>
    </row>
    <row r="13" spans="1:22" s="22" customFormat="1" ht="13.5" thickBot="1">
      <c r="A13" s="461"/>
      <c r="B13" s="465"/>
      <c r="C13" s="463"/>
      <c r="D13" s="463"/>
      <c r="E13" s="466"/>
      <c r="F13" s="467"/>
      <c r="G13" s="467"/>
      <c r="H13" s="466"/>
      <c r="I13" s="467"/>
      <c r="J13" s="468"/>
      <c r="K13" s="467"/>
      <c r="L13" s="467"/>
      <c r="M13" s="467"/>
      <c r="N13" s="466"/>
      <c r="O13" s="467"/>
      <c r="P13" s="468"/>
      <c r="Q13" s="469"/>
    </row>
    <row r="14" spans="1:22" s="22" customFormat="1" ht="15.95" customHeight="1" thickBot="1">
      <c r="A14" s="176"/>
      <c r="B14" s="184"/>
      <c r="C14" s="565" t="s">
        <v>84</v>
      </c>
      <c r="D14" s="84">
        <f>D8+D12</f>
        <v>3690791.09</v>
      </c>
      <c r="E14" s="585">
        <f>E8+E12</f>
        <v>-66561.789999999994</v>
      </c>
      <c r="F14" s="591">
        <f>F8+F12</f>
        <v>-66561.789999999994</v>
      </c>
      <c r="G14" s="233">
        <f>G8+G12</f>
        <v>-66561.789999999994</v>
      </c>
      <c r="H14" s="585">
        <f>H8+H12</f>
        <v>-66561.789999999994</v>
      </c>
      <c r="I14" s="591">
        <f t="shared" ref="I14:O14" si="2">I8+I12</f>
        <v>-66561.789999999994</v>
      </c>
      <c r="J14" s="380">
        <f t="shared" si="2"/>
        <v>-66561.789999999994</v>
      </c>
      <c r="K14" s="233">
        <f t="shared" si="2"/>
        <v>-66561.789999999994</v>
      </c>
      <c r="L14" s="591">
        <f t="shared" si="2"/>
        <v>-66561.789999999994</v>
      </c>
      <c r="M14" s="233">
        <f t="shared" si="2"/>
        <v>-66561.789999999994</v>
      </c>
      <c r="N14" s="585">
        <f t="shared" si="2"/>
        <v>-66561.789999999994</v>
      </c>
      <c r="O14" s="591">
        <f t="shared" si="2"/>
        <v>-66561.789999999994</v>
      </c>
      <c r="P14" s="380">
        <f>P8+P12</f>
        <v>-66561.789999999994</v>
      </c>
      <c r="Q14" s="380">
        <f>Q12+Q8</f>
        <v>2892049.61</v>
      </c>
    </row>
    <row r="15" spans="1:22" s="29" customFormat="1" ht="14.25" thickTop="1" thickBot="1">
      <c r="A15" s="461"/>
      <c r="B15" s="465"/>
      <c r="C15" s="515"/>
      <c r="D15" s="463"/>
      <c r="E15" s="466"/>
      <c r="F15" s="467"/>
      <c r="G15" s="467"/>
      <c r="H15" s="466"/>
      <c r="I15" s="467"/>
      <c r="J15" s="468"/>
      <c r="K15" s="467"/>
      <c r="L15" s="467"/>
      <c r="M15" s="467"/>
      <c r="N15" s="466"/>
      <c r="O15" s="467"/>
      <c r="P15" s="468"/>
      <c r="Q15" s="469"/>
    </row>
    <row r="16" spans="1:22" s="22" customFormat="1" ht="15.95" customHeight="1">
      <c r="E16" s="29"/>
      <c r="F16" s="29"/>
      <c r="G16" s="29"/>
      <c r="H16" s="29"/>
      <c r="I16" s="29"/>
      <c r="J16" s="29"/>
      <c r="K16" s="29"/>
      <c r="L16" s="29"/>
      <c r="M16" s="29"/>
      <c r="N16" s="29"/>
      <c r="O16" s="29"/>
      <c r="P16" s="29"/>
      <c r="Q16" s="29"/>
    </row>
    <row r="17" spans="1:18" s="22" customFormat="1" ht="15.95" customHeight="1">
      <c r="E17" s="29"/>
      <c r="F17" s="29"/>
      <c r="G17" s="29"/>
      <c r="H17" s="29"/>
      <c r="I17" s="29"/>
      <c r="J17" s="29"/>
      <c r="K17" s="29"/>
      <c r="L17" s="29"/>
      <c r="M17" s="29"/>
      <c r="N17" s="29"/>
      <c r="O17" s="29"/>
      <c r="P17" s="29"/>
      <c r="Q17" s="29"/>
    </row>
    <row r="18" spans="1:18" s="22" customFormat="1" ht="15.95" customHeight="1">
      <c r="A18" s="32"/>
      <c r="E18" s="29"/>
      <c r="F18" s="29"/>
      <c r="G18" s="29"/>
      <c r="H18" s="29"/>
      <c r="I18" s="29"/>
      <c r="J18" s="29"/>
      <c r="K18" s="29"/>
      <c r="L18" s="29"/>
      <c r="M18" s="29"/>
      <c r="N18" s="29"/>
      <c r="O18" s="29"/>
      <c r="P18" s="29"/>
      <c r="Q18" s="29"/>
    </row>
    <row r="19" spans="1:18" s="22" customFormat="1" ht="15.95" customHeight="1">
      <c r="A19" s="131"/>
      <c r="B19" s="175"/>
      <c r="C19" s="175"/>
      <c r="E19" s="29"/>
      <c r="F19" s="29"/>
      <c r="G19" s="29"/>
      <c r="H19" s="29"/>
      <c r="I19" s="29"/>
      <c r="J19" s="29"/>
      <c r="K19" s="29"/>
      <c r="L19" s="29"/>
      <c r="M19" s="29"/>
      <c r="N19" s="29"/>
      <c r="O19" s="29"/>
      <c r="P19" s="29"/>
      <c r="Q19" s="29"/>
    </row>
    <row r="20" spans="1:18" s="29" customFormat="1" ht="15.95" customHeight="1">
      <c r="A20" s="131"/>
      <c r="B20" s="175"/>
      <c r="C20" s="175"/>
      <c r="D20" s="51"/>
      <c r="R20" s="22"/>
    </row>
    <row r="21" spans="1:18" s="22" customFormat="1" ht="15.95" customHeight="1">
      <c r="A21" s="131"/>
      <c r="B21" s="175"/>
      <c r="C21" s="175"/>
      <c r="E21" s="29"/>
      <c r="F21" s="29"/>
      <c r="G21" s="29"/>
      <c r="H21" s="29"/>
      <c r="I21" s="29"/>
      <c r="J21" s="29"/>
      <c r="K21" s="29"/>
      <c r="L21" s="29"/>
      <c r="M21" s="29"/>
      <c r="N21" s="29"/>
      <c r="O21" s="29"/>
      <c r="P21" s="29"/>
      <c r="Q21" s="29"/>
    </row>
    <row r="22" spans="1:18" ht="15.95" customHeight="1">
      <c r="Q22"/>
    </row>
    <row r="23" spans="1:18" ht="15.95" customHeight="1">
      <c r="D23" s="20"/>
      <c r="Q23"/>
    </row>
    <row r="24" spans="1:18" ht="15.95" customHeight="1">
      <c r="D24" s="20"/>
      <c r="Q24"/>
    </row>
    <row r="25" spans="1:18" ht="15.95" customHeight="1">
      <c r="D25" s="20"/>
      <c r="Q25"/>
    </row>
    <row r="26" spans="1:18" ht="15.95" customHeight="1">
      <c r="D26" s="21"/>
      <c r="Q26"/>
    </row>
    <row r="27" spans="1:18">
      <c r="D27" s="21"/>
      <c r="Q27"/>
    </row>
    <row r="28" spans="1:18">
      <c r="D28" s="20"/>
      <c r="Q28"/>
    </row>
    <row r="29" spans="1:18">
      <c r="D29" s="20"/>
      <c r="Q29"/>
    </row>
    <row r="30" spans="1:18">
      <c r="D30" s="20"/>
      <c r="Q30"/>
    </row>
    <row r="31" spans="1:18">
      <c r="D31" s="20"/>
    </row>
    <row r="32" spans="1:18">
      <c r="D32" s="20"/>
    </row>
    <row r="33" spans="4:4">
      <c r="D33" s="20"/>
    </row>
    <row r="34" spans="4:4">
      <c r="D34" s="20"/>
    </row>
    <row r="35" spans="4:4">
      <c r="D35" s="20"/>
    </row>
    <row r="36" spans="4:4">
      <c r="D36" s="20"/>
    </row>
    <row r="37" spans="4:4">
      <c r="D37" s="20"/>
    </row>
    <row r="38" spans="4:4" ht="13.15" customHeight="1">
      <c r="D38" s="20"/>
    </row>
    <row r="39" spans="4:4">
      <c r="D39" s="20"/>
    </row>
    <row r="40" spans="4:4">
      <c r="D40" s="20"/>
    </row>
    <row r="41" spans="4:4">
      <c r="D41" s="20"/>
    </row>
    <row r="42" spans="4:4">
      <c r="D42" s="20"/>
    </row>
    <row r="43" spans="4:4">
      <c r="D43" s="20"/>
    </row>
    <row r="44" spans="4:4">
      <c r="D44" s="20"/>
    </row>
    <row r="45" spans="4:4">
      <c r="D45" s="20"/>
    </row>
    <row r="46" spans="4:4">
      <c r="D46" s="20"/>
    </row>
    <row r="47" spans="4:4">
      <c r="D47" s="20"/>
    </row>
    <row r="48" spans="4:4">
      <c r="D48" s="20"/>
    </row>
    <row r="49" spans="4:4">
      <c r="D49" s="20"/>
    </row>
    <row r="50" spans="4:4">
      <c r="D50" s="20"/>
    </row>
    <row r="51" spans="4:4">
      <c r="D51" s="20"/>
    </row>
    <row r="52" spans="4:4">
      <c r="D52" s="20"/>
    </row>
    <row r="53" spans="4:4">
      <c r="D53" s="20"/>
    </row>
    <row r="54" spans="4:4">
      <c r="D54" s="20"/>
    </row>
    <row r="55" spans="4:4">
      <c r="D55" s="20"/>
    </row>
    <row r="56" spans="4:4">
      <c r="D56" s="20"/>
    </row>
    <row r="57" spans="4:4">
      <c r="D57" s="20"/>
    </row>
    <row r="58" spans="4:4">
      <c r="D58" s="20"/>
    </row>
    <row r="59" spans="4:4">
      <c r="D59" s="20"/>
    </row>
    <row r="60" spans="4:4">
      <c r="D60" s="20"/>
    </row>
    <row r="61" spans="4:4">
      <c r="D61" s="20"/>
    </row>
    <row r="62" spans="4:4">
      <c r="D62" s="20"/>
    </row>
    <row r="63" spans="4:4">
      <c r="D63" s="20"/>
    </row>
    <row r="64" spans="4:4">
      <c r="D64" s="20"/>
    </row>
    <row r="65" spans="4:4">
      <c r="D65" s="20"/>
    </row>
    <row r="66" spans="4:4">
      <c r="D66" s="20"/>
    </row>
    <row r="67" spans="4:4">
      <c r="D67" s="20"/>
    </row>
    <row r="68" spans="4:4">
      <c r="D68" s="20"/>
    </row>
    <row r="69" spans="4:4">
      <c r="D69" s="20"/>
    </row>
    <row r="70" spans="4:4">
      <c r="D70" s="20"/>
    </row>
    <row r="71" spans="4:4">
      <c r="D71" s="20"/>
    </row>
    <row r="72" spans="4:4">
      <c r="D72" s="20"/>
    </row>
    <row r="73" spans="4:4">
      <c r="D73" s="20"/>
    </row>
    <row r="74" spans="4:4">
      <c r="D74" s="20"/>
    </row>
    <row r="75" spans="4:4">
      <c r="D75" s="20"/>
    </row>
    <row r="76" spans="4:4">
      <c r="D76" s="20"/>
    </row>
    <row r="77" spans="4:4">
      <c r="D77" s="20"/>
    </row>
    <row r="78" spans="4:4">
      <c r="D78" s="20"/>
    </row>
    <row r="79" spans="4:4">
      <c r="D79" s="20"/>
    </row>
    <row r="80" spans="4:4">
      <c r="D80" s="20"/>
    </row>
    <row r="81" spans="4:4">
      <c r="D81" s="20"/>
    </row>
    <row r="82" spans="4:4">
      <c r="D82" s="20"/>
    </row>
    <row r="83" spans="4:4">
      <c r="D83" s="20"/>
    </row>
    <row r="84" spans="4:4">
      <c r="D84" s="20"/>
    </row>
    <row r="85" spans="4:4">
      <c r="D85" s="20"/>
    </row>
    <row r="86" spans="4:4">
      <c r="D86" s="20"/>
    </row>
    <row r="87" spans="4:4">
      <c r="D87" s="20"/>
    </row>
    <row r="88" spans="4:4">
      <c r="D88" s="20"/>
    </row>
    <row r="89" spans="4:4">
      <c r="D89" s="20"/>
    </row>
    <row r="90" spans="4:4">
      <c r="D90" s="20"/>
    </row>
    <row r="91" spans="4:4">
      <c r="D91" s="20"/>
    </row>
    <row r="92" spans="4:4">
      <c r="D92" s="20"/>
    </row>
    <row r="93" spans="4:4">
      <c r="D93" s="20"/>
    </row>
    <row r="94" spans="4:4">
      <c r="D94" s="20"/>
    </row>
    <row r="95" spans="4:4">
      <c r="D95" s="20"/>
    </row>
    <row r="96" spans="4:4">
      <c r="D96" s="20"/>
    </row>
    <row r="97" spans="4:4">
      <c r="D97" s="20"/>
    </row>
    <row r="98" spans="4:4">
      <c r="D98" s="20"/>
    </row>
    <row r="99" spans="4:4">
      <c r="D99" s="20"/>
    </row>
    <row r="100" spans="4:4">
      <c r="D100" s="20"/>
    </row>
    <row r="101" spans="4:4">
      <c r="D101" s="20"/>
    </row>
    <row r="102" spans="4:4">
      <c r="D102" s="20"/>
    </row>
    <row r="103" spans="4:4">
      <c r="D103" s="20"/>
    </row>
    <row r="104" spans="4:4">
      <c r="D104" s="20"/>
    </row>
    <row r="105" spans="4:4">
      <c r="D105" s="20"/>
    </row>
    <row r="106" spans="4:4">
      <c r="D106" s="20"/>
    </row>
    <row r="107" spans="4:4">
      <c r="D107" s="20"/>
    </row>
    <row r="108" spans="4:4">
      <c r="D108" s="20"/>
    </row>
    <row r="109" spans="4:4">
      <c r="D109" s="20"/>
    </row>
    <row r="110" spans="4:4">
      <c r="D110" s="20"/>
    </row>
    <row r="111" spans="4:4">
      <c r="D111" s="20"/>
    </row>
    <row r="112" spans="4:4">
      <c r="D112" s="20"/>
    </row>
    <row r="113" spans="4:4">
      <c r="D113" s="20"/>
    </row>
    <row r="114" spans="4:4">
      <c r="D114" s="20"/>
    </row>
    <row r="115" spans="4:4">
      <c r="D115" s="20"/>
    </row>
    <row r="116" spans="4:4">
      <c r="D116" s="20"/>
    </row>
    <row r="117" spans="4:4">
      <c r="D117" s="20"/>
    </row>
    <row r="118" spans="4:4">
      <c r="D118" s="20"/>
    </row>
    <row r="119" spans="4:4">
      <c r="D119" s="20"/>
    </row>
    <row r="120" spans="4:4">
      <c r="D120" s="20"/>
    </row>
    <row r="121" spans="4:4">
      <c r="D121" s="20"/>
    </row>
    <row r="122" spans="4:4">
      <c r="D122" s="20"/>
    </row>
    <row r="123" spans="4:4">
      <c r="D123" s="20"/>
    </row>
    <row r="124" spans="4:4">
      <c r="D124" s="20"/>
    </row>
    <row r="125" spans="4:4">
      <c r="D125" s="20"/>
    </row>
    <row r="126" spans="4:4">
      <c r="D126" s="20"/>
    </row>
    <row r="127" spans="4:4">
      <c r="D127" s="20"/>
    </row>
    <row r="128" spans="4:4">
      <c r="D128" s="20"/>
    </row>
    <row r="129" spans="4:4">
      <c r="D129" s="20"/>
    </row>
  </sheetData>
  <printOptions horizontalCentered="1"/>
  <pageMargins left="0.2" right="0.2" top="0.75" bottom="0.75" header="0.3" footer="0.3"/>
  <pageSetup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zoomScale="80" zoomScaleNormal="80" workbookViewId="0">
      <pane xSplit="2" ySplit="5" topLeftCell="C6" activePane="bottomRight" state="frozen"/>
      <selection activeCell="D12" sqref="D12"/>
      <selection pane="topRight" activeCell="D12" sqref="D12"/>
      <selection pane="bottomLeft" activeCell="D12" sqref="D12"/>
      <selection pane="bottomRight" activeCell="P25" sqref="P25"/>
    </sheetView>
  </sheetViews>
  <sheetFormatPr defaultRowHeight="15"/>
  <cols>
    <col min="1" max="1" width="12" bestFit="1" customWidth="1"/>
    <col min="2" max="2" width="61.7109375" customWidth="1"/>
    <col min="3" max="3" width="16.42578125" customWidth="1"/>
    <col min="4" max="15" width="14.85546875" style="2" bestFit="1" customWidth="1"/>
    <col min="16" max="16" width="15.85546875" style="2" bestFit="1" customWidth="1"/>
    <col min="17" max="17" width="19.28515625" customWidth="1"/>
  </cols>
  <sheetData>
    <row r="1" spans="1:22">
      <c r="A1" s="16" t="s">
        <v>0</v>
      </c>
      <c r="B1" s="16"/>
      <c r="C1" s="16"/>
      <c r="D1" s="16"/>
      <c r="E1" s="16"/>
      <c r="F1" s="16"/>
      <c r="G1" s="16"/>
      <c r="H1" s="16"/>
      <c r="I1" s="16"/>
      <c r="J1" s="16"/>
      <c r="K1" s="16"/>
      <c r="L1" s="16"/>
      <c r="M1" s="16"/>
      <c r="N1" s="16"/>
      <c r="O1" s="16"/>
      <c r="P1" s="16"/>
      <c r="Q1" s="14"/>
      <c r="R1" s="14"/>
      <c r="S1" s="14"/>
      <c r="T1" s="14"/>
      <c r="U1" s="14"/>
    </row>
    <row r="2" spans="1:22">
      <c r="A2" s="16" t="s">
        <v>106</v>
      </c>
      <c r="B2" s="16"/>
      <c r="C2" s="16"/>
      <c r="D2" s="16"/>
      <c r="E2" s="16"/>
      <c r="F2" s="16"/>
      <c r="G2" s="16"/>
      <c r="H2" s="16"/>
      <c r="I2" s="16"/>
      <c r="J2" s="16"/>
      <c r="K2" s="16"/>
      <c r="L2" s="16"/>
      <c r="M2" s="16"/>
      <c r="N2" s="16"/>
      <c r="O2" s="16"/>
      <c r="P2" s="16"/>
      <c r="Q2" s="14"/>
      <c r="R2" s="14"/>
      <c r="S2" s="14"/>
      <c r="T2" s="14"/>
      <c r="U2" s="14"/>
    </row>
    <row r="3" spans="1:22" ht="21">
      <c r="A3" s="17" t="s">
        <v>227</v>
      </c>
      <c r="B3" s="17"/>
      <c r="C3" s="17"/>
      <c r="D3" s="17"/>
      <c r="E3" s="17"/>
      <c r="F3" s="17"/>
      <c r="G3" s="17"/>
      <c r="H3" s="17"/>
      <c r="I3" s="17"/>
      <c r="J3" s="17"/>
      <c r="K3" s="17"/>
      <c r="L3" s="17"/>
      <c r="M3" s="17"/>
      <c r="N3" s="17"/>
      <c r="O3" s="17"/>
      <c r="P3" s="17"/>
      <c r="Q3" s="376"/>
      <c r="R3" s="358"/>
      <c r="S3" s="358"/>
      <c r="T3" s="358"/>
      <c r="U3" s="358"/>
      <c r="V3" s="358"/>
    </row>
    <row r="4" spans="1:22" s="22" customFormat="1" ht="15" customHeight="1" thickBot="1">
      <c r="D4" s="29"/>
      <c r="E4" s="29"/>
      <c r="F4" s="29"/>
      <c r="G4" s="29"/>
      <c r="H4" s="29"/>
      <c r="I4" s="29"/>
      <c r="J4" s="29"/>
      <c r="K4" s="29"/>
      <c r="L4" s="29"/>
      <c r="M4" s="384"/>
      <c r="N4" s="29"/>
      <c r="O4" s="29"/>
      <c r="P4" s="29"/>
    </row>
    <row r="5" spans="1:22" s="23" customFormat="1" ht="50.25" customHeight="1" thickBot="1">
      <c r="A5" s="539" t="s">
        <v>3</v>
      </c>
      <c r="B5" s="540" t="s">
        <v>4</v>
      </c>
      <c r="C5" s="541" t="s">
        <v>200</v>
      </c>
      <c r="D5" s="542">
        <v>44197</v>
      </c>
      <c r="E5" s="543">
        <v>44228</v>
      </c>
      <c r="F5" s="544">
        <v>44256</v>
      </c>
      <c r="G5" s="545">
        <v>44287</v>
      </c>
      <c r="H5" s="543">
        <v>44317</v>
      </c>
      <c r="I5" s="544">
        <v>44348</v>
      </c>
      <c r="J5" s="545">
        <v>44378</v>
      </c>
      <c r="K5" s="543">
        <v>44409</v>
      </c>
      <c r="L5" s="546">
        <v>44440</v>
      </c>
      <c r="M5" s="542">
        <v>44470</v>
      </c>
      <c r="N5" s="543">
        <v>44501</v>
      </c>
      <c r="O5" s="546">
        <v>44531</v>
      </c>
      <c r="P5" s="541" t="s">
        <v>233</v>
      </c>
    </row>
    <row r="6" spans="1:22" s="29" customFormat="1" ht="15.95" customHeight="1">
      <c r="A6" s="24" t="s">
        <v>107</v>
      </c>
      <c r="B6" s="186" t="s">
        <v>210</v>
      </c>
      <c r="C6" s="79">
        <v>78886104.510000005</v>
      </c>
      <c r="D6" s="235">
        <v>0</v>
      </c>
      <c r="E6" s="187">
        <v>0</v>
      </c>
      <c r="F6" s="251">
        <v>0</v>
      </c>
      <c r="G6" s="250">
        <v>0</v>
      </c>
      <c r="H6" s="187">
        <v>0</v>
      </c>
      <c r="I6" s="188">
        <v>0</v>
      </c>
      <c r="J6" s="253">
        <v>0</v>
      </c>
      <c r="K6" s="187">
        <v>0</v>
      </c>
      <c r="L6" s="251">
        <v>0</v>
      </c>
      <c r="M6" s="250">
        <v>0</v>
      </c>
      <c r="N6" s="187">
        <v>0</v>
      </c>
      <c r="O6" s="188">
        <v>0</v>
      </c>
      <c r="P6" s="83">
        <f>SUM(C6:O6)</f>
        <v>78886104.510000005</v>
      </c>
    </row>
    <row r="7" spans="1:22" s="29" customFormat="1" ht="15.95" customHeight="1" thickBot="1">
      <c r="A7" s="24" t="s">
        <v>107</v>
      </c>
      <c r="B7" s="178" t="s">
        <v>214</v>
      </c>
      <c r="C7" s="83">
        <v>-42313545.549999997</v>
      </c>
      <c r="D7" s="566">
        <v>-701036.19</v>
      </c>
      <c r="E7" s="567">
        <v>-701036.19</v>
      </c>
      <c r="F7" s="568">
        <v>-701036.19</v>
      </c>
      <c r="G7" s="566">
        <v>-701036.19</v>
      </c>
      <c r="H7" s="567">
        <v>-701036.19</v>
      </c>
      <c r="I7" s="568">
        <v>-701036.19</v>
      </c>
      <c r="J7" s="566">
        <v>-701036.19</v>
      </c>
      <c r="K7" s="567">
        <v>-701036.19</v>
      </c>
      <c r="L7" s="568">
        <v>-701036.19</v>
      </c>
      <c r="M7" s="569">
        <v>-701036.19</v>
      </c>
      <c r="N7" s="567">
        <v>-701036.19</v>
      </c>
      <c r="O7" s="568">
        <v>-701036.19</v>
      </c>
      <c r="P7" s="252">
        <f>SUM(C7:O7)</f>
        <v>-50725979.829999998</v>
      </c>
    </row>
    <row r="8" spans="1:22" s="29" customFormat="1" ht="15.95" customHeight="1" thickTop="1" thickBot="1">
      <c r="A8" s="271"/>
      <c r="B8" s="340" t="s">
        <v>108</v>
      </c>
      <c r="C8" s="557">
        <f>SUM(C6:C7)</f>
        <v>36572558.960000001</v>
      </c>
      <c r="D8" s="558">
        <f t="shared" ref="D8:O8" si="0">SUM(D6:D7)</f>
        <v>-701036.19</v>
      </c>
      <c r="E8" s="570">
        <f t="shared" si="0"/>
        <v>-701036.19</v>
      </c>
      <c r="F8" s="571">
        <f t="shared" si="0"/>
        <v>-701036.19</v>
      </c>
      <c r="G8" s="572">
        <f t="shared" si="0"/>
        <v>-701036.19</v>
      </c>
      <c r="H8" s="570">
        <f t="shared" si="0"/>
        <v>-701036.19</v>
      </c>
      <c r="I8" s="573">
        <f t="shared" si="0"/>
        <v>-701036.19</v>
      </c>
      <c r="J8" s="574">
        <f t="shared" si="0"/>
        <v>-701036.19</v>
      </c>
      <c r="K8" s="570">
        <f t="shared" si="0"/>
        <v>-701036.19</v>
      </c>
      <c r="L8" s="571">
        <f t="shared" si="0"/>
        <v>-701036.19</v>
      </c>
      <c r="M8" s="572">
        <f t="shared" si="0"/>
        <v>-701036.19</v>
      </c>
      <c r="N8" s="570">
        <f t="shared" si="0"/>
        <v>-701036.19</v>
      </c>
      <c r="O8" s="573">
        <f t="shared" si="0"/>
        <v>-701036.19</v>
      </c>
      <c r="P8" s="557">
        <f>SUM(P6:P7)</f>
        <v>28160124.68</v>
      </c>
    </row>
    <row r="9" spans="1:22" s="29" customFormat="1" ht="12.95" customHeight="1" thickBot="1">
      <c r="A9" s="461"/>
      <c r="B9" s="462"/>
      <c r="C9" s="463"/>
      <c r="D9" s="461"/>
      <c r="E9" s="467"/>
      <c r="F9" s="468"/>
      <c r="G9" s="461"/>
      <c r="H9" s="467"/>
      <c r="I9" s="468"/>
      <c r="J9" s="461"/>
      <c r="K9" s="467"/>
      <c r="L9" s="468"/>
      <c r="M9" s="461"/>
      <c r="N9" s="467"/>
      <c r="O9" s="468"/>
      <c r="P9" s="464"/>
    </row>
    <row r="10" spans="1:22" s="29" customFormat="1" ht="15.95" customHeight="1">
      <c r="A10" s="35"/>
      <c r="B10" s="341" t="s">
        <v>211</v>
      </c>
      <c r="C10" s="242">
        <v>-31585284.16</v>
      </c>
      <c r="D10" s="247">
        <v>0</v>
      </c>
      <c r="E10" s="342">
        <v>0</v>
      </c>
      <c r="F10" s="343">
        <v>0</v>
      </c>
      <c r="G10" s="344">
        <v>0</v>
      </c>
      <c r="H10" s="342">
        <v>0</v>
      </c>
      <c r="I10" s="345">
        <v>0</v>
      </c>
      <c r="J10" s="346">
        <v>0</v>
      </c>
      <c r="K10" s="342">
        <v>0</v>
      </c>
      <c r="L10" s="343">
        <v>0</v>
      </c>
      <c r="M10" s="344">
        <v>0</v>
      </c>
      <c r="N10" s="342">
        <v>0</v>
      </c>
      <c r="O10" s="345">
        <v>0</v>
      </c>
      <c r="P10" s="83">
        <f>SUM(C10:O10)</f>
        <v>-31585284.16</v>
      </c>
    </row>
    <row r="11" spans="1:22" s="29" customFormat="1" ht="15.95" customHeight="1" thickBot="1">
      <c r="A11" s="24" t="s">
        <v>109</v>
      </c>
      <c r="B11" s="178" t="s">
        <v>215</v>
      </c>
      <c r="C11" s="88">
        <v>17086432.949999999</v>
      </c>
      <c r="D11" s="443">
        <v>278550.02</v>
      </c>
      <c r="E11" s="575">
        <v>278550.02</v>
      </c>
      <c r="F11" s="576">
        <v>278550.02</v>
      </c>
      <c r="G11" s="443">
        <v>278550.02</v>
      </c>
      <c r="H11" s="575">
        <v>278550.02</v>
      </c>
      <c r="I11" s="576">
        <v>278550.02</v>
      </c>
      <c r="J11" s="443">
        <v>278550.02</v>
      </c>
      <c r="K11" s="575">
        <v>278550.02</v>
      </c>
      <c r="L11" s="576">
        <v>278550.02</v>
      </c>
      <c r="M11" s="441">
        <v>278550.02</v>
      </c>
      <c r="N11" s="575">
        <v>278550.02</v>
      </c>
      <c r="O11" s="576">
        <v>278550.02</v>
      </c>
      <c r="P11" s="252">
        <f>SUM(C11:O11)</f>
        <v>20429033.190000001</v>
      </c>
    </row>
    <row r="12" spans="1:22" s="29" customFormat="1" ht="15.95" customHeight="1" thickTop="1" thickBot="1">
      <c r="A12" s="24"/>
      <c r="B12" s="177" t="s">
        <v>110</v>
      </c>
      <c r="C12" s="577">
        <f>SUM(C10:C11)</f>
        <v>-14498851.210000001</v>
      </c>
      <c r="D12" s="578">
        <f t="shared" ref="D12:O12" si="1">SUM(D10:D11)</f>
        <v>278550.02</v>
      </c>
      <c r="E12" s="579">
        <f t="shared" si="1"/>
        <v>278550.02</v>
      </c>
      <c r="F12" s="580">
        <f t="shared" si="1"/>
        <v>278550.02</v>
      </c>
      <c r="G12" s="581">
        <f t="shared" si="1"/>
        <v>278550.02</v>
      </c>
      <c r="H12" s="579">
        <f t="shared" si="1"/>
        <v>278550.02</v>
      </c>
      <c r="I12" s="582">
        <f t="shared" si="1"/>
        <v>278550.02</v>
      </c>
      <c r="J12" s="583">
        <f t="shared" si="1"/>
        <v>278550.02</v>
      </c>
      <c r="K12" s="579">
        <f t="shared" si="1"/>
        <v>278550.02</v>
      </c>
      <c r="L12" s="580">
        <f t="shared" si="1"/>
        <v>278550.02</v>
      </c>
      <c r="M12" s="581">
        <f t="shared" si="1"/>
        <v>278550.02</v>
      </c>
      <c r="N12" s="579">
        <f t="shared" si="1"/>
        <v>278550.02</v>
      </c>
      <c r="O12" s="582">
        <f t="shared" si="1"/>
        <v>278550.02</v>
      </c>
      <c r="P12" s="577">
        <f>SUM(P10:P11)</f>
        <v>-11156250.970000001</v>
      </c>
    </row>
    <row r="13" spans="1:22" s="29" customFormat="1" ht="12.95" customHeight="1" thickBot="1">
      <c r="A13" s="461"/>
      <c r="B13" s="462"/>
      <c r="C13" s="463"/>
      <c r="D13" s="461"/>
      <c r="E13" s="467"/>
      <c r="F13" s="468"/>
      <c r="G13" s="461"/>
      <c r="H13" s="467"/>
      <c r="I13" s="468"/>
      <c r="J13" s="461"/>
      <c r="K13" s="467"/>
      <c r="L13" s="468"/>
      <c r="M13" s="461"/>
      <c r="N13" s="467"/>
      <c r="O13" s="468"/>
      <c r="P13" s="464"/>
    </row>
    <row r="14" spans="1:22" s="22" customFormat="1" ht="15.95" customHeight="1" thickBot="1">
      <c r="A14" s="185"/>
      <c r="B14" s="584" t="s">
        <v>44</v>
      </c>
      <c r="C14" s="84">
        <f>C12+C8</f>
        <v>22073707.75</v>
      </c>
      <c r="D14" s="585">
        <f>D12+D8</f>
        <v>-422486.17</v>
      </c>
      <c r="E14" s="586">
        <f t="shared" ref="E14:O14" si="2">E12+E8</f>
        <v>-422486.17</v>
      </c>
      <c r="F14" s="587">
        <f t="shared" si="2"/>
        <v>-422486.17</v>
      </c>
      <c r="G14" s="588">
        <f t="shared" si="2"/>
        <v>-422486.17</v>
      </c>
      <c r="H14" s="586">
        <f t="shared" si="2"/>
        <v>-422486.17</v>
      </c>
      <c r="I14" s="589">
        <f t="shared" si="2"/>
        <v>-422486.17</v>
      </c>
      <c r="J14" s="590">
        <f t="shared" si="2"/>
        <v>-422486.17</v>
      </c>
      <c r="K14" s="586">
        <f t="shared" si="2"/>
        <v>-422486.17</v>
      </c>
      <c r="L14" s="587">
        <f t="shared" si="2"/>
        <v>-422486.17</v>
      </c>
      <c r="M14" s="588">
        <f t="shared" si="2"/>
        <v>-422486.17</v>
      </c>
      <c r="N14" s="586">
        <f t="shared" si="2"/>
        <v>-422486.17</v>
      </c>
      <c r="O14" s="589">
        <f t="shared" si="2"/>
        <v>-422486.17</v>
      </c>
      <c r="P14" s="84">
        <f t="shared" ref="P14" si="3">P12+P8</f>
        <v>17003873.710000001</v>
      </c>
    </row>
    <row r="15" spans="1:22" s="29" customFormat="1" ht="12.95" customHeight="1" thickTop="1" thickBot="1">
      <c r="A15" s="592"/>
      <c r="B15" s="593"/>
      <c r="C15" s="594"/>
      <c r="D15" s="595"/>
      <c r="E15" s="596"/>
      <c r="F15" s="597"/>
      <c r="G15" s="595"/>
      <c r="H15" s="596"/>
      <c r="I15" s="597"/>
      <c r="J15" s="595"/>
      <c r="K15" s="596"/>
      <c r="L15" s="597"/>
      <c r="M15" s="595"/>
      <c r="N15" s="596"/>
      <c r="O15" s="597"/>
      <c r="P15" s="598"/>
    </row>
    <row r="16" spans="1:22" s="22" customFormat="1" ht="15" customHeight="1">
      <c r="D16" s="29"/>
      <c r="E16" s="29"/>
      <c r="F16" s="29"/>
      <c r="G16" s="29"/>
      <c r="H16" s="29"/>
      <c r="I16" s="29"/>
      <c r="J16" s="29"/>
      <c r="K16" s="29"/>
      <c r="L16" s="29"/>
      <c r="M16" s="29"/>
      <c r="N16" s="29"/>
      <c r="O16" s="29"/>
      <c r="P16" s="29"/>
    </row>
    <row r="17" spans="1:17" s="22" customFormat="1" ht="15" customHeight="1">
      <c r="D17" s="29"/>
      <c r="E17" s="29"/>
      <c r="F17" s="29"/>
      <c r="G17" s="29"/>
      <c r="H17" s="29"/>
      <c r="I17" s="29"/>
      <c r="J17" s="29"/>
      <c r="K17" s="29"/>
      <c r="L17" s="29"/>
      <c r="M17" s="29"/>
      <c r="N17" s="29"/>
      <c r="O17" s="29"/>
      <c r="P17" s="29"/>
    </row>
    <row r="18" spans="1:17" s="22" customFormat="1" ht="15" customHeight="1">
      <c r="D18" s="29"/>
      <c r="E18" s="29"/>
      <c r="F18" s="29"/>
      <c r="G18" s="29"/>
      <c r="H18" s="29"/>
      <c r="I18" s="29"/>
      <c r="J18" s="29"/>
      <c r="K18" s="29"/>
      <c r="L18" s="29"/>
      <c r="M18" s="29"/>
      <c r="N18" s="29"/>
      <c r="O18" s="29"/>
      <c r="P18" s="29"/>
    </row>
    <row r="19" spans="1:17" s="22" customFormat="1" ht="15" customHeight="1">
      <c r="A19" s="131"/>
      <c r="B19" s="175"/>
      <c r="D19" s="29"/>
      <c r="E19" s="29"/>
      <c r="F19" s="29"/>
      <c r="G19" s="29"/>
      <c r="H19" s="29"/>
      <c r="I19" s="29"/>
      <c r="J19" s="29"/>
      <c r="K19" s="29"/>
      <c r="L19" s="29"/>
      <c r="M19" s="29"/>
      <c r="N19" s="29"/>
      <c r="O19" s="29"/>
      <c r="P19" s="29"/>
    </row>
    <row r="20" spans="1:17" s="29" customFormat="1" ht="15" customHeight="1">
      <c r="A20" s="131"/>
      <c r="B20" s="175"/>
      <c r="C20" s="51"/>
      <c r="Q20" s="22"/>
    </row>
    <row r="21" spans="1:17" s="22" customFormat="1" ht="15" customHeight="1">
      <c r="A21" s="131"/>
      <c r="B21" s="175"/>
      <c r="D21" s="29"/>
      <c r="E21" s="29"/>
      <c r="F21" s="29"/>
      <c r="G21" s="29"/>
      <c r="H21" s="29"/>
      <c r="I21" s="29"/>
      <c r="J21" s="29"/>
      <c r="K21" s="29"/>
      <c r="L21" s="29"/>
      <c r="M21" s="29"/>
      <c r="N21" s="29"/>
      <c r="O21" s="29"/>
      <c r="P21" s="29"/>
    </row>
    <row r="24" spans="1:17">
      <c r="O24"/>
    </row>
    <row r="25" spans="1:17">
      <c r="O25"/>
    </row>
    <row r="26" spans="1:17">
      <c r="O26"/>
    </row>
    <row r="27" spans="1:17">
      <c r="O27"/>
    </row>
    <row r="28" spans="1:17">
      <c r="O28"/>
    </row>
    <row r="29" spans="1:17">
      <c r="O29"/>
    </row>
    <row r="30" spans="1:17">
      <c r="O30"/>
    </row>
    <row r="31" spans="1:17">
      <c r="O31"/>
    </row>
    <row r="32" spans="1:17">
      <c r="O32"/>
    </row>
    <row r="33" spans="15:15">
      <c r="O33"/>
    </row>
    <row r="34" spans="15:15">
      <c r="O34"/>
    </row>
    <row r="35" spans="15:15">
      <c r="O35"/>
    </row>
  </sheetData>
  <printOptions horizontalCentered="1"/>
  <pageMargins left="0.2" right="0.2"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6"/>
  <sheetViews>
    <sheetView tabSelected="1" zoomScale="80" zoomScaleNormal="80" workbookViewId="0">
      <pane xSplit="3" ySplit="6" topLeftCell="F7" activePane="bottomRight" state="frozen"/>
      <selection activeCell="P83" sqref="P83"/>
      <selection pane="topRight" activeCell="P83" sqref="P83"/>
      <selection pane="bottomLeft" activeCell="P83" sqref="P83"/>
      <selection pane="bottomRight" activeCell="G71" sqref="G71"/>
    </sheetView>
  </sheetViews>
  <sheetFormatPr defaultRowHeight="15"/>
  <cols>
    <col min="1" max="1" width="10.7109375" style="1" customWidth="1"/>
    <col min="2" max="2" width="13.7109375" bestFit="1" customWidth="1"/>
    <col min="3" max="3" width="82" bestFit="1" customWidth="1"/>
    <col min="4" max="4" width="15.5703125" customWidth="1"/>
    <col min="5" max="5" width="12.7109375" bestFit="1" customWidth="1"/>
    <col min="6" max="6" width="12.85546875" customWidth="1"/>
    <col min="7" max="7" width="14.85546875" style="2" bestFit="1" customWidth="1"/>
    <col min="8" max="10" width="15.42578125" style="2" bestFit="1" customWidth="1"/>
    <col min="11" max="18" width="14.5703125" style="2" customWidth="1"/>
    <col min="19" max="19" width="14.85546875" style="2" bestFit="1" customWidth="1"/>
    <col min="20" max="20" width="5.5703125" style="13" bestFit="1" customWidth="1"/>
  </cols>
  <sheetData>
    <row r="1" spans="1:22">
      <c r="A1" s="16" t="s">
        <v>0</v>
      </c>
      <c r="B1" s="16"/>
      <c r="C1" s="16"/>
      <c r="D1" s="16"/>
      <c r="E1" s="16"/>
      <c r="F1" s="16"/>
      <c r="G1" s="16"/>
      <c r="H1" s="16"/>
      <c r="I1" s="16"/>
      <c r="J1" s="16"/>
      <c r="K1" s="16"/>
      <c r="L1" s="16"/>
      <c r="M1" s="16"/>
      <c r="N1" s="16"/>
      <c r="O1" s="16"/>
      <c r="P1" s="16"/>
      <c r="Q1" s="16"/>
      <c r="R1" s="16"/>
      <c r="S1" s="16"/>
    </row>
    <row r="2" spans="1:22">
      <c r="A2" s="16" t="s">
        <v>1</v>
      </c>
      <c r="B2" s="16"/>
      <c r="C2" s="16"/>
      <c r="D2" s="16"/>
      <c r="E2" s="16"/>
      <c r="F2" s="16"/>
      <c r="G2" s="16"/>
      <c r="H2" s="16"/>
      <c r="I2" s="16"/>
      <c r="J2" s="16"/>
      <c r="K2" s="16"/>
      <c r="L2" s="16"/>
      <c r="M2" s="16"/>
      <c r="N2" s="16"/>
      <c r="O2" s="16"/>
      <c r="P2" s="16"/>
      <c r="Q2" s="16"/>
      <c r="R2" s="16"/>
      <c r="S2" s="16"/>
    </row>
    <row r="3" spans="1:22" ht="21">
      <c r="A3" s="675" t="s">
        <v>227</v>
      </c>
      <c r="B3" s="675"/>
      <c r="C3" s="675"/>
      <c r="D3" s="675"/>
      <c r="E3" s="675"/>
      <c r="F3" s="675"/>
      <c r="G3" s="675"/>
      <c r="H3" s="675"/>
      <c r="I3" s="675"/>
      <c r="J3" s="675"/>
      <c r="K3" s="675"/>
      <c r="L3" s="675"/>
      <c r="M3" s="675"/>
      <c r="N3" s="675"/>
      <c r="O3" s="675"/>
      <c r="P3" s="675"/>
      <c r="Q3" s="675"/>
      <c r="R3" s="675"/>
      <c r="S3" s="675"/>
    </row>
    <row r="4" spans="1:22" s="22" customFormat="1" ht="15.95" customHeight="1">
      <c r="A4" s="130"/>
      <c r="B4" s="130"/>
      <c r="C4" s="130"/>
      <c r="D4" s="130"/>
      <c r="E4" s="130"/>
      <c r="F4" s="130"/>
      <c r="G4" s="130"/>
      <c r="H4" s="130"/>
      <c r="I4" s="130"/>
      <c r="J4" s="130"/>
      <c r="K4" s="130"/>
      <c r="L4" s="130"/>
      <c r="M4" s="130"/>
      <c r="N4" s="130"/>
      <c r="O4" s="130"/>
      <c r="P4" s="130"/>
      <c r="Q4" s="130"/>
      <c r="R4" s="130"/>
      <c r="S4" s="130"/>
      <c r="T4" s="32"/>
    </row>
    <row r="5" spans="1:22" s="92" customFormat="1" ht="15.95" customHeight="1" thickBot="1">
      <c r="A5" s="150"/>
      <c r="G5" s="151"/>
      <c r="H5" s="676" t="s">
        <v>221</v>
      </c>
      <c r="I5" s="676"/>
      <c r="J5" s="676"/>
      <c r="K5" s="676" t="s">
        <v>222</v>
      </c>
      <c r="L5" s="676"/>
      <c r="M5" s="676"/>
      <c r="N5" s="676" t="s">
        <v>223</v>
      </c>
      <c r="O5" s="676"/>
      <c r="P5" s="676"/>
      <c r="Q5" s="676" t="s">
        <v>224</v>
      </c>
      <c r="R5" s="676"/>
      <c r="S5" s="676"/>
      <c r="T5" s="382"/>
    </row>
    <row r="6" spans="1:22" s="639" customFormat="1" ht="30.75" customHeight="1" thickBot="1">
      <c r="A6" s="628" t="s">
        <v>2</v>
      </c>
      <c r="B6" s="629" t="s">
        <v>3</v>
      </c>
      <c r="C6" s="630" t="s">
        <v>4</v>
      </c>
      <c r="D6" s="629" t="s">
        <v>5</v>
      </c>
      <c r="E6" s="629" t="s">
        <v>6</v>
      </c>
      <c r="F6" s="631" t="s">
        <v>7</v>
      </c>
      <c r="G6" s="635" t="s">
        <v>220</v>
      </c>
      <c r="H6" s="632">
        <v>44197</v>
      </c>
      <c r="I6" s="633">
        <v>44228</v>
      </c>
      <c r="J6" s="634">
        <v>44256</v>
      </c>
      <c r="K6" s="632">
        <v>44287</v>
      </c>
      <c r="L6" s="633">
        <v>44317</v>
      </c>
      <c r="M6" s="634">
        <v>44348</v>
      </c>
      <c r="N6" s="632">
        <v>44378</v>
      </c>
      <c r="O6" s="633">
        <v>44409</v>
      </c>
      <c r="P6" s="634">
        <v>44440</v>
      </c>
      <c r="Q6" s="632">
        <v>44470</v>
      </c>
      <c r="R6" s="633">
        <v>44501</v>
      </c>
      <c r="S6" s="640">
        <v>44531</v>
      </c>
      <c r="T6" s="637"/>
    </row>
    <row r="7" spans="1:22" s="22" customFormat="1" ht="15.95" customHeight="1">
      <c r="A7" s="296">
        <v>18230010</v>
      </c>
      <c r="B7" s="154" t="s">
        <v>8</v>
      </c>
      <c r="C7" s="56" t="s">
        <v>169</v>
      </c>
      <c r="D7" s="133" t="s">
        <v>9</v>
      </c>
      <c r="E7" s="139"/>
      <c r="F7" s="86"/>
      <c r="G7" s="79">
        <v>67166.16</v>
      </c>
      <c r="H7" s="218">
        <f>G7+'ELEC Activity 2021'!H7</f>
        <v>67166.16</v>
      </c>
      <c r="I7" s="134">
        <f>H7+'ELEC Activity 2021'!I7</f>
        <v>67166.16</v>
      </c>
      <c r="J7" s="57">
        <f>I7+'ELEC Activity 2021'!J7</f>
        <v>67166.16</v>
      </c>
      <c r="K7" s="212">
        <f>J7+'ELEC Activity 2021'!K7</f>
        <v>67166.16</v>
      </c>
      <c r="L7" s="57">
        <f>K7+'ELEC Activity 2021'!L7</f>
        <v>67166.16</v>
      </c>
      <c r="M7" s="58">
        <f>L7+'ELEC Activity 2021'!M7</f>
        <v>67166.16</v>
      </c>
      <c r="N7" s="57">
        <f>M7+'ELEC Activity 2021'!N7</f>
        <v>67166.16</v>
      </c>
      <c r="O7" s="57">
        <f>N7+'ELEC Activity 2021'!O7</f>
        <v>67166.16</v>
      </c>
      <c r="P7" s="361">
        <f>O7+'ELEC Activity 2021'!P7</f>
        <v>67166.16</v>
      </c>
      <c r="Q7" s="516">
        <f>P7+'ELEC Activity 2021'!Q7</f>
        <v>67166.16</v>
      </c>
      <c r="R7" s="517">
        <f>Q7+'ELEC Activity 2021'!R7</f>
        <v>67166.16</v>
      </c>
      <c r="S7" s="518">
        <f>R7+'ELEC Activity 2021'!S7</f>
        <v>67166.16</v>
      </c>
      <c r="T7" s="32"/>
    </row>
    <row r="8" spans="1:22" s="22" customFormat="1" ht="15.95" customHeight="1" thickBot="1">
      <c r="A8" s="298"/>
      <c r="B8" s="231" t="s">
        <v>8</v>
      </c>
      <c r="C8" s="170" t="s">
        <v>242</v>
      </c>
      <c r="D8" s="404" t="s">
        <v>10</v>
      </c>
      <c r="E8" s="405">
        <v>43070</v>
      </c>
      <c r="F8" s="85" t="s">
        <v>11</v>
      </c>
      <c r="G8" s="83">
        <v>-67166.16</v>
      </c>
      <c r="H8" s="378">
        <f>G8+'ELEC Activity 2021'!H8</f>
        <v>-67166.16</v>
      </c>
      <c r="I8" s="377">
        <f>H8+'ELEC Activity 2021'!I8</f>
        <v>-67166.16</v>
      </c>
      <c r="J8" s="377">
        <f>I8+'ELEC Activity 2021'!J8</f>
        <v>-67166.16</v>
      </c>
      <c r="K8" s="378">
        <f>J8+'ELEC Activity 2021'!K8</f>
        <v>-67166.16</v>
      </c>
      <c r="L8" s="377">
        <f>K8+'ELEC Activity 2021'!L8</f>
        <v>-67166.16</v>
      </c>
      <c r="M8" s="379">
        <f>L8+'ELEC Activity 2021'!M8</f>
        <v>-67166.16</v>
      </c>
      <c r="N8" s="377">
        <f>M8+'ELEC Activity 2021'!N8</f>
        <v>-67166.16</v>
      </c>
      <c r="O8" s="377">
        <f>N8+'ELEC Activity 2021'!O8</f>
        <v>-67166.16</v>
      </c>
      <c r="P8" s="522">
        <f>O8+'ELEC Activity 2021'!P8</f>
        <v>-67166.16</v>
      </c>
      <c r="Q8" s="378">
        <f>P8+'ELEC Activity 2021'!Q8</f>
        <v>-67166.16</v>
      </c>
      <c r="R8" s="377">
        <f>Q8+'ELEC Activity 2021'!R8</f>
        <v>-67166.16</v>
      </c>
      <c r="S8" s="379">
        <f>R8+'ELEC Activity 2021'!S8</f>
        <v>-67166.16</v>
      </c>
      <c r="T8" s="32"/>
    </row>
    <row r="9" spans="1:22" s="22" customFormat="1" ht="15.95" customHeight="1" thickTop="1">
      <c r="A9" s="297"/>
      <c r="B9" s="294"/>
      <c r="C9" s="295" t="s">
        <v>12</v>
      </c>
      <c r="D9" s="135"/>
      <c r="E9" s="136"/>
      <c r="F9" s="147"/>
      <c r="G9" s="523">
        <v>0</v>
      </c>
      <c r="H9" s="524">
        <f t="shared" ref="H9:S9" si="0">SUM(H7:H8)</f>
        <v>0</v>
      </c>
      <c r="I9" s="525">
        <f>SUM(I7:I8)</f>
        <v>0</v>
      </c>
      <c r="J9" s="526">
        <f>SUM(J7:J8)</f>
        <v>0</v>
      </c>
      <c r="K9" s="524">
        <f t="shared" si="0"/>
        <v>0</v>
      </c>
      <c r="L9" s="525">
        <f t="shared" si="0"/>
        <v>0</v>
      </c>
      <c r="M9" s="526">
        <f t="shared" si="0"/>
        <v>0</v>
      </c>
      <c r="N9" s="524">
        <f t="shared" si="0"/>
        <v>0</v>
      </c>
      <c r="O9" s="525">
        <f t="shared" si="0"/>
        <v>0</v>
      </c>
      <c r="P9" s="527">
        <f t="shared" si="0"/>
        <v>0</v>
      </c>
      <c r="Q9" s="524">
        <f t="shared" si="0"/>
        <v>0</v>
      </c>
      <c r="R9" s="525">
        <f t="shared" si="0"/>
        <v>0</v>
      </c>
      <c r="S9" s="526">
        <f t="shared" si="0"/>
        <v>0</v>
      </c>
      <c r="T9" s="109"/>
    </row>
    <row r="10" spans="1:22" s="3" customFormat="1" ht="11.25" customHeight="1">
      <c r="A10" s="347"/>
      <c r="B10" s="348"/>
      <c r="C10" s="349"/>
      <c r="D10" s="350"/>
      <c r="E10" s="351"/>
      <c r="F10" s="352"/>
      <c r="G10" s="353"/>
      <c r="H10" s="354"/>
      <c r="I10" s="354"/>
      <c r="J10" s="355"/>
      <c r="K10" s="356"/>
      <c r="L10" s="355"/>
      <c r="M10" s="357"/>
      <c r="N10" s="355"/>
      <c r="O10" s="355"/>
      <c r="P10" s="362"/>
      <c r="Q10" s="356"/>
      <c r="R10" s="355"/>
      <c r="S10" s="357"/>
      <c r="T10" s="335"/>
      <c r="U10" s="32"/>
      <c r="V10" s="75"/>
    </row>
    <row r="11" spans="1:22" s="22" customFormat="1" ht="15.95" customHeight="1">
      <c r="A11" s="299">
        <v>18230009</v>
      </c>
      <c r="B11" s="154" t="s">
        <v>13</v>
      </c>
      <c r="C11" s="56" t="s">
        <v>170</v>
      </c>
      <c r="D11" s="135" t="s">
        <v>9</v>
      </c>
      <c r="E11" s="139"/>
      <c r="F11" s="86"/>
      <c r="G11" s="79">
        <v>2176580.65</v>
      </c>
      <c r="H11" s="212">
        <f>G11+'ELEC Activity 2021'!H11</f>
        <v>2177986.7999999998</v>
      </c>
      <c r="I11" s="57">
        <f>H11+'ELEC Activity 2021'!I11</f>
        <v>2180142.7999999998</v>
      </c>
      <c r="J11" s="57">
        <f>I11+'ELEC Activity 2021'!J11</f>
        <v>2180142.7999999998</v>
      </c>
      <c r="K11" s="212">
        <f>J11+'ELEC Activity 2021'!K11</f>
        <v>2180142.7999999998</v>
      </c>
      <c r="L11" s="57">
        <f>K11+'ELEC Activity 2021'!L11</f>
        <v>2180142.7999999998</v>
      </c>
      <c r="M11" s="58">
        <f>L11+'ELEC Activity 2021'!M11</f>
        <v>2180142.7999999998</v>
      </c>
      <c r="N11" s="57">
        <f>M11+'ELEC Activity 2021'!N11</f>
        <v>2180142.7999999998</v>
      </c>
      <c r="O11" s="57">
        <f>N11+'ELEC Activity 2021'!O11</f>
        <v>2180142.7999999998</v>
      </c>
      <c r="P11" s="361">
        <f>O11+'ELEC Activity 2021'!P11</f>
        <v>2180142.7999999998</v>
      </c>
      <c r="Q11" s="212">
        <f>P11+'ELEC Activity 2021'!Q11</f>
        <v>2185532.5499999998</v>
      </c>
      <c r="R11" s="57">
        <f>Q11+'ELEC Activity 2021'!R11</f>
        <v>2185532.5499999998</v>
      </c>
      <c r="S11" s="58">
        <f>R11+'ELEC Activity 2021'!S11</f>
        <v>2185532.5499999998</v>
      </c>
      <c r="T11" s="109"/>
    </row>
    <row r="12" spans="1:22" s="22" customFormat="1" ht="15.95" customHeight="1" thickBot="1">
      <c r="A12" s="298"/>
      <c r="B12" s="231" t="s">
        <v>13</v>
      </c>
      <c r="C12" s="170" t="s">
        <v>242</v>
      </c>
      <c r="D12" s="406" t="s">
        <v>10</v>
      </c>
      <c r="E12" s="405">
        <v>43070</v>
      </c>
      <c r="F12" s="85" t="s">
        <v>11</v>
      </c>
      <c r="G12" s="83">
        <v>-2173054.2000000002</v>
      </c>
      <c r="H12" s="219">
        <f>G12+'ELEC Activity 2021'!H12</f>
        <v>-2173054.2000000002</v>
      </c>
      <c r="I12" s="377">
        <f>H12+'ELEC Activity 2021'!I12</f>
        <v>-2173054.2000000002</v>
      </c>
      <c r="J12" s="59">
        <f>I12+'ELEC Activity 2021'!J12</f>
        <v>-2173054.2000000002</v>
      </c>
      <c r="K12" s="219">
        <f>J12+'ELEC Activity 2021'!K12</f>
        <v>-2173054.2000000002</v>
      </c>
      <c r="L12" s="377">
        <f>K12+'ELEC Activity 2021'!L12</f>
        <v>-2173054.2000000002</v>
      </c>
      <c r="M12" s="222">
        <f>L12+'ELEC Activity 2021'!M12</f>
        <v>-2173054.2000000002</v>
      </c>
      <c r="N12" s="59">
        <f>M12+'ELEC Activity 2021'!N12</f>
        <v>-2173054.2000000002</v>
      </c>
      <c r="O12" s="377">
        <f>N12+'ELEC Activity 2021'!O12</f>
        <v>-2173054.2000000002</v>
      </c>
      <c r="P12" s="365">
        <f>O12+'ELEC Activity 2021'!P12</f>
        <v>-2173054.2000000002</v>
      </c>
      <c r="Q12" s="219">
        <f>P12+'ELEC Activity 2021'!Q12</f>
        <v>-2173054.2000000002</v>
      </c>
      <c r="R12" s="377">
        <f>Q12+'ELEC Activity 2021'!R12</f>
        <v>-2173054.2000000002</v>
      </c>
      <c r="S12" s="379">
        <f>R12+'ELEC Activity 2021'!S12</f>
        <v>-2173054.2000000002</v>
      </c>
      <c r="T12" s="32"/>
    </row>
    <row r="13" spans="1:22" s="22" customFormat="1" ht="15.95" customHeight="1" thickTop="1">
      <c r="A13" s="137"/>
      <c r="B13" s="294"/>
      <c r="C13" s="295" t="s">
        <v>14</v>
      </c>
      <c r="D13" s="135"/>
      <c r="E13" s="138"/>
      <c r="F13" s="141"/>
      <c r="G13" s="523">
        <f>SUM(G11:G12)</f>
        <v>3526.45</v>
      </c>
      <c r="H13" s="524">
        <f t="shared" ref="H13:R13" si="1">SUM(H11:H12)</f>
        <v>4932.6000000000004</v>
      </c>
      <c r="I13" s="525">
        <f t="shared" si="1"/>
        <v>7088.6</v>
      </c>
      <c r="J13" s="525">
        <f t="shared" si="1"/>
        <v>7088.6</v>
      </c>
      <c r="K13" s="524">
        <f t="shared" si="1"/>
        <v>7088.6</v>
      </c>
      <c r="L13" s="525">
        <f t="shared" si="1"/>
        <v>7088.6</v>
      </c>
      <c r="M13" s="526">
        <f t="shared" si="1"/>
        <v>7088.6</v>
      </c>
      <c r="N13" s="525">
        <f t="shared" si="1"/>
        <v>7088.6</v>
      </c>
      <c r="O13" s="525">
        <f t="shared" si="1"/>
        <v>7088.6</v>
      </c>
      <c r="P13" s="527">
        <f t="shared" si="1"/>
        <v>7088.6</v>
      </c>
      <c r="Q13" s="524">
        <f t="shared" si="1"/>
        <v>12478.35</v>
      </c>
      <c r="R13" s="525">
        <f t="shared" si="1"/>
        <v>12478.35</v>
      </c>
      <c r="S13" s="526">
        <f>SUM(S11:S12)</f>
        <v>12478.35</v>
      </c>
      <c r="T13" s="109"/>
    </row>
    <row r="14" spans="1:22" s="3" customFormat="1" ht="11.25" customHeight="1">
      <c r="A14" s="347"/>
      <c r="B14" s="348"/>
      <c r="C14" s="349"/>
      <c r="D14" s="350"/>
      <c r="E14" s="351"/>
      <c r="F14" s="352"/>
      <c r="G14" s="353"/>
      <c r="H14" s="354"/>
      <c r="I14" s="354"/>
      <c r="J14" s="355"/>
      <c r="K14" s="356"/>
      <c r="L14" s="355"/>
      <c r="M14" s="357"/>
      <c r="N14" s="355"/>
      <c r="O14" s="355"/>
      <c r="P14" s="362"/>
      <c r="Q14" s="356"/>
      <c r="R14" s="355"/>
      <c r="S14" s="357"/>
      <c r="T14" s="335"/>
      <c r="U14" s="32"/>
      <c r="V14" s="75"/>
    </row>
    <row r="15" spans="1:22" s="22" customFormat="1" ht="15.95" customHeight="1">
      <c r="A15" s="299">
        <v>18230021</v>
      </c>
      <c r="B15" s="154" t="s">
        <v>15</v>
      </c>
      <c r="C15" s="56" t="s">
        <v>171</v>
      </c>
      <c r="D15" s="680" t="s">
        <v>16</v>
      </c>
      <c r="E15" s="681"/>
      <c r="F15" s="677"/>
      <c r="G15" s="79">
        <v>1028790.66</v>
      </c>
      <c r="H15" s="213">
        <f>G15+'ELEC Activity 2021'!H15</f>
        <v>1029300.62</v>
      </c>
      <c r="I15" s="62">
        <f>H15+'ELEC Activity 2021'!I15</f>
        <v>1030495.19</v>
      </c>
      <c r="J15" s="62">
        <f>I15+'ELEC Activity 2021'!J15</f>
        <v>1031733.35</v>
      </c>
      <c r="K15" s="213">
        <f>J15+'ELEC Activity 2021'!K15</f>
        <v>1041942.2</v>
      </c>
      <c r="L15" s="62">
        <f>K15+'ELEC Activity 2021'!L15</f>
        <v>1043184.5</v>
      </c>
      <c r="M15" s="172">
        <f>L15+'ELEC Activity 2021'!M15</f>
        <v>1044441.58</v>
      </c>
      <c r="N15" s="62">
        <f>M15+'ELEC Activity 2021'!N15</f>
        <v>1045725.21</v>
      </c>
      <c r="O15" s="62">
        <f>N15+'ELEC Activity 2021'!O15</f>
        <v>1056293.6499999999</v>
      </c>
      <c r="P15" s="363">
        <f>O15+'ELEC Activity 2021'!P15</f>
        <v>1057486.42</v>
      </c>
      <c r="Q15" s="213">
        <f>P15+'ELEC Activity 2021'!Q15</f>
        <v>1058763.67</v>
      </c>
      <c r="R15" s="62">
        <f>Q15+'ELEC Activity 2021'!R15</f>
        <v>1059525.3899999999</v>
      </c>
      <c r="S15" s="172">
        <f>R15+'ELEC Activity 2021'!S15</f>
        <v>1066508.9099999999</v>
      </c>
      <c r="T15" s="109"/>
    </row>
    <row r="16" spans="1:22" s="22" customFormat="1" ht="15.95" customHeight="1">
      <c r="A16" s="300"/>
      <c r="B16" s="154" t="s">
        <v>15</v>
      </c>
      <c r="C16" s="56" t="s">
        <v>239</v>
      </c>
      <c r="D16" s="680"/>
      <c r="E16" s="681"/>
      <c r="F16" s="679"/>
      <c r="G16" s="79">
        <v>-759343.04</v>
      </c>
      <c r="H16" s="212">
        <f>G16+'ELEC Activity 2021'!H16</f>
        <v>-759343.04</v>
      </c>
      <c r="I16" s="57">
        <f>H16+'ELEC Activity 2021'!I16</f>
        <v>-766677.24</v>
      </c>
      <c r="J16" s="57">
        <f>I16+'ELEC Activity 2021'!J16</f>
        <v>-773737.69</v>
      </c>
      <c r="K16" s="212">
        <f>J16+'ELEC Activity 2021'!K16</f>
        <v>-773737.69</v>
      </c>
      <c r="L16" s="57">
        <f>K16+'ELEC Activity 2021'!L16</f>
        <v>-774329.38</v>
      </c>
      <c r="M16" s="58">
        <f>L16+'ELEC Activity 2021'!M16</f>
        <v>-774329.38</v>
      </c>
      <c r="N16" s="62">
        <f>M16+'ELEC Activity 2021'!N16</f>
        <v>-776835.36</v>
      </c>
      <c r="O16" s="62">
        <f>N16+'ELEC Activity 2021'!O16</f>
        <v>-776835.36</v>
      </c>
      <c r="P16" s="363">
        <f>O16+'ELEC Activity 2021'!P16</f>
        <v>-776835.36</v>
      </c>
      <c r="Q16" s="213">
        <f>P16+'ELEC Activity 2021'!Q16</f>
        <v>-776835.36</v>
      </c>
      <c r="R16" s="62">
        <f>Q16+'ELEC Activity 2021'!R16</f>
        <v>-776835.36</v>
      </c>
      <c r="S16" s="172">
        <f>R16+'ELEC Activity 2021'!S16</f>
        <v>-790250.38</v>
      </c>
      <c r="T16" s="32"/>
    </row>
    <row r="17" spans="1:22" s="22" customFormat="1" ht="15.95" customHeight="1">
      <c r="A17" s="300"/>
      <c r="B17" s="155" t="s">
        <v>15</v>
      </c>
      <c r="C17" s="25" t="s">
        <v>151</v>
      </c>
      <c r="D17" s="407"/>
      <c r="E17" s="408"/>
      <c r="F17" s="409"/>
      <c r="G17" s="79">
        <v>-37720.86</v>
      </c>
      <c r="H17" s="219">
        <f>G17+'ELEC Activity 2021'!H17</f>
        <v>-37720.86</v>
      </c>
      <c r="I17" s="140">
        <f>H17+'ELEC Activity 2021'!I17</f>
        <v>-37720.86</v>
      </c>
      <c r="J17" s="59">
        <f>I17+'ELEC Activity 2021'!J17</f>
        <v>-37720.86</v>
      </c>
      <c r="K17" s="221">
        <f>J17+'ELEC Activity 2021'!K17</f>
        <v>-37720.86</v>
      </c>
      <c r="L17" s="62">
        <f>K17+'ELEC Activity 2021'!L17</f>
        <v>-37720.86</v>
      </c>
      <c r="M17" s="173">
        <f>L17+'ELEC Activity 2021'!M17</f>
        <v>-37720.86</v>
      </c>
      <c r="N17" s="140">
        <f>M17+'ELEC Activity 2021'!N17</f>
        <v>-37720.86</v>
      </c>
      <c r="O17" s="62">
        <f>N17+'ELEC Activity 2021'!O17</f>
        <v>-37720.86</v>
      </c>
      <c r="P17" s="364">
        <f>O17+'ELEC Activity 2021'!P17</f>
        <v>-37720.86</v>
      </c>
      <c r="Q17" s="213">
        <f>P17+'ELEC Activity 2021'!Q17</f>
        <v>-37720.86</v>
      </c>
      <c r="R17" s="62">
        <f>Q17+'ELEC Activity 2021'!R17</f>
        <v>-37720.86</v>
      </c>
      <c r="S17" s="172">
        <f>R17+'ELEC Activity 2021'!S17</f>
        <v>-37720.86</v>
      </c>
      <c r="T17" s="32"/>
    </row>
    <row r="18" spans="1:22" s="22" customFormat="1" ht="15.95" customHeight="1" thickBot="1">
      <c r="A18" s="300"/>
      <c r="B18" s="231" t="s">
        <v>15</v>
      </c>
      <c r="C18" s="170" t="s">
        <v>242</v>
      </c>
      <c r="D18" s="404" t="s">
        <v>10</v>
      </c>
      <c r="E18" s="405">
        <v>43070</v>
      </c>
      <c r="F18" s="410" t="s">
        <v>11</v>
      </c>
      <c r="G18" s="83">
        <v>-306582.55</v>
      </c>
      <c r="H18" s="378">
        <f>G18+'ELEC Activity 2021'!H18</f>
        <v>-306582.55</v>
      </c>
      <c r="I18" s="377">
        <f>H18+'ELEC Activity 2021'!I18</f>
        <v>-306582.55</v>
      </c>
      <c r="J18" s="377">
        <f>I18+'ELEC Activity 2021'!J18</f>
        <v>-306582.55</v>
      </c>
      <c r="K18" s="378">
        <f>J18+'ELEC Activity 2021'!K18</f>
        <v>-306582.55</v>
      </c>
      <c r="L18" s="377">
        <f>K18+'ELEC Activity 2021'!L18</f>
        <v>-306582.55</v>
      </c>
      <c r="M18" s="379">
        <f>L18+'ELEC Activity 2021'!M18</f>
        <v>-306582.55</v>
      </c>
      <c r="N18" s="377">
        <f>M18+'ELEC Activity 2021'!N18</f>
        <v>-306582.55</v>
      </c>
      <c r="O18" s="377">
        <f>N18+'ELEC Activity 2021'!O18</f>
        <v>-306582.55</v>
      </c>
      <c r="P18" s="522">
        <f>O18+'ELEC Activity 2021'!P18</f>
        <v>-306582.55</v>
      </c>
      <c r="Q18" s="378">
        <f>P18+'ELEC Activity 2021'!Q18</f>
        <v>-306582.55</v>
      </c>
      <c r="R18" s="377">
        <f>Q18+'ELEC Activity 2021'!R18</f>
        <v>-306582.55</v>
      </c>
      <c r="S18" s="379">
        <f>R18+'ELEC Activity 2021'!S18</f>
        <v>-306582.55</v>
      </c>
      <c r="T18" s="32"/>
    </row>
    <row r="19" spans="1:22" s="22" customFormat="1" ht="15.95" customHeight="1" thickTop="1">
      <c r="A19" s="137"/>
      <c r="B19" s="294"/>
      <c r="C19" s="295" t="s">
        <v>17</v>
      </c>
      <c r="D19" s="60"/>
      <c r="E19" s="61"/>
      <c r="F19" s="60"/>
      <c r="G19" s="528">
        <f>SUM(G15:G18)</f>
        <v>-74855.789999999994</v>
      </c>
      <c r="H19" s="524">
        <f>SUM(H15:H18)</f>
        <v>-74345.83</v>
      </c>
      <c r="I19" s="525">
        <f>SUM(I15:I18)</f>
        <v>-80485.460000000006</v>
      </c>
      <c r="J19" s="525">
        <f t="shared" ref="J19:S19" si="2">SUM(J15:J18)</f>
        <v>-86307.75</v>
      </c>
      <c r="K19" s="524">
        <f>SUM(K15:K18)</f>
        <v>-76098.899999999994</v>
      </c>
      <c r="L19" s="525">
        <f t="shared" si="2"/>
        <v>-75448.289999999994</v>
      </c>
      <c r="M19" s="526">
        <f t="shared" si="2"/>
        <v>-74191.210000000006</v>
      </c>
      <c r="N19" s="525">
        <f t="shared" si="2"/>
        <v>-75413.56</v>
      </c>
      <c r="O19" s="525">
        <f t="shared" si="2"/>
        <v>-64845.120000000003</v>
      </c>
      <c r="P19" s="527">
        <f t="shared" si="2"/>
        <v>-63652.35</v>
      </c>
      <c r="Q19" s="524">
        <f t="shared" si="2"/>
        <v>-62375.1</v>
      </c>
      <c r="R19" s="525">
        <f t="shared" si="2"/>
        <v>-61613.38</v>
      </c>
      <c r="S19" s="526">
        <f t="shared" si="2"/>
        <v>-68044.88</v>
      </c>
      <c r="T19" s="109"/>
    </row>
    <row r="20" spans="1:22" s="3" customFormat="1" ht="11.25" customHeight="1">
      <c r="A20" s="347"/>
      <c r="B20" s="348"/>
      <c r="C20" s="349"/>
      <c r="D20" s="350"/>
      <c r="E20" s="351"/>
      <c r="F20" s="352"/>
      <c r="G20" s="353"/>
      <c r="H20" s="354"/>
      <c r="I20" s="354"/>
      <c r="J20" s="355"/>
      <c r="K20" s="356"/>
      <c r="L20" s="355"/>
      <c r="M20" s="357"/>
      <c r="N20" s="355"/>
      <c r="O20" s="355"/>
      <c r="P20" s="362"/>
      <c r="Q20" s="356"/>
      <c r="R20" s="355"/>
      <c r="S20" s="357"/>
      <c r="T20" s="335"/>
      <c r="U20" s="32"/>
      <c r="V20" s="75"/>
    </row>
    <row r="21" spans="1:22" s="22" customFormat="1" ht="15.95" customHeight="1">
      <c r="A21" s="307" t="s">
        <v>183</v>
      </c>
      <c r="B21" s="301" t="s">
        <v>184</v>
      </c>
      <c r="C21" s="302" t="s">
        <v>235</v>
      </c>
      <c r="D21" s="303"/>
      <c r="E21" s="193">
        <v>43525</v>
      </c>
      <c r="F21" s="256"/>
      <c r="G21" s="83">
        <v>0</v>
      </c>
      <c r="H21" s="220">
        <f>G21+'ELEC Activity 2021'!H21</f>
        <v>0</v>
      </c>
      <c r="I21" s="216">
        <f>H21+'ELEC Activity 2021'!I21</f>
        <v>0</v>
      </c>
      <c r="J21" s="216">
        <f>I21+'ELEC Activity 2021'!J21</f>
        <v>0</v>
      </c>
      <c r="K21" s="220">
        <f>J21+'ELEC Activity 2021'!K21</f>
        <v>0</v>
      </c>
      <c r="L21" s="216">
        <f>K21+'ELEC Activity 2021'!L21</f>
        <v>0</v>
      </c>
      <c r="M21" s="216">
        <f>L21+'ELEC Activity 2021'!M21</f>
        <v>0</v>
      </c>
      <c r="N21" s="220">
        <f>M21+'ELEC Activity 2021'!N21</f>
        <v>0</v>
      </c>
      <c r="O21" s="216">
        <f>N21+'ELEC Activity 2021'!O21</f>
        <v>0</v>
      </c>
      <c r="P21" s="216">
        <f>O21+'ELEC Activity 2021'!P21</f>
        <v>0</v>
      </c>
      <c r="Q21" s="519">
        <f>P21+'ELEC Activity 2021'!Q21</f>
        <v>0</v>
      </c>
      <c r="R21" s="520">
        <f>Q21+'ELEC Activity 2021'!R21</f>
        <v>0</v>
      </c>
      <c r="S21" s="521">
        <f>R21+'ELEC Activity 2021'!S21</f>
        <v>0</v>
      </c>
      <c r="T21" s="32"/>
    </row>
    <row r="22" spans="1:22" s="22" customFormat="1" ht="15.95" customHeight="1" thickBot="1">
      <c r="A22" s="470" t="s">
        <v>207</v>
      </c>
      <c r="B22" s="372" t="s">
        <v>205</v>
      </c>
      <c r="C22" s="302" t="s">
        <v>236</v>
      </c>
      <c r="D22" s="303"/>
      <c r="E22" s="405">
        <v>44166</v>
      </c>
      <c r="F22" s="397"/>
      <c r="G22" s="88">
        <v>99931.95</v>
      </c>
      <c r="H22" s="220">
        <f>G22+'ELEC Activity 2021'!H22</f>
        <v>99931.95</v>
      </c>
      <c r="I22" s="216">
        <f>H22+'ELEC Activity 2021'!I22</f>
        <v>99931.95</v>
      </c>
      <c r="J22" s="216">
        <f>I22+'ELEC Activity 2021'!J22</f>
        <v>99931.95</v>
      </c>
      <c r="K22" s="220">
        <f>J22+'ELEC Activity 2021'!K22</f>
        <v>99931.95</v>
      </c>
      <c r="L22" s="216">
        <f>K22+'ELEC Activity 2021'!L22</f>
        <v>99931.95</v>
      </c>
      <c r="M22" s="216">
        <f>L22+'ELEC Activity 2021'!M22</f>
        <v>99931.95</v>
      </c>
      <c r="N22" s="220">
        <f>M22+'ELEC Activity 2021'!N22</f>
        <v>99931.95</v>
      </c>
      <c r="O22" s="216">
        <f>N22+'ELEC Activity 2021'!O22</f>
        <v>99931.95</v>
      </c>
      <c r="P22" s="216">
        <f>O22+'ELEC Activity 2021'!P22</f>
        <v>99931.95</v>
      </c>
      <c r="Q22" s="220">
        <f>P22+'ELEC Activity 2021'!Q22</f>
        <v>99931.95</v>
      </c>
      <c r="R22" s="216">
        <f>Q22+'ELEC Activity 2021'!R22</f>
        <v>99931.95</v>
      </c>
      <c r="S22" s="217">
        <f>R22+'ELEC Activity 2021'!S22</f>
        <v>99931.95</v>
      </c>
      <c r="T22" s="32"/>
    </row>
    <row r="23" spans="1:22" s="22" customFormat="1" ht="15.95" customHeight="1" thickTop="1">
      <c r="A23" s="308"/>
      <c r="B23" s="267"/>
      <c r="C23" s="304" t="s">
        <v>182</v>
      </c>
      <c r="D23" s="305"/>
      <c r="E23" s="276"/>
      <c r="F23" s="306"/>
      <c r="G23" s="528">
        <f>SUM(G21:G22)</f>
        <v>99931.95</v>
      </c>
      <c r="H23" s="524">
        <f t="shared" ref="H23:S23" si="3">SUM(H21:H22)</f>
        <v>99931.95</v>
      </c>
      <c r="I23" s="525">
        <f t="shared" si="3"/>
        <v>99931.95</v>
      </c>
      <c r="J23" s="525">
        <f t="shared" si="3"/>
        <v>99931.95</v>
      </c>
      <c r="K23" s="524">
        <f t="shared" si="3"/>
        <v>99931.95</v>
      </c>
      <c r="L23" s="525">
        <f t="shared" si="3"/>
        <v>99931.95</v>
      </c>
      <c r="M23" s="525">
        <f t="shared" si="3"/>
        <v>99931.95</v>
      </c>
      <c r="N23" s="524">
        <f t="shared" si="3"/>
        <v>99931.95</v>
      </c>
      <c r="O23" s="525">
        <f t="shared" si="3"/>
        <v>99931.95</v>
      </c>
      <c r="P23" s="525">
        <f t="shared" si="3"/>
        <v>99931.95</v>
      </c>
      <c r="Q23" s="524">
        <f t="shared" si="3"/>
        <v>99931.95</v>
      </c>
      <c r="R23" s="525">
        <f t="shared" si="3"/>
        <v>99931.95</v>
      </c>
      <c r="S23" s="526">
        <f t="shared" si="3"/>
        <v>99931.95</v>
      </c>
      <c r="T23" s="109"/>
      <c r="U23" s="32"/>
      <c r="V23" s="32"/>
    </row>
    <row r="24" spans="1:22" s="3" customFormat="1" ht="11.25" customHeight="1">
      <c r="A24" s="347"/>
      <c r="B24" s="348"/>
      <c r="C24" s="349"/>
      <c r="D24" s="350"/>
      <c r="E24" s="351"/>
      <c r="F24" s="352"/>
      <c r="G24" s="353"/>
      <c r="H24" s="354"/>
      <c r="I24" s="354"/>
      <c r="J24" s="355"/>
      <c r="K24" s="356"/>
      <c r="L24" s="355"/>
      <c r="M24" s="357"/>
      <c r="N24" s="355"/>
      <c r="O24" s="355"/>
      <c r="P24" s="362"/>
      <c r="Q24" s="356"/>
      <c r="R24" s="355"/>
      <c r="S24" s="357"/>
      <c r="T24" s="335"/>
      <c r="U24" s="32"/>
      <c r="V24" s="75"/>
    </row>
    <row r="25" spans="1:22" s="22" customFormat="1" ht="15.95" customHeight="1">
      <c r="A25" s="299" t="s">
        <v>19</v>
      </c>
      <c r="B25" s="154" t="s">
        <v>20</v>
      </c>
      <c r="C25" s="56" t="s">
        <v>172</v>
      </c>
      <c r="D25" s="135" t="s">
        <v>21</v>
      </c>
      <c r="E25" s="139"/>
      <c r="F25" s="86"/>
      <c r="G25" s="79">
        <v>547331.67000000004</v>
      </c>
      <c r="H25" s="213">
        <f>G25+'ELEC Activity 2021'!H25</f>
        <v>547331.67000000004</v>
      </c>
      <c r="I25" s="62">
        <f>H25+'ELEC Activity 2021'!I25</f>
        <v>547331.67000000004</v>
      </c>
      <c r="J25" s="62">
        <f>I25+'ELEC Activity 2021'!J25</f>
        <v>550875.72</v>
      </c>
      <c r="K25" s="213">
        <f>J25+'ELEC Activity 2021'!K25</f>
        <v>550875.72</v>
      </c>
      <c r="L25" s="62">
        <f>K25+'ELEC Activity 2021'!L25</f>
        <v>552165.22</v>
      </c>
      <c r="M25" s="172">
        <f>L25+'ELEC Activity 2021'!M25</f>
        <v>552165.22</v>
      </c>
      <c r="N25" s="62">
        <f>M25+'ELEC Activity 2021'!N25</f>
        <v>552445.22</v>
      </c>
      <c r="O25" s="62">
        <f>N25+'ELEC Activity 2021'!O25</f>
        <v>560249.68999999994</v>
      </c>
      <c r="P25" s="363">
        <f>O25+'ELEC Activity 2021'!P25</f>
        <v>561844.18999999994</v>
      </c>
      <c r="Q25" s="213">
        <f>P25+'ELEC Activity 2021'!Q25</f>
        <v>561844.18999999994</v>
      </c>
      <c r="R25" s="62">
        <f>Q25+'ELEC Activity 2021'!R25</f>
        <v>562420.18999999994</v>
      </c>
      <c r="S25" s="172">
        <f>R25+'ELEC Activity 2021'!S25</f>
        <v>566372.93999999994</v>
      </c>
      <c r="T25" s="32"/>
    </row>
    <row r="26" spans="1:22" s="22" customFormat="1" ht="15.95" customHeight="1" thickBot="1">
      <c r="A26" s="300"/>
      <c r="B26" s="231" t="s">
        <v>20</v>
      </c>
      <c r="C26" s="170" t="s">
        <v>242</v>
      </c>
      <c r="D26" s="407" t="s">
        <v>10</v>
      </c>
      <c r="E26" s="405">
        <v>43070</v>
      </c>
      <c r="F26" s="85" t="s">
        <v>11</v>
      </c>
      <c r="G26" s="83">
        <v>-481196.65</v>
      </c>
      <c r="H26" s="220">
        <f>G26+'ELEC Activity 2021'!H26</f>
        <v>-481196.65</v>
      </c>
      <c r="I26" s="216">
        <f>H26+'ELEC Activity 2021'!I26</f>
        <v>-481196.65</v>
      </c>
      <c r="J26" s="216">
        <f>I26+'ELEC Activity 2021'!J26</f>
        <v>-481196.65</v>
      </c>
      <c r="K26" s="220">
        <f>J26+'ELEC Activity 2021'!K26</f>
        <v>-481196.65</v>
      </c>
      <c r="L26" s="216">
        <f>K26+'ELEC Activity 2021'!L26</f>
        <v>-481196.65</v>
      </c>
      <c r="M26" s="217">
        <f>L26+'ELEC Activity 2021'!M26</f>
        <v>-481196.65</v>
      </c>
      <c r="N26" s="216">
        <f>M26+'ELEC Activity 2021'!N26</f>
        <v>-481196.65</v>
      </c>
      <c r="O26" s="216">
        <f>N26+'ELEC Activity 2021'!O26</f>
        <v>-481196.65</v>
      </c>
      <c r="P26" s="360">
        <f>O26+'ELEC Activity 2021'!P26</f>
        <v>-481196.65</v>
      </c>
      <c r="Q26" s="220">
        <f>P26+'ELEC Activity 2021'!Q26</f>
        <v>-481196.65</v>
      </c>
      <c r="R26" s="216">
        <f>Q26+'ELEC Activity 2021'!R26</f>
        <v>-481196.65</v>
      </c>
      <c r="S26" s="217">
        <f>R26+'ELEC Activity 2021'!S26</f>
        <v>-481196.65</v>
      </c>
      <c r="T26" s="32"/>
    </row>
    <row r="27" spans="1:22" s="22" customFormat="1" ht="15.95" customHeight="1" thickTop="1">
      <c r="A27" s="137"/>
      <c r="B27" s="294"/>
      <c r="C27" s="309" t="s">
        <v>22</v>
      </c>
      <c r="D27" s="310"/>
      <c r="E27" s="66"/>
      <c r="F27" s="87"/>
      <c r="G27" s="528">
        <f>SUM(G25:G26)</f>
        <v>66135.02</v>
      </c>
      <c r="H27" s="524">
        <f t="shared" ref="H27:M27" si="4">SUM(H25:H26)</f>
        <v>66135.02</v>
      </c>
      <c r="I27" s="525">
        <f t="shared" si="4"/>
        <v>66135.02</v>
      </c>
      <c r="J27" s="525">
        <f t="shared" si="4"/>
        <v>69679.070000000007</v>
      </c>
      <c r="K27" s="524">
        <f t="shared" si="4"/>
        <v>69679.070000000007</v>
      </c>
      <c r="L27" s="525">
        <f t="shared" si="4"/>
        <v>70968.570000000007</v>
      </c>
      <c r="M27" s="526">
        <f t="shared" si="4"/>
        <v>70968.570000000007</v>
      </c>
      <c r="N27" s="525">
        <f t="shared" ref="N27:S27" si="5">SUM(N25:N26)</f>
        <v>71248.570000000007</v>
      </c>
      <c r="O27" s="525">
        <f t="shared" si="5"/>
        <v>79053.039999999994</v>
      </c>
      <c r="P27" s="527">
        <f t="shared" si="5"/>
        <v>80647.539999999994</v>
      </c>
      <c r="Q27" s="524">
        <f t="shared" si="5"/>
        <v>80647.539999999994</v>
      </c>
      <c r="R27" s="525">
        <f t="shared" si="5"/>
        <v>81223.539999999994</v>
      </c>
      <c r="S27" s="526">
        <f t="shared" si="5"/>
        <v>85176.29</v>
      </c>
      <c r="T27" s="109"/>
    </row>
    <row r="28" spans="1:22" s="3" customFormat="1" ht="11.25" customHeight="1">
      <c r="A28" s="347"/>
      <c r="B28" s="348"/>
      <c r="C28" s="349"/>
      <c r="D28" s="350"/>
      <c r="E28" s="351"/>
      <c r="F28" s="352"/>
      <c r="G28" s="353"/>
      <c r="H28" s="354"/>
      <c r="I28" s="354"/>
      <c r="J28" s="355"/>
      <c r="K28" s="356"/>
      <c r="L28" s="355"/>
      <c r="M28" s="357"/>
      <c r="N28" s="355"/>
      <c r="O28" s="355"/>
      <c r="P28" s="362"/>
      <c r="Q28" s="356"/>
      <c r="R28" s="355"/>
      <c r="S28" s="357"/>
      <c r="T28" s="335"/>
      <c r="U28" s="32"/>
      <c r="V28" s="75"/>
    </row>
    <row r="29" spans="1:22" s="22" customFormat="1" ht="15.95" customHeight="1">
      <c r="A29" s="612" t="s">
        <v>23</v>
      </c>
      <c r="B29" s="154" t="s">
        <v>24</v>
      </c>
      <c r="C29" s="56" t="s">
        <v>173</v>
      </c>
      <c r="D29" s="682" t="s">
        <v>25</v>
      </c>
      <c r="E29" s="681"/>
      <c r="F29" s="677"/>
      <c r="G29" s="79">
        <v>3657387.28</v>
      </c>
      <c r="H29" s="213">
        <f>G29+'ELEC Activity 2021'!H29</f>
        <v>3658154.53</v>
      </c>
      <c r="I29" s="62">
        <f>H29+'ELEC Activity 2021'!I29</f>
        <v>3658154.53</v>
      </c>
      <c r="J29" s="57">
        <f>I29+'ELEC Activity 2021'!J29</f>
        <v>3659230.78</v>
      </c>
      <c r="K29" s="213">
        <f>J29+'ELEC Activity 2021'!K29</f>
        <v>3659230.78</v>
      </c>
      <c r="L29" s="62">
        <f>K29+'ELEC Activity 2021'!L29</f>
        <v>3662456.03</v>
      </c>
      <c r="M29" s="172">
        <f>L29+'ELEC Activity 2021'!M29</f>
        <v>3662626.53</v>
      </c>
      <c r="N29" s="62">
        <f>M29+'ELEC Activity 2021'!N29</f>
        <v>3662626.53</v>
      </c>
      <c r="O29" s="62">
        <f>N29+'ELEC Activity 2021'!O29</f>
        <v>3877016.98</v>
      </c>
      <c r="P29" s="363">
        <f>O29+'ELEC Activity 2021'!P29</f>
        <v>3884922.98</v>
      </c>
      <c r="Q29" s="213">
        <f>P29+'ELEC Activity 2021'!Q29</f>
        <v>3984748.49</v>
      </c>
      <c r="R29" s="62">
        <f>Q29+'ELEC Activity 2021'!R29</f>
        <v>4040335.26</v>
      </c>
      <c r="S29" s="172">
        <f>R29+'ELEC Activity 2021'!S29</f>
        <v>4093794.24</v>
      </c>
      <c r="T29" s="32"/>
    </row>
    <row r="30" spans="1:22" s="22" customFormat="1" ht="15.95" customHeight="1">
      <c r="A30" s="613"/>
      <c r="B30" s="154" t="s">
        <v>24</v>
      </c>
      <c r="C30" s="56" t="s">
        <v>247</v>
      </c>
      <c r="D30" s="682"/>
      <c r="E30" s="681"/>
      <c r="F30" s="678"/>
      <c r="G30" s="79">
        <v>0</v>
      </c>
      <c r="H30" s="213">
        <f>G30+'ELEC Activity 2021'!H30</f>
        <v>0</v>
      </c>
      <c r="I30" s="62">
        <f>H30+'ELEC Activity 2021'!I30</f>
        <v>0</v>
      </c>
      <c r="J30" s="57">
        <f>I30+'ELEC Activity 2021'!J30</f>
        <v>-119.33</v>
      </c>
      <c r="K30" s="213">
        <f>J30+'ELEC Activity 2021'!K30</f>
        <v>-119.33</v>
      </c>
      <c r="L30" s="62">
        <f>K30+'ELEC Activity 2021'!L30</f>
        <v>-119.33</v>
      </c>
      <c r="M30" s="172">
        <f>L30+'ELEC Activity 2021'!M30</f>
        <v>-119.33</v>
      </c>
      <c r="N30" s="62">
        <f>M30+'ELEC Activity 2021'!N30</f>
        <v>-119.33</v>
      </c>
      <c r="O30" s="62">
        <f>N30+'ELEC Activity 2021'!O30</f>
        <v>-119.33</v>
      </c>
      <c r="P30" s="363">
        <f>O30+'ELEC Activity 2021'!P30</f>
        <v>-119.33</v>
      </c>
      <c r="Q30" s="213">
        <f>P30+'ELEC Activity 2021'!Q30</f>
        <v>-119.33</v>
      </c>
      <c r="R30" s="62">
        <f>Q30+'ELEC Activity 2021'!R30</f>
        <v>-119.33</v>
      </c>
      <c r="S30" s="172">
        <f>R30+'ELEC Activity 2021'!S30</f>
        <v>-119.33</v>
      </c>
      <c r="T30" s="32"/>
    </row>
    <row r="31" spans="1:22" s="22" customFormat="1" ht="15.95" customHeight="1">
      <c r="A31" s="608" t="s">
        <v>150</v>
      </c>
      <c r="B31" s="156" t="s">
        <v>24</v>
      </c>
      <c r="C31" s="56" t="s">
        <v>246</v>
      </c>
      <c r="D31" s="682"/>
      <c r="E31" s="681"/>
      <c r="F31" s="678"/>
      <c r="G31" s="79">
        <v>0</v>
      </c>
      <c r="H31" s="213">
        <f>G31+'ELEC Activity 2021'!H31</f>
        <v>0</v>
      </c>
      <c r="I31" s="62">
        <f>H31+'ELEC Activity 2021'!I29</f>
        <v>0</v>
      </c>
      <c r="J31" s="62">
        <f>I31+'ELEC Activity 2021'!J31</f>
        <v>0</v>
      </c>
      <c r="K31" s="213">
        <f>J31+'ELEC Activity 2021'!K31</f>
        <v>-127.67</v>
      </c>
      <c r="L31" s="62">
        <f>K31+'ELEC Activity 2021'!L31</f>
        <v>-127.67</v>
      </c>
      <c r="M31" s="172">
        <f>L31+'ELEC Activity 2021'!M31</f>
        <v>-127.67</v>
      </c>
      <c r="N31" s="62">
        <f>M31+'ELEC Activity 2021'!N31</f>
        <v>-127.67</v>
      </c>
      <c r="O31" s="62">
        <f>N31+'ELEC Activity 2021'!O31</f>
        <v>-127.67</v>
      </c>
      <c r="P31" s="363">
        <f>O31+'ELEC Activity 2021'!P31</f>
        <v>-127.67</v>
      </c>
      <c r="Q31" s="213">
        <f>P31+'ELEC Activity 2021'!Q31</f>
        <v>-127.67</v>
      </c>
      <c r="R31" s="62">
        <f>Q31+'ELEC Activity 2021'!R31</f>
        <v>-127.67</v>
      </c>
      <c r="S31" s="610">
        <f>R31+'ELEC Activity 2021'!S31</f>
        <v>-127.67</v>
      </c>
      <c r="T31" s="32"/>
    </row>
    <row r="32" spans="1:22" s="22" customFormat="1" ht="15.95" customHeight="1">
      <c r="A32" s="608"/>
      <c r="B32" s="156" t="s">
        <v>24</v>
      </c>
      <c r="C32" s="56" t="s">
        <v>240</v>
      </c>
      <c r="D32" s="682"/>
      <c r="E32" s="681"/>
      <c r="F32" s="679"/>
      <c r="G32" s="79">
        <v>-765120.08</v>
      </c>
      <c r="H32" s="213">
        <f>G32+'ELEC Activity 2021'!H32</f>
        <v>-765120.08</v>
      </c>
      <c r="I32" s="62">
        <f>H32+'ELEC Activity 2021'!I32</f>
        <v>-765120.08</v>
      </c>
      <c r="J32" s="62">
        <f>I32+'ELEC Activity 2021'!J32</f>
        <v>-765120.08</v>
      </c>
      <c r="K32" s="213">
        <f>J32+'ELEC Activity 2021'!K32</f>
        <v>-765120.08</v>
      </c>
      <c r="L32" s="62">
        <f>K32+'ELEC Activity 2021'!L32</f>
        <v>-781336.7</v>
      </c>
      <c r="M32" s="62">
        <f>L32+'ELEC Activity 2021'!M32</f>
        <v>-781336.7</v>
      </c>
      <c r="N32" s="213">
        <f>M32+'ELEC Activity 2021'!N32</f>
        <v>-781336.7</v>
      </c>
      <c r="O32" s="62">
        <f>N32+'ELEC Activity 2021'!O32</f>
        <v>-781336.7</v>
      </c>
      <c r="P32" s="62">
        <f>O32+'ELEC Activity 2021'!P32</f>
        <v>-777109.35</v>
      </c>
      <c r="Q32" s="213">
        <f>P32+'ELEC Activity 2021'!Q32</f>
        <v>-777109.35</v>
      </c>
      <c r="R32" s="62">
        <f>Q32+'ELEC Activity 2021'!R32</f>
        <v>-777109.35</v>
      </c>
      <c r="S32" s="172">
        <f>R32+'ELEC Activity 2021'!S32</f>
        <v>-777109.35</v>
      </c>
      <c r="T32" s="32"/>
    </row>
    <row r="33" spans="1:22" s="22" customFormat="1" ht="15.95" customHeight="1">
      <c r="A33" s="312"/>
      <c r="B33" s="411" t="s">
        <v>24</v>
      </c>
      <c r="C33" s="25" t="s">
        <v>151</v>
      </c>
      <c r="D33" s="407"/>
      <c r="E33" s="408"/>
      <c r="F33" s="148"/>
      <c r="G33" s="79">
        <v>-351153.55</v>
      </c>
      <c r="H33" s="213">
        <f>G33+'ELEC Activity 2021'!H33</f>
        <v>-351153.55</v>
      </c>
      <c r="I33" s="140">
        <f>H33+'ELEC Activity 2021'!I33</f>
        <v>-351153.55</v>
      </c>
      <c r="J33" s="59">
        <f>I33+'ELEC Activity 2021'!J33</f>
        <v>-351153.55</v>
      </c>
      <c r="K33" s="213">
        <f>J33+'ELEC Activity 2021'!K33</f>
        <v>-351153.55</v>
      </c>
      <c r="L33" s="140">
        <f>K33+'ELEC Activity 2021'!L33</f>
        <v>-351153.55</v>
      </c>
      <c r="M33" s="222">
        <f>L33+'ELEC Activity 2021'!M33</f>
        <v>-351153.55</v>
      </c>
      <c r="N33" s="62">
        <f>M33+'ELEC Activity 2021'!N33</f>
        <v>-351153.55</v>
      </c>
      <c r="O33" s="140">
        <f>N33+'ELEC Activity 2021'!O33</f>
        <v>-351153.55</v>
      </c>
      <c r="P33" s="365">
        <f>O33+'ELEC Activity 2021'!P33</f>
        <v>-351153.55</v>
      </c>
      <c r="Q33" s="213">
        <f>P33+'ELEC Activity 2021'!Q33</f>
        <v>-351153.55</v>
      </c>
      <c r="R33" s="140">
        <f>Q33+'ELEC Activity 2021'!R33</f>
        <v>-351153.55</v>
      </c>
      <c r="S33" s="222">
        <f>R33+'ELEC Activity 2021'!S33</f>
        <v>-351153.55</v>
      </c>
      <c r="T33" s="32"/>
    </row>
    <row r="34" spans="1:22" s="22" customFormat="1" ht="15.95" customHeight="1" thickBot="1">
      <c r="A34" s="300"/>
      <c r="B34" s="231" t="s">
        <v>24</v>
      </c>
      <c r="C34" s="170" t="s">
        <v>242</v>
      </c>
      <c r="D34" s="412" t="s">
        <v>10</v>
      </c>
      <c r="E34" s="405">
        <v>43070</v>
      </c>
      <c r="F34" s="85" t="s">
        <v>11</v>
      </c>
      <c r="G34" s="83">
        <v>-2266333.15</v>
      </c>
      <c r="H34" s="378">
        <f>G34+'ELEC Activity 2021'!H34</f>
        <v>-2266333.15</v>
      </c>
      <c r="I34" s="377">
        <f>H34+'ELEC Activity 2021'!I34</f>
        <v>-2266333.15</v>
      </c>
      <c r="J34" s="377">
        <f>I34+'ELEC Activity 2021'!J34</f>
        <v>-2266333.15</v>
      </c>
      <c r="K34" s="378">
        <f>J34+'ELEC Activity 2021'!K34</f>
        <v>-2266333.15</v>
      </c>
      <c r="L34" s="377">
        <f>K34+'ELEC Activity 2021'!L34</f>
        <v>-2266333.15</v>
      </c>
      <c r="M34" s="379">
        <f>L34+'ELEC Activity 2021'!M34</f>
        <v>-2266333.15</v>
      </c>
      <c r="N34" s="377">
        <f>M34+'ELEC Activity 2021'!N34</f>
        <v>-2266333.15</v>
      </c>
      <c r="O34" s="377">
        <f>N34+'ELEC Activity 2021'!O34</f>
        <v>-2266333.15</v>
      </c>
      <c r="P34" s="522">
        <f>O34+'ELEC Activity 2021'!P34</f>
        <v>-2266333.15</v>
      </c>
      <c r="Q34" s="378">
        <f>P34+'ELEC Activity 2021'!Q34</f>
        <v>-2266333.15</v>
      </c>
      <c r="R34" s="377">
        <f>Q34+'ELEC Activity 2021'!R34</f>
        <v>-2266333.15</v>
      </c>
      <c r="S34" s="379">
        <f>R34+'ELEC Activity 2021'!S34</f>
        <v>-2266333.15</v>
      </c>
      <c r="T34" s="32"/>
    </row>
    <row r="35" spans="1:22" s="29" customFormat="1" ht="15.95" customHeight="1" thickTop="1">
      <c r="A35" s="137"/>
      <c r="B35" s="294"/>
      <c r="C35" s="311" t="s">
        <v>26</v>
      </c>
      <c r="D35" s="87"/>
      <c r="E35" s="66"/>
      <c r="F35" s="87"/>
      <c r="G35" s="528">
        <f t="shared" ref="G35:S35" si="6">SUM(G29:G34)</f>
        <v>274780.5</v>
      </c>
      <c r="H35" s="524">
        <f t="shared" si="6"/>
        <v>275547.75</v>
      </c>
      <c r="I35" s="525">
        <f t="shared" si="6"/>
        <v>275547.75</v>
      </c>
      <c r="J35" s="525">
        <f t="shared" si="6"/>
        <v>276504.67</v>
      </c>
      <c r="K35" s="524">
        <f t="shared" si="6"/>
        <v>276377</v>
      </c>
      <c r="L35" s="525">
        <f t="shared" si="6"/>
        <v>263385.63</v>
      </c>
      <c r="M35" s="526">
        <f t="shared" si="6"/>
        <v>263556.13</v>
      </c>
      <c r="N35" s="525">
        <f t="shared" si="6"/>
        <v>263556.13</v>
      </c>
      <c r="O35" s="525">
        <f t="shared" si="6"/>
        <v>477946.58</v>
      </c>
      <c r="P35" s="527">
        <f t="shared" si="6"/>
        <v>490079.93</v>
      </c>
      <c r="Q35" s="524">
        <f t="shared" si="6"/>
        <v>589905.43999999994</v>
      </c>
      <c r="R35" s="525">
        <f t="shared" si="6"/>
        <v>645492.21</v>
      </c>
      <c r="S35" s="526">
        <f t="shared" si="6"/>
        <v>698951.19</v>
      </c>
      <c r="T35" s="384"/>
    </row>
    <row r="36" spans="1:22" s="3" customFormat="1" ht="11.25" customHeight="1">
      <c r="A36" s="347"/>
      <c r="B36" s="348"/>
      <c r="C36" s="349"/>
      <c r="D36" s="350"/>
      <c r="E36" s="351"/>
      <c r="F36" s="352"/>
      <c r="G36" s="353"/>
      <c r="H36" s="354"/>
      <c r="I36" s="354"/>
      <c r="J36" s="355"/>
      <c r="K36" s="356"/>
      <c r="L36" s="355"/>
      <c r="M36" s="357"/>
      <c r="N36" s="355"/>
      <c r="O36" s="355"/>
      <c r="P36" s="362"/>
      <c r="Q36" s="356"/>
      <c r="R36" s="355"/>
      <c r="S36" s="357"/>
      <c r="T36" s="335"/>
      <c r="U36" s="32"/>
      <c r="V36" s="75"/>
    </row>
    <row r="37" spans="1:22" s="22" customFormat="1" ht="15.95" customHeight="1">
      <c r="A37" s="299" t="s">
        <v>27</v>
      </c>
      <c r="B37" s="154" t="s">
        <v>28</v>
      </c>
      <c r="C37" s="56" t="s">
        <v>174</v>
      </c>
      <c r="D37" s="141" t="s">
        <v>21</v>
      </c>
      <c r="E37" s="139"/>
      <c r="F37" s="86"/>
      <c r="G37" s="79">
        <v>670747.71</v>
      </c>
      <c r="H37" s="213">
        <f>G37+'ELEC Activity 2021'!H37</f>
        <v>670747.71</v>
      </c>
      <c r="I37" s="62">
        <f>H37+'ELEC Activity 2021'!I37</f>
        <v>670747.71</v>
      </c>
      <c r="J37" s="62">
        <f>I37+'ELEC Activity 2021'!J37</f>
        <v>670747.71</v>
      </c>
      <c r="K37" s="213">
        <f>J37+'ELEC Activity 2021'!K37</f>
        <v>670747.71</v>
      </c>
      <c r="L37" s="62">
        <f>K37+'ELEC Activity 2021'!L37</f>
        <v>670747.71</v>
      </c>
      <c r="M37" s="172">
        <f>L37+'ELEC Activity 2021'!M37</f>
        <v>670747.71</v>
      </c>
      <c r="N37" s="62">
        <f>M37+'ELEC Activity 2021'!N37</f>
        <v>670747.71</v>
      </c>
      <c r="O37" s="62">
        <f>N37+'ELEC Activity 2021'!O37</f>
        <v>670747.71</v>
      </c>
      <c r="P37" s="363">
        <f>O37+'ELEC Activity 2021'!P37</f>
        <v>670747.71</v>
      </c>
      <c r="Q37" s="213">
        <f>P37+'ELEC Activity 2021'!Q37</f>
        <v>670747.71</v>
      </c>
      <c r="R37" s="62">
        <f>Q37+'ELEC Activity 2021'!R37</f>
        <v>670747.71</v>
      </c>
      <c r="S37" s="172">
        <f>R37+'ELEC Activity 2021'!S37</f>
        <v>670747.71</v>
      </c>
      <c r="T37" s="32"/>
    </row>
    <row r="38" spans="1:22" s="22" customFormat="1" ht="15.95" customHeight="1" thickBot="1">
      <c r="A38" s="300"/>
      <c r="B38" s="231" t="s">
        <v>28</v>
      </c>
      <c r="C38" s="170" t="s">
        <v>242</v>
      </c>
      <c r="D38" s="407" t="s">
        <v>10</v>
      </c>
      <c r="E38" s="405">
        <v>43070</v>
      </c>
      <c r="F38" s="85" t="s">
        <v>11</v>
      </c>
      <c r="G38" s="83">
        <v>-669654.71</v>
      </c>
      <c r="H38" s="220">
        <f>G38+'ELEC Activity 2021'!H38</f>
        <v>-669654.71</v>
      </c>
      <c r="I38" s="216">
        <f>H38+'ELEC Activity 2021'!I38</f>
        <v>-669654.71</v>
      </c>
      <c r="J38" s="216">
        <f>I38+'ELEC Activity 2021'!J38</f>
        <v>-669654.71</v>
      </c>
      <c r="K38" s="220">
        <f>J38+'ELEC Activity 2021'!K38</f>
        <v>-669654.71</v>
      </c>
      <c r="L38" s="216">
        <f>K38+'ELEC Activity 2021'!L38</f>
        <v>-669654.71</v>
      </c>
      <c r="M38" s="217">
        <f>L38+'ELEC Activity 2021'!M38</f>
        <v>-669654.71</v>
      </c>
      <c r="N38" s="216">
        <f>M38+'ELEC Activity 2021'!N38</f>
        <v>-669654.71</v>
      </c>
      <c r="O38" s="216">
        <f>N38+'ELEC Activity 2021'!O38</f>
        <v>-669654.71</v>
      </c>
      <c r="P38" s="360">
        <f>O38+'ELEC Activity 2021'!P38</f>
        <v>-669654.71</v>
      </c>
      <c r="Q38" s="220">
        <f>P38+'ELEC Activity 2021'!Q38</f>
        <v>-669654.71</v>
      </c>
      <c r="R38" s="216">
        <f>Q38+'ELEC Activity 2021'!R38</f>
        <v>-669654.71</v>
      </c>
      <c r="S38" s="217">
        <f>R38+'ELEC Activity 2021'!S38</f>
        <v>-669654.71</v>
      </c>
      <c r="T38" s="32"/>
    </row>
    <row r="39" spans="1:22" s="22" customFormat="1" ht="15.95" customHeight="1" thickTop="1">
      <c r="A39" s="137"/>
      <c r="B39" s="294"/>
      <c r="C39" s="309" t="s">
        <v>29</v>
      </c>
      <c r="D39" s="310"/>
      <c r="E39" s="66"/>
      <c r="F39" s="87"/>
      <c r="G39" s="528">
        <f>SUM(G37:G38)</f>
        <v>1093</v>
      </c>
      <c r="H39" s="524">
        <f>SUM(H37:H38)</f>
        <v>1093</v>
      </c>
      <c r="I39" s="525">
        <f t="shared" ref="I39:S39" si="7">SUM(I37:I38)</f>
        <v>1093</v>
      </c>
      <c r="J39" s="525">
        <f t="shared" si="7"/>
        <v>1093</v>
      </c>
      <c r="K39" s="524">
        <f t="shared" si="7"/>
        <v>1093</v>
      </c>
      <c r="L39" s="525">
        <f t="shared" si="7"/>
        <v>1093</v>
      </c>
      <c r="M39" s="526">
        <f t="shared" si="7"/>
        <v>1093</v>
      </c>
      <c r="N39" s="525">
        <f t="shared" si="7"/>
        <v>1093</v>
      </c>
      <c r="O39" s="525">
        <f t="shared" si="7"/>
        <v>1093</v>
      </c>
      <c r="P39" s="527">
        <f t="shared" si="7"/>
        <v>1093</v>
      </c>
      <c r="Q39" s="524">
        <f t="shared" si="7"/>
        <v>1093</v>
      </c>
      <c r="R39" s="525">
        <f t="shared" si="7"/>
        <v>1093</v>
      </c>
      <c r="S39" s="526">
        <f t="shared" si="7"/>
        <v>1093</v>
      </c>
      <c r="T39" s="109"/>
    </row>
    <row r="40" spans="1:22" s="3" customFormat="1" ht="11.25" customHeight="1">
      <c r="A40" s="347"/>
      <c r="B40" s="348"/>
      <c r="C40" s="349"/>
      <c r="D40" s="350"/>
      <c r="E40" s="351"/>
      <c r="F40" s="352"/>
      <c r="G40" s="353"/>
      <c r="H40" s="354"/>
      <c r="I40" s="354"/>
      <c r="J40" s="355"/>
      <c r="K40" s="356"/>
      <c r="L40" s="355"/>
      <c r="M40" s="357"/>
      <c r="N40" s="355"/>
      <c r="O40" s="355"/>
      <c r="P40" s="362"/>
      <c r="Q40" s="356"/>
      <c r="R40" s="355"/>
      <c r="S40" s="357"/>
      <c r="T40" s="335"/>
      <c r="U40" s="32"/>
      <c r="V40" s="75"/>
    </row>
    <row r="41" spans="1:22" s="22" customFormat="1" ht="15.95" customHeight="1">
      <c r="A41" s="299" t="s">
        <v>30</v>
      </c>
      <c r="B41" s="154" t="s">
        <v>31</v>
      </c>
      <c r="C41" s="56" t="s">
        <v>175</v>
      </c>
      <c r="D41" s="73" t="s">
        <v>149</v>
      </c>
      <c r="E41" s="139"/>
      <c r="F41" s="86"/>
      <c r="G41" s="79">
        <v>226423.26</v>
      </c>
      <c r="H41" s="211">
        <f>G41+'ELEC Activity 2021'!H41</f>
        <v>226423.26</v>
      </c>
      <c r="I41" s="43">
        <f>H41+'ELEC Activity 2021'!I41</f>
        <v>226423.26</v>
      </c>
      <c r="J41" s="43">
        <f>I41+'ELEC Activity 2021'!J41</f>
        <v>226423.26</v>
      </c>
      <c r="K41" s="211">
        <f>J41+'ELEC Activity 2021'!K41</f>
        <v>226423.26</v>
      </c>
      <c r="L41" s="43">
        <f>K41+'ELEC Activity 2021'!L41</f>
        <v>226423.26</v>
      </c>
      <c r="M41" s="171">
        <f>L41+'ELEC Activity 2021'!M41</f>
        <v>226423.26</v>
      </c>
      <c r="N41" s="43">
        <f>M41+'ELEC Activity 2021'!N41</f>
        <v>226423.26</v>
      </c>
      <c r="O41" s="43">
        <f>N41+'ELEC Activity 2021'!O41</f>
        <v>226423.26</v>
      </c>
      <c r="P41" s="366">
        <f>O41+'ELEC Activity 2021'!P41</f>
        <v>228269.16</v>
      </c>
      <c r="Q41" s="211">
        <f>P41+'ELEC Activity 2021'!Q41</f>
        <v>228269.17</v>
      </c>
      <c r="R41" s="43">
        <f>Q41+'ELEC Activity 2021'!R41</f>
        <v>228269.17</v>
      </c>
      <c r="S41" s="171">
        <f>R41+'ELEC Activity 2021'!S41</f>
        <v>228269.17</v>
      </c>
      <c r="T41" s="32"/>
    </row>
    <row r="42" spans="1:22" s="22" customFormat="1" ht="15.95" customHeight="1" thickBot="1">
      <c r="A42" s="300"/>
      <c r="B42" s="231" t="s">
        <v>31</v>
      </c>
      <c r="C42" s="170" t="s">
        <v>242</v>
      </c>
      <c r="D42" s="412" t="s">
        <v>10</v>
      </c>
      <c r="E42" s="405">
        <v>43070</v>
      </c>
      <c r="F42" s="85" t="s">
        <v>11</v>
      </c>
      <c r="G42" s="83">
        <v>-226423.26</v>
      </c>
      <c r="H42" s="219">
        <f>G42+'ELEC Activity 2021'!H42</f>
        <v>-226423.26</v>
      </c>
      <c r="I42" s="377">
        <f>H42+'ELEC Activity 2021'!I42</f>
        <v>-226423.26</v>
      </c>
      <c r="J42" s="59">
        <f>I42+'ELEC Activity 2021'!J42</f>
        <v>-226423.26</v>
      </c>
      <c r="K42" s="219">
        <f>J42+'ELEC Activity 2021'!K42</f>
        <v>-226423.26</v>
      </c>
      <c r="L42" s="377">
        <f>K42+'ELEC Activity 2021'!L42</f>
        <v>-226423.26</v>
      </c>
      <c r="M42" s="222">
        <f>L42+'ELEC Activity 2021'!M42</f>
        <v>-226423.26</v>
      </c>
      <c r="N42" s="59">
        <f>M42+'ELEC Activity 2021'!N42</f>
        <v>-226423.26</v>
      </c>
      <c r="O42" s="377">
        <f>N42+'ELEC Activity 2021'!O42</f>
        <v>-226423.26</v>
      </c>
      <c r="P42" s="365">
        <f>O42+'ELEC Activity 2021'!P42</f>
        <v>-226423.26</v>
      </c>
      <c r="Q42" s="219">
        <f>P42+'ELEC Activity 2021'!Q42</f>
        <v>-226423.26</v>
      </c>
      <c r="R42" s="377">
        <f>Q42+'ELEC Activity 2021'!R42</f>
        <v>-226423.26</v>
      </c>
      <c r="S42" s="222">
        <f>R42+'ELEC Activity 2021'!S42</f>
        <v>-226423.26</v>
      </c>
      <c r="T42" s="32"/>
    </row>
    <row r="43" spans="1:22" s="22" customFormat="1" ht="15.95" customHeight="1" thickTop="1">
      <c r="A43" s="137"/>
      <c r="B43" s="294"/>
      <c r="C43" s="311" t="s">
        <v>33</v>
      </c>
      <c r="D43" s="87"/>
      <c r="E43" s="66"/>
      <c r="F43" s="87"/>
      <c r="G43" s="528">
        <v>0</v>
      </c>
      <c r="H43" s="524">
        <f>SUM(H41:H42)</f>
        <v>0</v>
      </c>
      <c r="I43" s="525">
        <f t="shared" ref="I43:M43" si="8">SUM(I41:I42)</f>
        <v>0</v>
      </c>
      <c r="J43" s="525">
        <f t="shared" si="8"/>
        <v>0</v>
      </c>
      <c r="K43" s="524">
        <f t="shared" si="8"/>
        <v>0</v>
      </c>
      <c r="L43" s="525">
        <f t="shared" si="8"/>
        <v>0</v>
      </c>
      <c r="M43" s="526">
        <f t="shared" si="8"/>
        <v>0</v>
      </c>
      <c r="N43" s="525">
        <f t="shared" ref="N43:S43" si="9">SUM(N41:N42)</f>
        <v>0</v>
      </c>
      <c r="O43" s="525">
        <f t="shared" si="9"/>
        <v>0</v>
      </c>
      <c r="P43" s="527">
        <f t="shared" si="9"/>
        <v>1845.9</v>
      </c>
      <c r="Q43" s="524">
        <f t="shared" si="9"/>
        <v>1845.91</v>
      </c>
      <c r="R43" s="525">
        <f t="shared" si="9"/>
        <v>1845.91</v>
      </c>
      <c r="S43" s="526">
        <f t="shared" si="9"/>
        <v>1845.91</v>
      </c>
      <c r="T43" s="109"/>
    </row>
    <row r="44" spans="1:22" s="3" customFormat="1" ht="11.25" customHeight="1">
      <c r="A44" s="347"/>
      <c r="B44" s="348"/>
      <c r="C44" s="349"/>
      <c r="D44" s="350"/>
      <c r="E44" s="351"/>
      <c r="F44" s="352"/>
      <c r="G44" s="353"/>
      <c r="H44" s="354"/>
      <c r="I44" s="354"/>
      <c r="J44" s="355"/>
      <c r="K44" s="356"/>
      <c r="L44" s="355"/>
      <c r="M44" s="357"/>
      <c r="N44" s="355"/>
      <c r="O44" s="355"/>
      <c r="P44" s="362"/>
      <c r="Q44" s="356"/>
      <c r="R44" s="355"/>
      <c r="S44" s="357"/>
      <c r="T44" s="335"/>
      <c r="U44" s="32"/>
      <c r="V44" s="75"/>
    </row>
    <row r="45" spans="1:22" s="22" customFormat="1" ht="15.95" customHeight="1">
      <c r="A45" s="296">
        <v>18601163</v>
      </c>
      <c r="B45" s="231" t="s">
        <v>37</v>
      </c>
      <c r="C45" s="170" t="s">
        <v>180</v>
      </c>
      <c r="D45" s="63" t="s">
        <v>32</v>
      </c>
      <c r="E45" s="475"/>
      <c r="F45" s="476"/>
      <c r="G45" s="79">
        <v>284991.33</v>
      </c>
      <c r="H45" s="213">
        <f>G45+'ELEC Activity 2021'!H45</f>
        <v>284991.33</v>
      </c>
      <c r="I45" s="62">
        <f>H45+'ELEC Activity 2021'!I45</f>
        <v>284991.33</v>
      </c>
      <c r="J45" s="62">
        <f>I45+'ELEC Activity 2021'!J45</f>
        <v>284991.33</v>
      </c>
      <c r="K45" s="213">
        <f>J45+'ELEC Activity 2021'!K45</f>
        <v>284991.33</v>
      </c>
      <c r="L45" s="62">
        <f>K45+'ELEC Activity 2021'!L45</f>
        <v>284991.33</v>
      </c>
      <c r="M45" s="172">
        <f>L45+'ELEC Activity 2021'!M45</f>
        <v>284991.33</v>
      </c>
      <c r="N45" s="62">
        <f>M45+'ELEC Activity 2021'!N45</f>
        <v>284991.33</v>
      </c>
      <c r="O45" s="62">
        <f>N45+'ELEC Activity 2021'!O45</f>
        <v>284991.33</v>
      </c>
      <c r="P45" s="363">
        <f>O45+'ELEC Activity 2021'!P45</f>
        <v>284991.33</v>
      </c>
      <c r="Q45" s="213">
        <f>P45+'ELEC Activity 2021'!Q45</f>
        <v>284991.33</v>
      </c>
      <c r="R45" s="62">
        <f>Q45+'ELEC Activity 2021'!R45</f>
        <v>284991.33</v>
      </c>
      <c r="S45" s="172">
        <f>R45+'ELEC Activity 2021'!S45</f>
        <v>284991.33</v>
      </c>
      <c r="T45" s="32"/>
    </row>
    <row r="46" spans="1:22" s="29" customFormat="1" ht="15.95" customHeight="1" thickBot="1">
      <c r="A46" s="300"/>
      <c r="B46" s="231" t="s">
        <v>37</v>
      </c>
      <c r="C46" s="170" t="s">
        <v>242</v>
      </c>
      <c r="D46" s="412"/>
      <c r="E46" s="405"/>
      <c r="F46" s="85"/>
      <c r="G46" s="83">
        <v>-212724.66</v>
      </c>
      <c r="H46" s="219">
        <f>G46+'ELEC Activity 2021'!H46</f>
        <v>-212724.66</v>
      </c>
      <c r="I46" s="377">
        <f>H46+'ELEC Activity 2021'!I46</f>
        <v>-212724.66</v>
      </c>
      <c r="J46" s="59">
        <f>I46+'ELEC Activity 2021'!J46</f>
        <v>-212724.66</v>
      </c>
      <c r="K46" s="219">
        <f>J46+'ELEC Activity 2021'!K46</f>
        <v>-212724.66</v>
      </c>
      <c r="L46" s="377">
        <f>K46+'ELEC Activity 2021'!L46</f>
        <v>-212724.66</v>
      </c>
      <c r="M46" s="222">
        <f>L46+'ELEC Activity 2021'!M46</f>
        <v>-212724.66</v>
      </c>
      <c r="N46" s="59">
        <f>M46+'ELEC Activity 2021'!N46</f>
        <v>-212724.66</v>
      </c>
      <c r="O46" s="377">
        <f>N46+'ELEC Activity 2021'!O46</f>
        <v>-212724.66</v>
      </c>
      <c r="P46" s="365">
        <f>O46+'ELEC Activity 2021'!P46</f>
        <v>-212724.66</v>
      </c>
      <c r="Q46" s="219">
        <f>P46+'ELEC Activity 2021'!Q46</f>
        <v>-212724.66</v>
      </c>
      <c r="R46" s="377">
        <f>Q46+'ELEC Activity 2021'!R46</f>
        <v>-212724.66</v>
      </c>
      <c r="S46" s="222">
        <f>R46+'ELEC Activity 2021'!S46</f>
        <v>-212724.66</v>
      </c>
      <c r="T46" s="381"/>
    </row>
    <row r="47" spans="1:22" s="22" customFormat="1" ht="15.95" customHeight="1" thickTop="1">
      <c r="A47" s="314"/>
      <c r="B47" s="313"/>
      <c r="C47" s="311" t="s">
        <v>38</v>
      </c>
      <c r="D47" s="142"/>
      <c r="E47" s="143"/>
      <c r="F47" s="142"/>
      <c r="G47" s="523">
        <f>SUM(G45:G46)</f>
        <v>72266.67</v>
      </c>
      <c r="H47" s="524">
        <f t="shared" ref="H47:S47" si="10">SUM(H45:H46)</f>
        <v>72266.67</v>
      </c>
      <c r="I47" s="525">
        <f t="shared" si="10"/>
        <v>72266.67</v>
      </c>
      <c r="J47" s="525">
        <f t="shared" si="10"/>
        <v>72266.67</v>
      </c>
      <c r="K47" s="524">
        <f t="shared" si="10"/>
        <v>72266.67</v>
      </c>
      <c r="L47" s="525">
        <f t="shared" si="10"/>
        <v>72266.67</v>
      </c>
      <c r="M47" s="526">
        <f t="shared" si="10"/>
        <v>72266.67</v>
      </c>
      <c r="N47" s="525">
        <f t="shared" si="10"/>
        <v>72266.67</v>
      </c>
      <c r="O47" s="525">
        <f t="shared" si="10"/>
        <v>72266.67</v>
      </c>
      <c r="P47" s="527">
        <f t="shared" si="10"/>
        <v>72266.67</v>
      </c>
      <c r="Q47" s="524">
        <f t="shared" si="10"/>
        <v>72266.67</v>
      </c>
      <c r="R47" s="525">
        <f t="shared" si="10"/>
        <v>72266.67</v>
      </c>
      <c r="S47" s="526">
        <f t="shared" si="10"/>
        <v>72266.67</v>
      </c>
      <c r="T47" s="109"/>
    </row>
    <row r="48" spans="1:22" s="3" customFormat="1" ht="11.25" customHeight="1">
      <c r="A48" s="347"/>
      <c r="B48" s="348"/>
      <c r="C48" s="349"/>
      <c r="D48" s="350"/>
      <c r="E48" s="351"/>
      <c r="F48" s="352"/>
      <c r="G48" s="353"/>
      <c r="H48" s="354"/>
      <c r="I48" s="354"/>
      <c r="J48" s="355"/>
      <c r="K48" s="356"/>
      <c r="L48" s="355"/>
      <c r="M48" s="357"/>
      <c r="N48" s="355"/>
      <c r="O48" s="355"/>
      <c r="P48" s="362"/>
      <c r="Q48" s="356"/>
      <c r="R48" s="355"/>
      <c r="S48" s="357"/>
      <c r="T48" s="335"/>
      <c r="U48" s="32"/>
      <c r="V48" s="75"/>
    </row>
    <row r="49" spans="1:22" s="22" customFormat="1" ht="15.95" customHeight="1" thickBot="1">
      <c r="A49" s="230" t="s">
        <v>194</v>
      </c>
      <c r="B49" s="154" t="s">
        <v>196</v>
      </c>
      <c r="C49" s="56" t="s">
        <v>199</v>
      </c>
      <c r="D49" s="63"/>
      <c r="E49" s="159">
        <v>43788</v>
      </c>
      <c r="F49" s="85"/>
      <c r="G49" s="83">
        <v>131269.22</v>
      </c>
      <c r="H49" s="220">
        <f>G49+'ELEC Activity 2021'!H49</f>
        <v>131269.22</v>
      </c>
      <c r="I49" s="216">
        <f>H49+'ELEC Activity 2021'!I49</f>
        <v>131269.22</v>
      </c>
      <c r="J49" s="216">
        <f>I49+'ELEC Activity 2021'!J49</f>
        <v>131269.22</v>
      </c>
      <c r="K49" s="220">
        <f>J49+'ELEC Activity 2021'!K49</f>
        <v>131269.22</v>
      </c>
      <c r="L49" s="216">
        <f>K49+'ELEC Activity 2021'!L49</f>
        <v>131269.22</v>
      </c>
      <c r="M49" s="217">
        <f>L49+'ELEC Activity 2021'!M49</f>
        <v>131269.22</v>
      </c>
      <c r="N49" s="216">
        <f>M49+'ELEC Activity 2021'!N49</f>
        <v>131269.22</v>
      </c>
      <c r="O49" s="216">
        <f>N49+'ELEC Activity 2021'!O49</f>
        <v>131269.22</v>
      </c>
      <c r="P49" s="360">
        <f>O49+'ELEC Activity 2021'!P49</f>
        <v>131269.22</v>
      </c>
      <c r="Q49" s="220">
        <f>P49+'ELEC Activity 2021'!Q49</f>
        <v>131269.22</v>
      </c>
      <c r="R49" s="216">
        <f>Q49+'ELEC Activity 2021'!R49</f>
        <v>131269.22</v>
      </c>
      <c r="S49" s="217">
        <f>R49+'ELEC Activity 2021'!S49</f>
        <v>131269.22</v>
      </c>
      <c r="T49" s="32"/>
    </row>
    <row r="50" spans="1:22" s="22" customFormat="1" ht="15.95" customHeight="1" thickTop="1">
      <c r="A50" s="314"/>
      <c r="B50" s="313"/>
      <c r="C50" s="311" t="s">
        <v>193</v>
      </c>
      <c r="D50" s="142"/>
      <c r="E50" s="315"/>
      <c r="F50" s="144"/>
      <c r="G50" s="523">
        <f>SUM(G49)</f>
        <v>131269.22</v>
      </c>
      <c r="H50" s="524">
        <f t="shared" ref="H50:S50" si="11">SUM(H49:H49)</f>
        <v>131269.22</v>
      </c>
      <c r="I50" s="525">
        <f t="shared" si="11"/>
        <v>131269.22</v>
      </c>
      <c r="J50" s="525">
        <f t="shared" si="11"/>
        <v>131269.22</v>
      </c>
      <c r="K50" s="524">
        <f t="shared" si="11"/>
        <v>131269.22</v>
      </c>
      <c r="L50" s="525">
        <f t="shared" si="11"/>
        <v>131269.22</v>
      </c>
      <c r="M50" s="526">
        <f t="shared" si="11"/>
        <v>131269.22</v>
      </c>
      <c r="N50" s="525">
        <f t="shared" si="11"/>
        <v>131269.22</v>
      </c>
      <c r="O50" s="525">
        <f t="shared" si="11"/>
        <v>131269.22</v>
      </c>
      <c r="P50" s="527">
        <f t="shared" si="11"/>
        <v>131269.22</v>
      </c>
      <c r="Q50" s="524">
        <f t="shared" si="11"/>
        <v>131269.22</v>
      </c>
      <c r="R50" s="525">
        <f t="shared" si="11"/>
        <v>131269.22</v>
      </c>
      <c r="S50" s="529">
        <f t="shared" si="11"/>
        <v>131269.22</v>
      </c>
      <c r="T50" s="109"/>
    </row>
    <row r="51" spans="1:22" s="3" customFormat="1" ht="11.25" customHeight="1">
      <c r="A51" s="347"/>
      <c r="B51" s="348"/>
      <c r="C51" s="349"/>
      <c r="D51" s="350"/>
      <c r="E51" s="351"/>
      <c r="F51" s="352"/>
      <c r="G51" s="353"/>
      <c r="H51" s="354"/>
      <c r="I51" s="354"/>
      <c r="J51" s="355"/>
      <c r="K51" s="356"/>
      <c r="L51" s="355"/>
      <c r="M51" s="357"/>
      <c r="N51" s="355"/>
      <c r="O51" s="355"/>
      <c r="P51" s="362"/>
      <c r="Q51" s="356"/>
      <c r="R51" s="355"/>
      <c r="S51" s="357"/>
      <c r="T51" s="335"/>
      <c r="U51" s="32"/>
      <c r="V51" s="75"/>
    </row>
    <row r="52" spans="1:22" s="22" customFormat="1" ht="15.95" customHeight="1">
      <c r="A52" s="296" t="s">
        <v>186</v>
      </c>
      <c r="B52" s="231" t="s">
        <v>187</v>
      </c>
      <c r="C52" s="170" t="s">
        <v>192</v>
      </c>
      <c r="D52" s="63"/>
      <c r="E52" s="477">
        <v>43617</v>
      </c>
      <c r="F52" s="476"/>
      <c r="G52" s="79">
        <v>57293.96</v>
      </c>
      <c r="H52" s="213">
        <f>G52+'ELEC Activity 2021'!H52</f>
        <v>57293.96</v>
      </c>
      <c r="I52" s="62">
        <f>H52+'ELEC Activity 2021'!I52</f>
        <v>57293.96</v>
      </c>
      <c r="J52" s="62">
        <f>I52+'ELEC Activity 2021'!J52</f>
        <v>57293.96</v>
      </c>
      <c r="K52" s="213">
        <f>J52+'ELEC Activity 2021'!K52</f>
        <v>57293.96</v>
      </c>
      <c r="L52" s="62">
        <f>K52+'ELEC Activity 2021'!L52</f>
        <v>57293.96</v>
      </c>
      <c r="M52" s="172">
        <f>L52+'ELEC Activity 2021'!M52</f>
        <v>57293.96</v>
      </c>
      <c r="N52" s="62">
        <f>M52+'ELEC Activity 2021'!N52</f>
        <v>57293.96</v>
      </c>
      <c r="O52" s="62">
        <f>N52+'ELEC Activity 2021'!O52</f>
        <v>58452.959999999999</v>
      </c>
      <c r="P52" s="363">
        <f>O52+'ELEC Activity 2021'!P52</f>
        <v>71819.460000000006</v>
      </c>
      <c r="Q52" s="213">
        <f>P52+'ELEC Activity 2021'!Q52</f>
        <v>71819.460000000006</v>
      </c>
      <c r="R52" s="62">
        <f>Q52+'ELEC Activity 2021'!R52</f>
        <v>91655.9</v>
      </c>
      <c r="S52" s="172">
        <f>R52+'ELEC Activity 2021'!S52</f>
        <v>137683.89000000001</v>
      </c>
      <c r="T52" s="32"/>
    </row>
    <row r="53" spans="1:22" s="29" customFormat="1" ht="15.95" customHeight="1" thickBot="1">
      <c r="A53" s="445"/>
      <c r="B53" s="231"/>
      <c r="C53" s="170" t="s">
        <v>241</v>
      </c>
      <c r="D53" s="412"/>
      <c r="E53" s="405"/>
      <c r="F53" s="85"/>
      <c r="G53" s="83">
        <v>-39389.26</v>
      </c>
      <c r="H53" s="219">
        <f>G53+'ELEC Activity 2021'!H53</f>
        <v>-39389.26</v>
      </c>
      <c r="I53" s="377">
        <f>H53+'ELEC Activity 2021'!I53</f>
        <v>-39389.26</v>
      </c>
      <c r="J53" s="59">
        <f>I53+'ELEC Activity 2021'!J53</f>
        <v>-39389.26</v>
      </c>
      <c r="K53" s="219">
        <f>J53+'ELEC Activity 2021'!K53</f>
        <v>-39389.26</v>
      </c>
      <c r="L53" s="377">
        <f>K53+'ELEC Activity 2021'!L53</f>
        <v>-39389.26</v>
      </c>
      <c r="M53" s="222">
        <f>L53+'ELEC Activity 2021'!M53</f>
        <v>-39389.26</v>
      </c>
      <c r="N53" s="59">
        <f>M53+'ELEC Activity 2021'!N53</f>
        <v>-39389.26</v>
      </c>
      <c r="O53" s="377">
        <f>N53+'ELEC Activity 2021'!O53</f>
        <v>-39389.26</v>
      </c>
      <c r="P53" s="365">
        <f>O53+'ELEC Activity 2021'!P53</f>
        <v>-39389.26</v>
      </c>
      <c r="Q53" s="219">
        <f>P53+'ELEC Activity 2021'!Q53</f>
        <v>-39389.26</v>
      </c>
      <c r="R53" s="377">
        <f>Q53+'ELEC Activity 2021'!R53</f>
        <v>-39389.26</v>
      </c>
      <c r="S53" s="222">
        <f>R53+'ELEC Activity 2021'!S53</f>
        <v>-39389.26</v>
      </c>
      <c r="T53" s="381"/>
    </row>
    <row r="54" spans="1:22" s="22" customFormat="1" ht="15.95" customHeight="1" thickTop="1">
      <c r="A54" s="319"/>
      <c r="B54" s="316"/>
      <c r="C54" s="309" t="s">
        <v>188</v>
      </c>
      <c r="D54" s="317"/>
      <c r="E54" s="315"/>
      <c r="F54" s="318"/>
      <c r="G54" s="523">
        <f>SUM(G52:G53)</f>
        <v>17904.7</v>
      </c>
      <c r="H54" s="524">
        <f t="shared" ref="H54:S54" si="12">SUM(H52:H53)</f>
        <v>17904.7</v>
      </c>
      <c r="I54" s="525">
        <f t="shared" si="12"/>
        <v>17904.7</v>
      </c>
      <c r="J54" s="525">
        <f t="shared" si="12"/>
        <v>17904.7</v>
      </c>
      <c r="K54" s="524">
        <f t="shared" si="12"/>
        <v>17904.7</v>
      </c>
      <c r="L54" s="525">
        <f t="shared" si="12"/>
        <v>17904.7</v>
      </c>
      <c r="M54" s="526">
        <f t="shared" si="12"/>
        <v>17904.7</v>
      </c>
      <c r="N54" s="525">
        <f t="shared" si="12"/>
        <v>17904.7</v>
      </c>
      <c r="O54" s="525">
        <f t="shared" si="12"/>
        <v>19063.7</v>
      </c>
      <c r="P54" s="527">
        <f t="shared" si="12"/>
        <v>32430.2</v>
      </c>
      <c r="Q54" s="524">
        <f t="shared" si="12"/>
        <v>32430.2</v>
      </c>
      <c r="R54" s="525">
        <f t="shared" si="12"/>
        <v>52266.64</v>
      </c>
      <c r="S54" s="526">
        <f t="shared" si="12"/>
        <v>98294.63</v>
      </c>
      <c r="T54" s="109"/>
    </row>
    <row r="55" spans="1:22" s="3" customFormat="1" ht="11.25" customHeight="1">
      <c r="A55" s="347"/>
      <c r="B55" s="348"/>
      <c r="C55" s="349"/>
      <c r="D55" s="350"/>
      <c r="E55" s="351"/>
      <c r="F55" s="352"/>
      <c r="G55" s="353"/>
      <c r="H55" s="354"/>
      <c r="I55" s="354"/>
      <c r="J55" s="355"/>
      <c r="K55" s="356"/>
      <c r="L55" s="355"/>
      <c r="M55" s="357"/>
      <c r="N55" s="355"/>
      <c r="O55" s="355"/>
      <c r="P55" s="362"/>
      <c r="Q55" s="356"/>
      <c r="R55" s="355"/>
      <c r="S55" s="357"/>
      <c r="T55" s="335"/>
      <c r="U55" s="32"/>
      <c r="V55" s="75"/>
    </row>
    <row r="56" spans="1:22" s="29" customFormat="1" ht="15.95" customHeight="1">
      <c r="A56" s="299" t="s">
        <v>34</v>
      </c>
      <c r="B56" s="154" t="s">
        <v>35</v>
      </c>
      <c r="C56" s="56" t="s">
        <v>176</v>
      </c>
      <c r="D56" s="148" t="s">
        <v>18</v>
      </c>
      <c r="E56" s="483"/>
      <c r="F56" s="484"/>
      <c r="G56" s="79">
        <v>99334.66</v>
      </c>
      <c r="H56" s="213">
        <f>G56+'ELEC Activity 2021'!H56</f>
        <v>99334.66</v>
      </c>
      <c r="I56" s="62">
        <f>H56+'ELEC Activity 2021'!I56</f>
        <v>99334.66</v>
      </c>
      <c r="J56" s="62">
        <f>I56+'ELEC Activity 2021'!J56</f>
        <v>99907.16</v>
      </c>
      <c r="K56" s="213">
        <f>J56+'ELEC Activity 2021'!K56</f>
        <v>99907.16</v>
      </c>
      <c r="L56" s="62">
        <f>K56+'ELEC Activity 2021'!L56</f>
        <v>99907.16</v>
      </c>
      <c r="M56" s="172">
        <f>L56+'ELEC Activity 2021'!M56</f>
        <v>99907.16</v>
      </c>
      <c r="N56" s="62">
        <f>M56+'ELEC Activity 2021'!N56</f>
        <v>99907.16</v>
      </c>
      <c r="O56" s="62">
        <f>N56+'ELEC Activity 2021'!O56</f>
        <v>99907.16</v>
      </c>
      <c r="P56" s="363">
        <f>O56+'ELEC Activity 2021'!P56</f>
        <v>99907.16</v>
      </c>
      <c r="Q56" s="213">
        <f>P56+'ELEC Activity 2021'!Q56</f>
        <v>101691.99</v>
      </c>
      <c r="R56" s="62">
        <f>Q56+'ELEC Activity 2021'!R56</f>
        <v>101691.99</v>
      </c>
      <c r="S56" s="172">
        <f>R56+'ELEC Activity 2021'!S56</f>
        <v>101691.99</v>
      </c>
      <c r="T56" s="381"/>
    </row>
    <row r="57" spans="1:22" s="29" customFormat="1" ht="15.95" customHeight="1" thickBot="1">
      <c r="A57" s="300"/>
      <c r="B57" s="231" t="s">
        <v>35</v>
      </c>
      <c r="C57" s="170" t="s">
        <v>242</v>
      </c>
      <c r="D57" s="148" t="s">
        <v>10</v>
      </c>
      <c r="E57" s="405">
        <v>43070</v>
      </c>
      <c r="F57" s="85" t="s">
        <v>11</v>
      </c>
      <c r="G57" s="83">
        <v>-99334.66</v>
      </c>
      <c r="H57" s="220">
        <f>G57+'ELEC Activity 2021'!H57</f>
        <v>-99334.66</v>
      </c>
      <c r="I57" s="216">
        <f>H57+'ELEC Activity 2021'!I57</f>
        <v>-99334.66</v>
      </c>
      <c r="J57" s="216">
        <f>I57+'ELEC Activity 2021'!J57</f>
        <v>-99334.66</v>
      </c>
      <c r="K57" s="220">
        <f>J57+'ELEC Activity 2021'!K57</f>
        <v>-99334.66</v>
      </c>
      <c r="L57" s="216">
        <f>K57+'ELEC Activity 2021'!L57</f>
        <v>-99334.66</v>
      </c>
      <c r="M57" s="217">
        <f>L57+'ELEC Activity 2021'!M57</f>
        <v>-99334.66</v>
      </c>
      <c r="N57" s="216">
        <f>M57+'ELEC Activity 2021'!N57</f>
        <v>-99334.66</v>
      </c>
      <c r="O57" s="216">
        <f>N57+'ELEC Activity 2021'!O57</f>
        <v>-99334.66</v>
      </c>
      <c r="P57" s="360">
        <f>O57+'ELEC Activity 2021'!P57</f>
        <v>-99334.66</v>
      </c>
      <c r="Q57" s="220">
        <f>P57+'ELEC Activity 2021'!Q57</f>
        <v>-99334.66</v>
      </c>
      <c r="R57" s="216">
        <f>Q57+'ELEC Activity 2021'!R57</f>
        <v>-99334.66</v>
      </c>
      <c r="S57" s="217">
        <f>R57+'ELEC Activity 2021'!S57</f>
        <v>-99334.66</v>
      </c>
      <c r="T57" s="381"/>
    </row>
    <row r="58" spans="1:22" s="22" customFormat="1" ht="15.95" customHeight="1" thickTop="1">
      <c r="A58" s="501"/>
      <c r="B58" s="294"/>
      <c r="C58" s="309" t="s">
        <v>36</v>
      </c>
      <c r="D58" s="320"/>
      <c r="E58" s="61"/>
      <c r="F58" s="60"/>
      <c r="G58" s="523">
        <v>0</v>
      </c>
      <c r="H58" s="524">
        <f>SUM(H56:H57)</f>
        <v>0</v>
      </c>
      <c r="I58" s="525">
        <f>SUM(I56:I57)</f>
        <v>0</v>
      </c>
      <c r="J58" s="525">
        <f t="shared" ref="J58:R58" si="13">SUM(J56:J57)</f>
        <v>572.5</v>
      </c>
      <c r="K58" s="524">
        <f t="shared" si="13"/>
        <v>572.5</v>
      </c>
      <c r="L58" s="525">
        <f t="shared" si="13"/>
        <v>572.5</v>
      </c>
      <c r="M58" s="526">
        <f t="shared" si="13"/>
        <v>572.5</v>
      </c>
      <c r="N58" s="525">
        <f t="shared" si="13"/>
        <v>572.5</v>
      </c>
      <c r="O58" s="525">
        <f t="shared" si="13"/>
        <v>572.5</v>
      </c>
      <c r="P58" s="527">
        <f t="shared" si="13"/>
        <v>572.5</v>
      </c>
      <c r="Q58" s="524">
        <f t="shared" si="13"/>
        <v>2357.33</v>
      </c>
      <c r="R58" s="525">
        <f t="shared" si="13"/>
        <v>2357.33</v>
      </c>
      <c r="S58" s="526">
        <f>SUM(S56:S57)</f>
        <v>2357.33</v>
      </c>
      <c r="T58" s="109"/>
    </row>
    <row r="59" spans="1:22" s="3" customFormat="1" ht="11.25" customHeight="1">
      <c r="A59" s="347"/>
      <c r="B59" s="348"/>
      <c r="C59" s="349"/>
      <c r="D59" s="350"/>
      <c r="E59" s="351"/>
      <c r="F59" s="352"/>
      <c r="G59" s="353"/>
      <c r="H59" s="354"/>
      <c r="I59" s="354"/>
      <c r="J59" s="355"/>
      <c r="K59" s="356"/>
      <c r="L59" s="355"/>
      <c r="M59" s="357"/>
      <c r="N59" s="355"/>
      <c r="O59" s="355"/>
      <c r="P59" s="362"/>
      <c r="Q59" s="356"/>
      <c r="R59" s="355"/>
      <c r="S59" s="357"/>
      <c r="T59" s="335"/>
      <c r="U59" s="32"/>
      <c r="V59" s="75"/>
    </row>
    <row r="60" spans="1:22" s="22" customFormat="1" ht="15.95" customHeight="1">
      <c r="A60" s="169"/>
      <c r="B60" s="154" t="s">
        <v>39</v>
      </c>
      <c r="C60" s="56" t="s">
        <v>40</v>
      </c>
      <c r="D60" s="64" t="s">
        <v>41</v>
      </c>
      <c r="E60" s="413" t="s">
        <v>42</v>
      </c>
      <c r="F60" s="414"/>
      <c r="G60" s="79">
        <v>-4658834.16</v>
      </c>
      <c r="H60" s="214">
        <f>G60+'ELEC Activity 2021'!H60</f>
        <v>-4658834.16</v>
      </c>
      <c r="I60" s="65">
        <f>H60+'ELEC Activity 2021'!I60</f>
        <v>-4658834.16</v>
      </c>
      <c r="J60" s="65">
        <f>I60+'ELEC Activity 2021'!J60</f>
        <v>-4658834.16</v>
      </c>
      <c r="K60" s="214">
        <f>J60+'ELEC Activity 2021'!K60</f>
        <v>-4658834.16</v>
      </c>
      <c r="L60" s="65">
        <f>K60+'ELEC Activity 2021'!L60</f>
        <v>-4658834.16</v>
      </c>
      <c r="M60" s="174">
        <f>L60+'ELEC Activity 2021'!M60</f>
        <v>-4658834.16</v>
      </c>
      <c r="N60" s="65">
        <f>M60+'ELEC Activity 2021'!N60</f>
        <v>-4658834.16</v>
      </c>
      <c r="O60" s="65">
        <f>N60+'ELEC Activity 2021'!O60</f>
        <v>-4658834.16</v>
      </c>
      <c r="P60" s="367">
        <f>O60+'ELEC Activity 2021'!P60</f>
        <v>-4658834.16</v>
      </c>
      <c r="Q60" s="214">
        <f>P60+'ELEC Activity 2021'!Q60</f>
        <v>-4658834.16</v>
      </c>
      <c r="R60" s="65">
        <f>Q60+'ELEC Activity 2021'!R60</f>
        <v>-4658834.16</v>
      </c>
      <c r="S60" s="174">
        <f>R60+'ELEC Activity 2021'!S60</f>
        <v>-4658834.16</v>
      </c>
      <c r="T60" s="32"/>
    </row>
    <row r="61" spans="1:22" s="22" customFormat="1" ht="15.95" customHeight="1">
      <c r="A61" s="321"/>
      <c r="B61" s="154" t="s">
        <v>39</v>
      </c>
      <c r="C61" s="56" t="s">
        <v>151</v>
      </c>
      <c r="D61" s="415"/>
      <c r="E61" s="416"/>
      <c r="F61" s="417"/>
      <c r="G61" s="79">
        <v>438132.55</v>
      </c>
      <c r="H61" s="214">
        <f>G61+'ELEC Activity 2021'!H61</f>
        <v>438132.55</v>
      </c>
      <c r="I61" s="65">
        <f>H61+'ELEC Activity 2021'!I61</f>
        <v>438132.55</v>
      </c>
      <c r="J61" s="65">
        <f>I61+'ELEC Activity 2021'!J61</f>
        <v>438132.55</v>
      </c>
      <c r="K61" s="214">
        <f>J61+'ELEC Activity 2021'!K61</f>
        <v>438132.55</v>
      </c>
      <c r="L61" s="65">
        <f>K61+'ELEC Activity 2021'!L61</f>
        <v>438132.55</v>
      </c>
      <c r="M61" s="174">
        <f>L61+'ELEC Activity 2021'!M61</f>
        <v>438132.55</v>
      </c>
      <c r="N61" s="65">
        <f>M61+'ELEC Activity 2021'!N61</f>
        <v>438132.55</v>
      </c>
      <c r="O61" s="65">
        <f>N61+'ELEC Activity 2021'!O61</f>
        <v>438132.55</v>
      </c>
      <c r="P61" s="367">
        <f>O61+'ELEC Activity 2021'!P61</f>
        <v>438132.55</v>
      </c>
      <c r="Q61" s="214">
        <f>P61+'ELEC Activity 2021'!Q61</f>
        <v>438132.55</v>
      </c>
      <c r="R61" s="65">
        <f>Q61+'ELEC Activity 2021'!R61</f>
        <v>438132.55</v>
      </c>
      <c r="S61" s="174">
        <f>R61+'ELEC Activity 2021'!S61</f>
        <v>438132.55</v>
      </c>
      <c r="T61" s="32"/>
    </row>
    <row r="62" spans="1:22" s="22" customFormat="1" ht="15.95" customHeight="1" thickBot="1">
      <c r="A62" s="321"/>
      <c r="B62" s="231" t="s">
        <v>39</v>
      </c>
      <c r="C62" s="170" t="s">
        <v>242</v>
      </c>
      <c r="D62" s="148" t="s">
        <v>10</v>
      </c>
      <c r="E62" s="405">
        <v>43070</v>
      </c>
      <c r="F62" s="85" t="s">
        <v>11</v>
      </c>
      <c r="G62" s="83">
        <v>1894212.41</v>
      </c>
      <c r="H62" s="450">
        <f>G62+'ELEC Activity 2021'!H62</f>
        <v>1894212.41</v>
      </c>
      <c r="I62" s="448">
        <f>H62+'ELEC Activity 2021'!I62</f>
        <v>1894212.41</v>
      </c>
      <c r="J62" s="448">
        <f>I62+'ELEC Activity 2021'!J62</f>
        <v>1894212.41</v>
      </c>
      <c r="K62" s="450">
        <f>J62+'ELEC Activity 2021'!K62</f>
        <v>1894212.41</v>
      </c>
      <c r="L62" s="448">
        <f>K62+'ELEC Activity 2021'!L62</f>
        <v>1894212.41</v>
      </c>
      <c r="M62" s="530">
        <f>L62+'ELEC Activity 2021'!M62</f>
        <v>1894212.41</v>
      </c>
      <c r="N62" s="448">
        <f>M62+'ELEC Activity 2021'!N62</f>
        <v>1894212.41</v>
      </c>
      <c r="O62" s="448">
        <f>N62+'ELEC Activity 2021'!O62</f>
        <v>1894212.41</v>
      </c>
      <c r="P62" s="531">
        <f>O62+'ELEC Activity 2021'!P62</f>
        <v>1894212.41</v>
      </c>
      <c r="Q62" s="450">
        <f>P62+'ELEC Activity 2021'!Q62</f>
        <v>1894212.41</v>
      </c>
      <c r="R62" s="448">
        <f>Q62+'ELEC Activity 2021'!R62</f>
        <v>1894212.41</v>
      </c>
      <c r="S62" s="530">
        <f>R62+'ELEC Activity 2021'!S62</f>
        <v>1894212.41</v>
      </c>
      <c r="T62" s="32"/>
    </row>
    <row r="63" spans="1:22" s="22" customFormat="1" ht="15.95" customHeight="1" thickTop="1">
      <c r="A63" s="322"/>
      <c r="B63" s="313"/>
      <c r="C63" s="309" t="s">
        <v>43</v>
      </c>
      <c r="D63" s="315"/>
      <c r="E63" s="94"/>
      <c r="F63" s="144"/>
      <c r="G63" s="523">
        <f>SUM(G60:G62)</f>
        <v>-2326489.2000000002</v>
      </c>
      <c r="H63" s="524">
        <f t="shared" ref="H63:I63" si="14">SUM(H60:H62)</f>
        <v>-2326489.2000000002</v>
      </c>
      <c r="I63" s="525">
        <f t="shared" si="14"/>
        <v>-2326489.2000000002</v>
      </c>
      <c r="J63" s="525">
        <f t="shared" ref="J63:S63" si="15">SUM(J60:J62)</f>
        <v>-2326489.2000000002</v>
      </c>
      <c r="K63" s="524">
        <f t="shared" si="15"/>
        <v>-2326489.2000000002</v>
      </c>
      <c r="L63" s="525">
        <f t="shared" si="15"/>
        <v>-2326489.2000000002</v>
      </c>
      <c r="M63" s="526">
        <f t="shared" si="15"/>
        <v>-2326489.2000000002</v>
      </c>
      <c r="N63" s="525">
        <f t="shared" si="15"/>
        <v>-2326489.2000000002</v>
      </c>
      <c r="O63" s="525">
        <f t="shared" si="15"/>
        <v>-2326489.2000000002</v>
      </c>
      <c r="P63" s="527">
        <f t="shared" si="15"/>
        <v>-2326489.2000000002</v>
      </c>
      <c r="Q63" s="524">
        <f t="shared" si="15"/>
        <v>-2326489.2000000002</v>
      </c>
      <c r="R63" s="525">
        <f t="shared" si="15"/>
        <v>-2326489.2000000002</v>
      </c>
      <c r="S63" s="526">
        <f t="shared" si="15"/>
        <v>-2326489.2000000002</v>
      </c>
      <c r="T63" s="109"/>
    </row>
    <row r="64" spans="1:22" s="3" customFormat="1" ht="11.25" customHeight="1">
      <c r="A64" s="347"/>
      <c r="B64" s="348"/>
      <c r="C64" s="349"/>
      <c r="D64" s="350"/>
      <c r="E64" s="351"/>
      <c r="F64" s="352"/>
      <c r="G64" s="353"/>
      <c r="H64" s="354"/>
      <c r="I64" s="354"/>
      <c r="J64" s="355"/>
      <c r="K64" s="356"/>
      <c r="L64" s="355"/>
      <c r="M64" s="357"/>
      <c r="N64" s="355"/>
      <c r="O64" s="355"/>
      <c r="P64" s="355"/>
      <c r="Q64" s="356"/>
      <c r="R64" s="355"/>
      <c r="S64" s="357"/>
      <c r="T64" s="335"/>
      <c r="U64" s="32"/>
      <c r="V64" s="75"/>
    </row>
    <row r="65" spans="1:21" s="22" customFormat="1" ht="15.95" customHeight="1" thickBot="1">
      <c r="A65" s="323"/>
      <c r="B65" s="324"/>
      <c r="C65" s="324"/>
      <c r="D65" s="324"/>
      <c r="E65" s="324"/>
      <c r="F65" s="325"/>
      <c r="G65" s="329"/>
      <c r="H65" s="330"/>
      <c r="I65" s="331"/>
      <c r="J65" s="377"/>
      <c r="K65" s="378"/>
      <c r="L65" s="377"/>
      <c r="M65" s="379"/>
      <c r="N65" s="377"/>
      <c r="O65" s="377"/>
      <c r="P65" s="377"/>
      <c r="Q65" s="378"/>
      <c r="R65" s="377"/>
      <c r="S65" s="379"/>
      <c r="T65" s="32"/>
    </row>
    <row r="66" spans="1:21" s="22" customFormat="1" ht="15.95" customHeight="1" thickBot="1">
      <c r="A66" s="549"/>
      <c r="B66" s="550"/>
      <c r="C66" s="551"/>
      <c r="D66" s="550"/>
      <c r="E66" s="550"/>
      <c r="F66" s="552" t="s">
        <v>84</v>
      </c>
      <c r="G66" s="647">
        <f>G9+G13+G19+G23+G27+G35+G39+G47+G50+G54+G58+G63</f>
        <v>-1734437.48</v>
      </c>
      <c r="H66" s="647">
        <f>H9+H13+H19+H23+H27+H35+H39+H43+H50+H54+H58+H47+H63</f>
        <v>-1731754.12</v>
      </c>
      <c r="I66" s="648">
        <f t="shared" ref="I66:R66" si="16">I9+I13+I19+I23+I27+I35+I39+I43+I50+I54+I58+I47+I63</f>
        <v>-1735737.75</v>
      </c>
      <c r="J66" s="616">
        <f>J9+J13+J19+J23+J27+J35+J39+J43+J50+J54+J58+J47+J63</f>
        <v>-1736486.57</v>
      </c>
      <c r="K66" s="647">
        <f t="shared" si="16"/>
        <v>-1726405.39</v>
      </c>
      <c r="L66" s="648">
        <f t="shared" si="16"/>
        <v>-1737456.65</v>
      </c>
      <c r="M66" s="616">
        <f t="shared" si="16"/>
        <v>-1736029.07</v>
      </c>
      <c r="N66" s="647">
        <f t="shared" si="16"/>
        <v>-1736971.42</v>
      </c>
      <c r="O66" s="648">
        <f t="shared" si="16"/>
        <v>-1503049.06</v>
      </c>
      <c r="P66" s="616">
        <f t="shared" si="16"/>
        <v>-1472916.04</v>
      </c>
      <c r="Q66" s="647">
        <f t="shared" si="16"/>
        <v>-1364638.69</v>
      </c>
      <c r="R66" s="648">
        <f t="shared" si="16"/>
        <v>-1287877.76</v>
      </c>
      <c r="S66" s="616">
        <f>S9+S13+S19+S23+S27+S35+S39+S43+S50+S54+S58+S47+S63</f>
        <v>-1190869.54</v>
      </c>
      <c r="T66" s="109"/>
    </row>
    <row r="67" spans="1:21" s="29" customFormat="1" ht="15" customHeight="1" thickTop="1" thickBot="1">
      <c r="A67" s="641"/>
      <c r="B67" s="642"/>
      <c r="C67" s="642"/>
      <c r="D67" s="642"/>
      <c r="E67" s="642"/>
      <c r="F67" s="643"/>
      <c r="G67" s="644"/>
      <c r="H67" s="645"/>
      <c r="I67" s="645"/>
      <c r="J67" s="617" t="s">
        <v>221</v>
      </c>
      <c r="K67" s="646"/>
      <c r="L67" s="645"/>
      <c r="M67" s="617" t="s">
        <v>222</v>
      </c>
      <c r="N67" s="646"/>
      <c r="O67" s="645"/>
      <c r="P67" s="617" t="s">
        <v>223</v>
      </c>
      <c r="Q67" s="558"/>
      <c r="R67" s="560"/>
      <c r="S67" s="617" t="s">
        <v>224</v>
      </c>
      <c r="T67" s="381"/>
    </row>
    <row r="68" spans="1:21" s="22" customFormat="1" ht="15.95" customHeight="1">
      <c r="A68" s="52"/>
      <c r="B68" s="29"/>
      <c r="G68" s="29"/>
      <c r="H68" s="29"/>
      <c r="I68" s="29"/>
      <c r="J68" s="359"/>
      <c r="K68" s="29"/>
      <c r="L68" s="29"/>
      <c r="M68" s="359"/>
      <c r="N68" s="29"/>
      <c r="O68" s="29"/>
      <c r="P68" s="359"/>
      <c r="Q68" s="29"/>
      <c r="R68" s="29"/>
      <c r="S68" s="359"/>
      <c r="T68" s="32"/>
    </row>
    <row r="69" spans="1:21" s="22" customFormat="1" ht="15.95" customHeight="1">
      <c r="A69" s="52"/>
      <c r="G69" s="74"/>
      <c r="H69" s="29"/>
      <c r="I69" s="29"/>
      <c r="J69" s="29"/>
      <c r="K69" s="29"/>
      <c r="L69" s="29"/>
      <c r="M69" s="29"/>
      <c r="N69" s="29"/>
      <c r="O69" s="29"/>
      <c r="P69" s="29"/>
      <c r="Q69" s="29"/>
      <c r="R69" s="381"/>
      <c r="S69" s="109"/>
      <c r="T69" s="75"/>
    </row>
    <row r="70" spans="1:21" s="22" customFormat="1" ht="15.95" customHeight="1">
      <c r="A70" s="52"/>
      <c r="G70" s="74"/>
      <c r="H70" s="29"/>
      <c r="I70" s="29"/>
      <c r="J70" s="74"/>
      <c r="K70" s="29"/>
      <c r="L70" s="29"/>
      <c r="M70" s="74"/>
      <c r="N70" s="29"/>
      <c r="O70" s="29"/>
      <c r="P70" s="249"/>
      <c r="Q70" s="29"/>
      <c r="R70" s="381"/>
      <c r="S70" s="384"/>
      <c r="T70" s="75"/>
    </row>
    <row r="71" spans="1:21" s="22" customFormat="1" ht="15.95" customHeight="1">
      <c r="A71" s="52"/>
      <c r="G71" s="74"/>
      <c r="H71" s="29"/>
      <c r="I71" s="29"/>
      <c r="J71" s="74"/>
      <c r="K71" s="29"/>
      <c r="L71" s="29"/>
      <c r="M71" s="74"/>
      <c r="N71" s="29"/>
      <c r="O71" s="29"/>
      <c r="P71" s="29"/>
      <c r="Q71" s="29"/>
      <c r="R71" s="381"/>
      <c r="S71" s="384"/>
      <c r="T71" s="75"/>
      <c r="U71" s="32"/>
    </row>
    <row r="72" spans="1:21" s="22" customFormat="1" ht="15.95" customHeight="1">
      <c r="A72" s="52"/>
      <c r="G72" s="74"/>
      <c r="H72" s="29"/>
      <c r="I72" s="29"/>
      <c r="J72" s="74"/>
      <c r="K72" s="29"/>
      <c r="L72" s="29"/>
      <c r="M72" s="74">
        <f>SUM(M70:M71)</f>
        <v>0</v>
      </c>
      <c r="N72" s="29"/>
      <c r="O72" s="29"/>
      <c r="P72" s="249"/>
      <c r="Q72" s="29"/>
      <c r="R72" s="381"/>
      <c r="S72" s="384"/>
      <c r="T72" s="32"/>
    </row>
    <row r="73" spans="1:21" s="22" customFormat="1" ht="15.95" customHeight="1">
      <c r="A73" s="52"/>
      <c r="G73" s="29"/>
      <c r="H73" s="29"/>
      <c r="I73" s="29"/>
      <c r="J73" s="29"/>
      <c r="K73" s="29"/>
      <c r="L73" s="29"/>
      <c r="M73" s="29"/>
      <c r="N73" s="29"/>
      <c r="O73" s="29"/>
      <c r="P73" s="29"/>
      <c r="Q73" s="29"/>
      <c r="R73" s="29"/>
      <c r="S73" s="29"/>
      <c r="T73" s="32"/>
    </row>
    <row r="74" spans="1:21" s="22" customFormat="1" ht="15.95" customHeight="1">
      <c r="A74" s="52"/>
      <c r="G74" s="29"/>
      <c r="H74" s="29"/>
      <c r="I74" s="29"/>
      <c r="J74" s="29"/>
      <c r="K74" s="29"/>
      <c r="L74" s="29"/>
      <c r="M74" s="29"/>
      <c r="N74" s="29"/>
      <c r="O74" s="29"/>
      <c r="P74" s="29"/>
      <c r="Q74" s="29"/>
      <c r="R74" s="29"/>
      <c r="S74" s="29"/>
      <c r="T74" s="32"/>
    </row>
    <row r="75" spans="1:21" s="22" customFormat="1" ht="15.95" customHeight="1">
      <c r="A75" s="52"/>
      <c r="G75" s="29"/>
      <c r="H75" s="29"/>
      <c r="I75" s="29"/>
      <c r="J75" s="29"/>
      <c r="K75" s="29"/>
      <c r="L75" s="29"/>
      <c r="M75" s="29"/>
      <c r="N75" s="29"/>
      <c r="O75" s="29"/>
      <c r="P75" s="29"/>
      <c r="Q75" s="29"/>
      <c r="R75" s="29"/>
      <c r="S75" s="29"/>
      <c r="T75" s="32"/>
    </row>
    <row r="76" spans="1:21" s="22" customFormat="1" ht="15.95" customHeight="1">
      <c r="A76" s="52"/>
      <c r="G76" s="29"/>
      <c r="H76" s="29"/>
      <c r="I76" s="29"/>
      <c r="J76" s="29"/>
      <c r="K76" s="29"/>
      <c r="L76" s="29"/>
      <c r="M76" s="29"/>
      <c r="N76" s="29"/>
      <c r="O76" s="29"/>
      <c r="P76" s="29"/>
      <c r="Q76" s="29"/>
      <c r="R76" s="29"/>
      <c r="S76" s="29"/>
      <c r="T76" s="32"/>
    </row>
    <row r="77" spans="1:21" s="22" customFormat="1" ht="15.95" customHeight="1">
      <c r="A77" s="52"/>
      <c r="G77" s="29"/>
      <c r="H77" s="29"/>
      <c r="I77" s="29"/>
      <c r="J77" s="29"/>
      <c r="K77" s="29"/>
      <c r="L77" s="29"/>
      <c r="M77" s="29"/>
      <c r="N77" s="29"/>
      <c r="O77" s="29"/>
      <c r="P77" s="29"/>
      <c r="Q77" s="29"/>
      <c r="R77" s="29"/>
      <c r="S77" s="29"/>
      <c r="T77" s="32"/>
    </row>
    <row r="78" spans="1:21" s="22" customFormat="1" ht="15.95" customHeight="1">
      <c r="A78" s="52"/>
      <c r="G78" s="29"/>
      <c r="H78" s="29"/>
      <c r="I78" s="29"/>
      <c r="J78" s="29"/>
      <c r="K78" s="29"/>
      <c r="L78" s="29"/>
      <c r="M78" s="29"/>
      <c r="N78" s="29"/>
      <c r="O78" s="29"/>
      <c r="P78" s="29"/>
      <c r="Q78" s="29"/>
      <c r="R78" s="29"/>
      <c r="S78" s="29"/>
      <c r="T78" s="32"/>
    </row>
    <row r="79" spans="1:21" s="22" customFormat="1" ht="15.95" customHeight="1">
      <c r="A79" s="52"/>
      <c r="G79" s="29"/>
      <c r="H79" s="29"/>
      <c r="I79" s="29"/>
      <c r="J79" s="29"/>
      <c r="K79" s="29"/>
      <c r="L79" s="29"/>
      <c r="M79" s="29"/>
      <c r="N79" s="29"/>
      <c r="O79" s="29"/>
      <c r="P79" s="29"/>
      <c r="Q79" s="29"/>
      <c r="R79" s="29"/>
      <c r="S79" s="29"/>
      <c r="T79" s="32"/>
    </row>
    <row r="80" spans="1:21" s="22" customFormat="1" ht="15.95" customHeight="1">
      <c r="A80" s="52"/>
      <c r="G80" s="29"/>
      <c r="H80" s="29"/>
      <c r="I80" s="29"/>
      <c r="J80" s="29"/>
      <c r="K80" s="29"/>
      <c r="L80" s="29"/>
      <c r="M80" s="29"/>
      <c r="N80" s="29"/>
      <c r="O80" s="29"/>
      <c r="P80" s="29"/>
      <c r="Q80" s="29"/>
      <c r="R80" s="29"/>
      <c r="S80" s="29"/>
      <c r="T80" s="32"/>
    </row>
    <row r="81" spans="1:20" s="22" customFormat="1" ht="15.95" customHeight="1">
      <c r="A81" s="52"/>
      <c r="G81" s="29"/>
      <c r="H81" s="29"/>
      <c r="I81" s="29"/>
      <c r="J81" s="29"/>
      <c r="K81" s="29"/>
      <c r="L81" s="29"/>
      <c r="M81" s="29"/>
      <c r="N81" s="29"/>
      <c r="O81" s="29"/>
      <c r="P81" s="29"/>
      <c r="Q81" s="29"/>
      <c r="R81" s="29"/>
      <c r="S81" s="29"/>
      <c r="T81" s="32"/>
    </row>
    <row r="82" spans="1:20" s="22" customFormat="1" ht="15.95" customHeight="1">
      <c r="A82" s="52"/>
      <c r="G82" s="29"/>
      <c r="H82" s="29"/>
      <c r="I82" s="29"/>
      <c r="J82" s="29"/>
      <c r="K82" s="29"/>
      <c r="L82" s="29"/>
      <c r="M82" s="29"/>
      <c r="N82" s="29"/>
      <c r="O82" s="29"/>
      <c r="P82" s="29"/>
      <c r="Q82" s="29"/>
      <c r="R82" s="249"/>
      <c r="S82" s="29"/>
      <c r="T82" s="32"/>
    </row>
    <row r="83" spans="1:20" s="22" customFormat="1" ht="15.95" customHeight="1">
      <c r="A83" s="52"/>
      <c r="G83" s="29"/>
      <c r="H83" s="29"/>
      <c r="I83" s="29"/>
      <c r="J83" s="29"/>
      <c r="K83" s="29"/>
      <c r="L83" s="29"/>
      <c r="M83" s="29"/>
      <c r="N83" s="29"/>
      <c r="O83" s="29"/>
      <c r="P83" s="29"/>
      <c r="Q83" s="29"/>
      <c r="R83" s="29"/>
      <c r="S83" s="29"/>
      <c r="T83" s="32"/>
    </row>
    <row r="84" spans="1:20" s="22" customFormat="1" ht="15.95" customHeight="1">
      <c r="A84" s="52"/>
      <c r="G84" s="29"/>
      <c r="H84" s="29"/>
      <c r="I84" s="29"/>
      <c r="J84" s="29"/>
      <c r="K84" s="29"/>
      <c r="L84" s="29"/>
      <c r="M84" s="29"/>
      <c r="N84" s="29"/>
      <c r="O84" s="29"/>
      <c r="P84" s="29"/>
      <c r="Q84" s="29"/>
      <c r="R84" s="249"/>
      <c r="S84" s="29"/>
      <c r="T84" s="32"/>
    </row>
    <row r="85" spans="1:20" s="22" customFormat="1" ht="15.95" customHeight="1">
      <c r="A85" s="52"/>
      <c r="G85" s="29"/>
      <c r="H85" s="29"/>
      <c r="I85" s="29"/>
      <c r="J85" s="29"/>
      <c r="K85" s="29"/>
      <c r="L85" s="29"/>
      <c r="M85" s="29"/>
      <c r="N85" s="29"/>
      <c r="O85" s="29"/>
      <c r="P85" s="29"/>
      <c r="Q85" s="29"/>
      <c r="R85" s="29"/>
      <c r="S85" s="29"/>
      <c r="T85" s="32"/>
    </row>
    <row r="86" spans="1:20" s="22" customFormat="1" ht="15.95" customHeight="1">
      <c r="A86" s="52"/>
      <c r="G86" s="29"/>
      <c r="H86" s="29"/>
      <c r="I86" s="29"/>
      <c r="J86" s="29"/>
      <c r="K86" s="29"/>
      <c r="L86" s="29"/>
      <c r="M86" s="29"/>
      <c r="N86" s="29"/>
      <c r="O86" s="29"/>
      <c r="P86" s="29"/>
      <c r="Q86" s="29"/>
      <c r="R86" s="29"/>
      <c r="S86" s="29"/>
      <c r="T86" s="32"/>
    </row>
  </sheetData>
  <mergeCells count="11">
    <mergeCell ref="F29:F32"/>
    <mergeCell ref="F15:F16"/>
    <mergeCell ref="D15:D16"/>
    <mergeCell ref="E15:E16"/>
    <mergeCell ref="D29:D32"/>
    <mergeCell ref="E29:E32"/>
    <mergeCell ref="A3:S3"/>
    <mergeCell ref="H5:J5"/>
    <mergeCell ref="K5:M5"/>
    <mergeCell ref="N5:P5"/>
    <mergeCell ref="Q5:S5"/>
  </mergeCells>
  <printOptions horizontalCentered="1"/>
  <pageMargins left="0.2" right="0.2" top="0.5" bottom="0.5" header="0.3" footer="0.3"/>
  <pageSetup scale="36" orientation="landscape" r:id="rId1"/>
  <ignoredErrors>
    <ignoredError sqref="I30"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2"/>
  <sheetViews>
    <sheetView zoomScale="80" zoomScaleNormal="80" workbookViewId="0">
      <pane xSplit="3" ySplit="6" topLeftCell="F64" activePane="bottomRight" state="frozen"/>
      <selection activeCell="R70" sqref="R70"/>
      <selection pane="topRight" activeCell="R70" sqref="R70"/>
      <selection pane="bottomLeft" activeCell="R70" sqref="R70"/>
      <selection pane="bottomRight" activeCell="C94" sqref="C94"/>
    </sheetView>
  </sheetViews>
  <sheetFormatPr defaultRowHeight="15"/>
  <cols>
    <col min="1" max="1" width="10.7109375" style="1" customWidth="1"/>
    <col min="2" max="2" width="12.140625" bestFit="1" customWidth="1"/>
    <col min="3" max="3" width="62.7109375" customWidth="1"/>
    <col min="4" max="4" width="15" customWidth="1"/>
    <col min="5" max="5" width="13.42578125" customWidth="1"/>
    <col min="6" max="6" width="13.85546875" bestFit="1" customWidth="1"/>
    <col min="7" max="7" width="15.7109375" customWidth="1"/>
    <col min="8" max="10" width="16.42578125" bestFit="1" customWidth="1"/>
    <col min="11" max="11" width="15.85546875" bestFit="1" customWidth="1"/>
    <col min="12" max="12" width="15.5703125" bestFit="1" customWidth="1"/>
    <col min="13" max="19" width="16.42578125" customWidth="1"/>
    <col min="20" max="20" width="5.5703125" style="391" bestFit="1" customWidth="1"/>
  </cols>
  <sheetData>
    <row r="1" spans="1:22">
      <c r="A1" s="683" t="s">
        <v>0</v>
      </c>
      <c r="B1" s="683"/>
      <c r="C1" s="683"/>
      <c r="D1" s="683"/>
      <c r="E1" s="683"/>
      <c r="F1" s="683"/>
      <c r="G1" s="683"/>
      <c r="H1" s="683"/>
      <c r="I1" s="683"/>
      <c r="J1" s="683"/>
      <c r="K1" s="683"/>
      <c r="L1" s="683"/>
      <c r="M1" s="683"/>
      <c r="N1" s="683"/>
      <c r="O1" s="683"/>
      <c r="P1" s="683"/>
      <c r="Q1" s="683"/>
      <c r="R1" s="683"/>
      <c r="S1" s="683"/>
    </row>
    <row r="2" spans="1:22">
      <c r="A2" s="683" t="s">
        <v>45</v>
      </c>
      <c r="B2" s="683"/>
      <c r="C2" s="683"/>
      <c r="D2" s="683"/>
      <c r="E2" s="683"/>
      <c r="F2" s="683"/>
      <c r="G2" s="683"/>
      <c r="H2" s="683"/>
      <c r="I2" s="683"/>
      <c r="J2" s="683"/>
      <c r="K2" s="683"/>
      <c r="L2" s="683"/>
      <c r="M2" s="683"/>
      <c r="N2" s="683"/>
      <c r="O2" s="683"/>
      <c r="P2" s="683"/>
      <c r="Q2" s="683"/>
      <c r="R2" s="683"/>
      <c r="S2" s="683"/>
    </row>
    <row r="3" spans="1:22" ht="21">
      <c r="A3" s="675" t="s">
        <v>227</v>
      </c>
      <c r="B3" s="675"/>
      <c r="C3" s="675"/>
      <c r="D3" s="675"/>
      <c r="E3" s="675"/>
      <c r="F3" s="675"/>
      <c r="G3" s="675"/>
      <c r="H3" s="675"/>
      <c r="I3" s="675"/>
      <c r="J3" s="675"/>
      <c r="K3" s="675"/>
      <c r="L3" s="675"/>
      <c r="M3" s="675"/>
      <c r="N3" s="675"/>
      <c r="O3" s="675"/>
      <c r="P3" s="675"/>
      <c r="Q3" s="675"/>
      <c r="R3" s="675"/>
      <c r="S3" s="675"/>
      <c r="T3" s="13"/>
    </row>
    <row r="4" spans="1:22" ht="21">
      <c r="A4" s="17"/>
      <c r="B4" s="17"/>
      <c r="C4" s="17"/>
      <c r="D4" s="17"/>
      <c r="E4" s="17"/>
      <c r="F4" s="17"/>
      <c r="G4" s="17"/>
      <c r="H4" s="17"/>
      <c r="I4" s="17"/>
      <c r="J4" s="17"/>
      <c r="K4" s="17"/>
      <c r="L4" s="17"/>
      <c r="M4" s="17"/>
      <c r="N4" s="17"/>
      <c r="O4" s="17"/>
      <c r="P4" s="17"/>
      <c r="Q4" s="17"/>
      <c r="R4" s="17"/>
      <c r="S4" s="17"/>
    </row>
    <row r="5" spans="1:22" s="92" customFormat="1" ht="15.95" customHeight="1" thickBot="1">
      <c r="A5" s="150"/>
      <c r="G5" s="151"/>
      <c r="H5" s="676" t="s">
        <v>221</v>
      </c>
      <c r="I5" s="676"/>
      <c r="J5" s="676"/>
      <c r="K5" s="676" t="s">
        <v>222</v>
      </c>
      <c r="L5" s="676"/>
      <c r="M5" s="676"/>
      <c r="N5" s="676" t="s">
        <v>223</v>
      </c>
      <c r="O5" s="676"/>
      <c r="P5" s="676"/>
      <c r="Q5" s="676" t="s">
        <v>224</v>
      </c>
      <c r="R5" s="676"/>
      <c r="S5" s="676"/>
      <c r="T5" s="392"/>
    </row>
    <row r="6" spans="1:22" s="639" customFormat="1" ht="30" customHeight="1" thickBot="1">
      <c r="A6" s="628" t="s">
        <v>2</v>
      </c>
      <c r="B6" s="629" t="s">
        <v>3</v>
      </c>
      <c r="C6" s="624" t="s">
        <v>4</v>
      </c>
      <c r="D6" s="635" t="s">
        <v>5</v>
      </c>
      <c r="E6" s="635" t="s">
        <v>6</v>
      </c>
      <c r="F6" s="628" t="s">
        <v>148</v>
      </c>
      <c r="G6" s="635" t="s">
        <v>220</v>
      </c>
      <c r="H6" s="632">
        <v>44197</v>
      </c>
      <c r="I6" s="633">
        <v>44228</v>
      </c>
      <c r="J6" s="634">
        <v>44256</v>
      </c>
      <c r="K6" s="632">
        <v>44287</v>
      </c>
      <c r="L6" s="633">
        <v>44317</v>
      </c>
      <c r="M6" s="634">
        <v>44348</v>
      </c>
      <c r="N6" s="632">
        <v>44378</v>
      </c>
      <c r="O6" s="633">
        <v>44409</v>
      </c>
      <c r="P6" s="634">
        <v>44440</v>
      </c>
      <c r="Q6" s="632">
        <v>44470</v>
      </c>
      <c r="R6" s="633">
        <v>44501</v>
      </c>
      <c r="S6" s="640">
        <v>44531</v>
      </c>
      <c r="T6" s="393"/>
    </row>
    <row r="7" spans="1:22" s="29" customFormat="1" ht="15.95" customHeight="1">
      <c r="A7" s="271">
        <v>18606102</v>
      </c>
      <c r="B7" s="155">
        <v>18608612</v>
      </c>
      <c r="C7" s="25" t="s">
        <v>152</v>
      </c>
      <c r="D7" s="26" t="s">
        <v>46</v>
      </c>
      <c r="E7" s="162"/>
      <c r="F7" s="164"/>
      <c r="G7" s="79">
        <v>920565.56</v>
      </c>
      <c r="H7" s="28">
        <f>G7+'GAS Activity 2021'!H7</f>
        <v>920565.56</v>
      </c>
      <c r="I7" s="28">
        <f>H7+'GAS Activity 2021'!I7</f>
        <v>916635.61</v>
      </c>
      <c r="J7" s="27">
        <f>I7+'GAS Activity 2021'!J7</f>
        <v>918971.24</v>
      </c>
      <c r="K7" s="202">
        <f>J7+'GAS Activity 2021'!K7</f>
        <v>918971.24</v>
      </c>
      <c r="L7" s="27">
        <f>K7+'GAS Activity 2021'!L7</f>
        <v>918971.24</v>
      </c>
      <c r="M7" s="165">
        <f>L7+'GAS Activity 2021'!M7</f>
        <v>918971.24</v>
      </c>
      <c r="N7" s="27">
        <f>M7+'GAS Activity 2021'!N7</f>
        <v>918971.24</v>
      </c>
      <c r="O7" s="27">
        <f>N7+'GAS Activity 2021'!O7</f>
        <v>918971.24</v>
      </c>
      <c r="P7" s="27">
        <f>O7+'GAS Activity 2021'!P7</f>
        <v>918971.24</v>
      </c>
      <c r="Q7" s="202">
        <f>P7+'GAS Activity 2021'!Q7</f>
        <v>918971.24</v>
      </c>
      <c r="R7" s="27">
        <f>Q7+'GAS Activity 2021'!R7</f>
        <v>918971.24</v>
      </c>
      <c r="S7" s="165">
        <f>R7+'GAS Activity 2021'!S7</f>
        <v>918971.24</v>
      </c>
      <c r="T7" s="394"/>
    </row>
    <row r="8" spans="1:22" s="29" customFormat="1" ht="15.95" customHeight="1" thickBot="1">
      <c r="A8" s="272"/>
      <c r="B8" s="418">
        <v>18608612</v>
      </c>
      <c r="C8" s="302" t="s">
        <v>243</v>
      </c>
      <c r="D8" s="256" t="s">
        <v>47</v>
      </c>
      <c r="E8" s="419">
        <v>43070</v>
      </c>
      <c r="F8" s="420" t="s">
        <v>11</v>
      </c>
      <c r="G8" s="83">
        <v>-862215.01</v>
      </c>
      <c r="H8" s="47">
        <f>G8+'GAS Activity 2021'!H8</f>
        <v>-862215.01</v>
      </c>
      <c r="I8" s="47">
        <f>H8+'GAS Activity 2021'!I8</f>
        <v>-862215.01</v>
      </c>
      <c r="J8" s="47">
        <f>I8+'GAS Activity 2021'!J8</f>
        <v>-862215.01</v>
      </c>
      <c r="K8" s="232">
        <f>J8+'GAS Activity 2021'!K8</f>
        <v>-862215.01</v>
      </c>
      <c r="L8" s="47">
        <f>K8+'GAS Activity 2021'!L8</f>
        <v>-862215.01</v>
      </c>
      <c r="M8" s="167">
        <f>L8+'GAS Activity 2021'!M8</f>
        <v>-862215.01</v>
      </c>
      <c r="N8" s="47">
        <f>M8+'GAS Activity 2021'!N8</f>
        <v>-862215.01</v>
      </c>
      <c r="O8" s="47">
        <f>N8+'GAS Activity 2021'!O8</f>
        <v>-862215.01</v>
      </c>
      <c r="P8" s="47">
        <f>O8+'GAS Activity 2021'!P8</f>
        <v>-862215.01</v>
      </c>
      <c r="Q8" s="232">
        <f>P8+'GAS Activity 2021'!Q8</f>
        <v>-862215.01</v>
      </c>
      <c r="R8" s="47">
        <f>Q8+'GAS Activity 2021'!R8</f>
        <v>-862215.01</v>
      </c>
      <c r="S8" s="167">
        <f>R8+'GAS Activity 2021'!S8</f>
        <v>-862215.01</v>
      </c>
      <c r="T8" s="394"/>
    </row>
    <row r="9" spans="1:22" s="29" customFormat="1" ht="15.95" customHeight="1" thickTop="1">
      <c r="A9" s="270"/>
      <c r="B9" s="267"/>
      <c r="C9" s="268" t="s">
        <v>48</v>
      </c>
      <c r="D9" s="269"/>
      <c r="E9" s="240"/>
      <c r="F9" s="241"/>
      <c r="G9" s="528">
        <f>SUM(G7:G8)</f>
        <v>58350.55</v>
      </c>
      <c r="H9" s="532">
        <f t="shared" ref="H9:R9" si="0">SUM(H7:H8)</f>
        <v>58350.55</v>
      </c>
      <c r="I9" s="532">
        <f t="shared" si="0"/>
        <v>54420.6</v>
      </c>
      <c r="J9" s="532">
        <f t="shared" si="0"/>
        <v>56756.23</v>
      </c>
      <c r="K9" s="533">
        <f t="shared" si="0"/>
        <v>56756.23</v>
      </c>
      <c r="L9" s="532">
        <f t="shared" si="0"/>
        <v>56756.23</v>
      </c>
      <c r="M9" s="534">
        <f t="shared" si="0"/>
        <v>56756.23</v>
      </c>
      <c r="N9" s="532">
        <f t="shared" si="0"/>
        <v>56756.23</v>
      </c>
      <c r="O9" s="532">
        <f t="shared" si="0"/>
        <v>56756.23</v>
      </c>
      <c r="P9" s="532">
        <f t="shared" si="0"/>
        <v>56756.23</v>
      </c>
      <c r="Q9" s="533">
        <f t="shared" si="0"/>
        <v>56756.23</v>
      </c>
      <c r="R9" s="532">
        <f t="shared" si="0"/>
        <v>56756.23</v>
      </c>
      <c r="S9" s="534">
        <f>SUM(S7:S8)</f>
        <v>56756.23</v>
      </c>
      <c r="T9" s="394"/>
    </row>
    <row r="10" spans="1:22" s="3" customFormat="1" ht="11.25" customHeight="1">
      <c r="A10" s="347"/>
      <c r="B10" s="348"/>
      <c r="C10" s="349"/>
      <c r="D10" s="350"/>
      <c r="E10" s="351"/>
      <c r="F10" s="352"/>
      <c r="G10" s="353"/>
      <c r="H10" s="354"/>
      <c r="I10" s="354"/>
      <c r="J10" s="355"/>
      <c r="K10" s="356"/>
      <c r="L10" s="355"/>
      <c r="M10" s="357"/>
      <c r="N10" s="355"/>
      <c r="O10" s="355"/>
      <c r="P10" s="355"/>
      <c r="Q10" s="356"/>
      <c r="R10" s="355"/>
      <c r="S10" s="357"/>
      <c r="T10" s="335"/>
      <c r="U10" s="32"/>
      <c r="V10" s="75"/>
    </row>
    <row r="11" spans="1:22" s="29" customFormat="1" ht="15.95" customHeight="1">
      <c r="A11" s="36">
        <v>18607102</v>
      </c>
      <c r="B11" s="157">
        <v>18608712</v>
      </c>
      <c r="C11" s="78" t="s">
        <v>153</v>
      </c>
      <c r="D11" s="685" t="s">
        <v>46</v>
      </c>
      <c r="E11" s="693"/>
      <c r="F11" s="695"/>
      <c r="G11" s="88">
        <v>5378305.8799999999</v>
      </c>
      <c r="H11" s="243">
        <f>G11+'GAS Activity 2021'!H11</f>
        <v>5378305.8799999999</v>
      </c>
      <c r="I11" s="243">
        <f>H11+'GAS Activity 2021'!I11</f>
        <v>5380291.29</v>
      </c>
      <c r="J11" s="243">
        <f>I11+'GAS Activity 2021'!J11</f>
        <v>5380291.29</v>
      </c>
      <c r="K11" s="244">
        <f>J11+'GAS Activity 2021'!K11</f>
        <v>5380291.29</v>
      </c>
      <c r="L11" s="243">
        <f>K11+'GAS Activity 2021'!L11</f>
        <v>5380291.29</v>
      </c>
      <c r="M11" s="245">
        <f>L11+'GAS Activity 2021'!M11</f>
        <v>5380291.29</v>
      </c>
      <c r="N11" s="243">
        <f>M11+'GAS Activity 2021'!N11</f>
        <v>5380291.29</v>
      </c>
      <c r="O11" s="243">
        <f>N11+'GAS Activity 2021'!O11</f>
        <v>5380291.29</v>
      </c>
      <c r="P11" s="243">
        <f>O11+'GAS Activity 2021'!P11</f>
        <v>5380291.29</v>
      </c>
      <c r="Q11" s="244">
        <f>P11+'GAS Activity 2021'!Q11</f>
        <v>5380291.29</v>
      </c>
      <c r="R11" s="243">
        <f>Q11+'GAS Activity 2021'!R11</f>
        <v>5380291.29</v>
      </c>
      <c r="S11" s="245">
        <f>R11+'GAS Activity 2021'!S11</f>
        <v>5380291.29</v>
      </c>
      <c r="T11" s="394"/>
    </row>
    <row r="12" spans="1:22" s="29" customFormat="1" ht="15.95" customHeight="1">
      <c r="A12" s="274"/>
      <c r="B12" s="155">
        <v>18608772</v>
      </c>
      <c r="C12" s="25" t="s">
        <v>154</v>
      </c>
      <c r="D12" s="685"/>
      <c r="E12" s="694"/>
      <c r="F12" s="695"/>
      <c r="G12" s="83">
        <v>0</v>
      </c>
      <c r="H12" s="33">
        <f>G12+'GAS Activity 2021'!H12</f>
        <v>0</v>
      </c>
      <c r="I12" s="33">
        <f>H12+'GAS Activity 2021'!I12</f>
        <v>0</v>
      </c>
      <c r="J12" s="33">
        <f>I12+'GAS Activity 2021'!J12</f>
        <v>0</v>
      </c>
      <c r="K12" s="205">
        <f>J12+'GAS Activity 2021'!K12</f>
        <v>0</v>
      </c>
      <c r="L12" s="33">
        <f>K12+'GAS Activity 2021'!L12</f>
        <v>0</v>
      </c>
      <c r="M12" s="166">
        <f>L12+'GAS Activity 2021'!M12</f>
        <v>0</v>
      </c>
      <c r="N12" s="33">
        <f>M12+'GAS Activity 2021'!N12</f>
        <v>0</v>
      </c>
      <c r="O12" s="33">
        <f>N12+'GAS Activity 2021'!O12</f>
        <v>0</v>
      </c>
      <c r="P12" s="33">
        <f>O12+'GAS Activity 2021'!P12</f>
        <v>0</v>
      </c>
      <c r="Q12" s="205">
        <f>P12+'GAS Activity 2021'!Q12</f>
        <v>0</v>
      </c>
      <c r="R12" s="33">
        <f>Q12+'GAS Activity 2021'!R12</f>
        <v>0</v>
      </c>
      <c r="S12" s="166">
        <f>R12+'GAS Activity 2021'!S12</f>
        <v>0</v>
      </c>
      <c r="T12" s="394"/>
    </row>
    <row r="13" spans="1:22" s="29" customFormat="1" ht="15.95" customHeight="1">
      <c r="A13" s="274"/>
      <c r="B13" s="155">
        <v>18608722</v>
      </c>
      <c r="C13" s="25" t="s">
        <v>49</v>
      </c>
      <c r="D13" s="692"/>
      <c r="E13" s="694"/>
      <c r="F13" s="696"/>
      <c r="G13" s="83">
        <v>0</v>
      </c>
      <c r="H13" s="33">
        <f>G13+'GAS Activity 2021'!H13</f>
        <v>0</v>
      </c>
      <c r="I13" s="33">
        <f>H13+'GAS Activity 2021'!I13</f>
        <v>0</v>
      </c>
      <c r="J13" s="33">
        <f>I13+'GAS Activity 2021'!J13</f>
        <v>0</v>
      </c>
      <c r="K13" s="205">
        <f>J13+'GAS Activity 2021'!K13</f>
        <v>0</v>
      </c>
      <c r="L13" s="33">
        <f>K13+'GAS Activity 2021'!L13</f>
        <v>0</v>
      </c>
      <c r="M13" s="166">
        <f>L13+'GAS Activity 2021'!M13</f>
        <v>0</v>
      </c>
      <c r="N13" s="33">
        <f>M13+'GAS Activity 2021'!N13</f>
        <v>0</v>
      </c>
      <c r="O13" s="33">
        <f>N13+'GAS Activity 2021'!O13</f>
        <v>0</v>
      </c>
      <c r="P13" s="33">
        <f>O13+'GAS Activity 2021'!P13</f>
        <v>0</v>
      </c>
      <c r="Q13" s="205">
        <f>P13+'GAS Activity 2021'!Q13</f>
        <v>0</v>
      </c>
      <c r="R13" s="33">
        <f>Q13+'GAS Activity 2021'!R13</f>
        <v>0</v>
      </c>
      <c r="S13" s="166">
        <f>R13+'GAS Activity 2021'!S13</f>
        <v>0</v>
      </c>
      <c r="T13" s="394"/>
    </row>
    <row r="14" spans="1:22" s="29" customFormat="1" ht="15.95" customHeight="1">
      <c r="A14" s="274"/>
      <c r="B14" s="155">
        <v>18608712</v>
      </c>
      <c r="C14" s="302" t="s">
        <v>243</v>
      </c>
      <c r="D14" s="684" t="s">
        <v>47</v>
      </c>
      <c r="E14" s="687">
        <v>43070</v>
      </c>
      <c r="F14" s="697" t="s">
        <v>11</v>
      </c>
      <c r="G14" s="83">
        <v>-5369617.5199999996</v>
      </c>
      <c r="H14" s="33">
        <f>G14+'GAS Activity 2021'!H14</f>
        <v>-5369617.5199999996</v>
      </c>
      <c r="I14" s="33">
        <f>H14+'GAS Activity 2021'!I14</f>
        <v>-5369617.5199999996</v>
      </c>
      <c r="J14" s="33">
        <f>I14+'GAS Activity 2021'!J14</f>
        <v>-5369617.5199999996</v>
      </c>
      <c r="K14" s="205">
        <f>J14+'GAS Activity 2021'!K14</f>
        <v>-5369617.5199999996</v>
      </c>
      <c r="L14" s="33">
        <f>K14+'GAS Activity 2021'!L14</f>
        <v>-5369617.5199999996</v>
      </c>
      <c r="M14" s="166">
        <f>L14+'GAS Activity 2021'!M14</f>
        <v>-5369617.5199999996</v>
      </c>
      <c r="N14" s="33">
        <f>M14+'GAS Activity 2021'!N14</f>
        <v>-5369617.5199999996</v>
      </c>
      <c r="O14" s="33">
        <f>N14+'GAS Activity 2021'!O14</f>
        <v>-5369617.5199999996</v>
      </c>
      <c r="P14" s="33">
        <f>O14+'GAS Activity 2021'!P14</f>
        <v>-5369617.5199999996</v>
      </c>
      <c r="Q14" s="205">
        <f>P14+'GAS Activity 2021'!Q14</f>
        <v>-5369617.5199999996</v>
      </c>
      <c r="R14" s="33">
        <f>Q14+'GAS Activity 2021'!R14</f>
        <v>-5369617.5199999996</v>
      </c>
      <c r="S14" s="166">
        <f>R14+'GAS Activity 2021'!S14</f>
        <v>-5369617.5199999996</v>
      </c>
      <c r="T14" s="394"/>
    </row>
    <row r="15" spans="1:22" s="29" customFormat="1" ht="15.95" customHeight="1">
      <c r="A15" s="272"/>
      <c r="B15" s="155">
        <v>18608722</v>
      </c>
      <c r="C15" s="302" t="s">
        <v>243</v>
      </c>
      <c r="D15" s="685"/>
      <c r="E15" s="687"/>
      <c r="F15" s="698"/>
      <c r="G15" s="79">
        <v>0</v>
      </c>
      <c r="H15" s="189">
        <f>G15+'GAS Activity 2021'!H15</f>
        <v>0</v>
      </c>
      <c r="I15" s="189">
        <f>H15+'GAS Activity 2021'!I15</f>
        <v>0</v>
      </c>
      <c r="J15" s="189">
        <f>I15+'GAS Activity 2021'!J15</f>
        <v>0</v>
      </c>
      <c r="K15" s="234">
        <f>J15+'GAS Activity 2021'!K15</f>
        <v>0</v>
      </c>
      <c r="L15" s="189">
        <f>K15+'GAS Activity 2021'!L15</f>
        <v>0</v>
      </c>
      <c r="M15" s="190">
        <f>L15+'GAS Activity 2021'!M15</f>
        <v>0</v>
      </c>
      <c r="N15" s="189">
        <f>M15+'GAS Activity 2021'!N15</f>
        <v>0</v>
      </c>
      <c r="O15" s="189">
        <f>N15+'GAS Activity 2021'!O15</f>
        <v>0</v>
      </c>
      <c r="P15" s="189">
        <f>O15+'GAS Activity 2021'!P15</f>
        <v>0</v>
      </c>
      <c r="Q15" s="234">
        <f>P15+'GAS Activity 2021'!Q15</f>
        <v>0</v>
      </c>
      <c r="R15" s="189">
        <f>Q15+'GAS Activity 2021'!R15</f>
        <v>0</v>
      </c>
      <c r="S15" s="190">
        <f>R15+'GAS Activity 2021'!S15</f>
        <v>0</v>
      </c>
      <c r="T15" s="394"/>
    </row>
    <row r="16" spans="1:22" s="29" customFormat="1" ht="15.95" customHeight="1" thickBot="1">
      <c r="A16" s="274"/>
      <c r="B16" s="421">
        <v>18608772</v>
      </c>
      <c r="C16" s="302" t="s">
        <v>243</v>
      </c>
      <c r="D16" s="686"/>
      <c r="E16" s="688"/>
      <c r="F16" s="699"/>
      <c r="G16" s="88">
        <v>0</v>
      </c>
      <c r="H16" s="189">
        <f>G16+'GAS Activity 2021'!H16</f>
        <v>0</v>
      </c>
      <c r="I16" s="189">
        <f>H16+'GAS Activity 2021'!I16</f>
        <v>0</v>
      </c>
      <c r="J16" s="189">
        <f>I16+'GAS Activity 2021'!J16</f>
        <v>0</v>
      </c>
      <c r="K16" s="234">
        <f>J16+'GAS Activity 2021'!K16</f>
        <v>0</v>
      </c>
      <c r="L16" s="189">
        <f>K16+'GAS Activity 2021'!L16</f>
        <v>0</v>
      </c>
      <c r="M16" s="190">
        <f>L16+'GAS Activity 2021'!M16</f>
        <v>0</v>
      </c>
      <c r="N16" s="189">
        <f>M16+'GAS Activity 2021'!N16</f>
        <v>0</v>
      </c>
      <c r="O16" s="189">
        <f>N16+'GAS Activity 2021'!O16</f>
        <v>0</v>
      </c>
      <c r="P16" s="189">
        <f>O16+'GAS Activity 2021'!P16</f>
        <v>0</v>
      </c>
      <c r="Q16" s="234">
        <f>P16+'GAS Activity 2021'!Q16</f>
        <v>0</v>
      </c>
      <c r="R16" s="189">
        <f>Q16+'GAS Activity 2021'!R16</f>
        <v>0</v>
      </c>
      <c r="S16" s="190">
        <f>R16+'GAS Activity 2021'!S16</f>
        <v>0</v>
      </c>
      <c r="T16" s="394"/>
    </row>
    <row r="17" spans="1:22" s="29" customFormat="1" ht="15.95" customHeight="1" thickTop="1">
      <c r="A17" s="273"/>
      <c r="B17" s="157"/>
      <c r="C17" s="606" t="s">
        <v>50</v>
      </c>
      <c r="D17" s="161"/>
      <c r="E17" s="152"/>
      <c r="F17" s="164"/>
      <c r="G17" s="528">
        <f>SUM(G11:G16)</f>
        <v>8688.36</v>
      </c>
      <c r="H17" s="533">
        <f t="shared" ref="H17:R17" si="1">SUM(H11:H16)</f>
        <v>8688.36</v>
      </c>
      <c r="I17" s="532">
        <f t="shared" si="1"/>
        <v>10673.77</v>
      </c>
      <c r="J17" s="532">
        <f t="shared" si="1"/>
        <v>10673.77</v>
      </c>
      <c r="K17" s="533">
        <f t="shared" si="1"/>
        <v>10673.77</v>
      </c>
      <c r="L17" s="532">
        <f t="shared" si="1"/>
        <v>10673.77</v>
      </c>
      <c r="M17" s="534">
        <f t="shared" si="1"/>
        <v>10673.77</v>
      </c>
      <c r="N17" s="532">
        <f t="shared" si="1"/>
        <v>10673.77</v>
      </c>
      <c r="O17" s="532">
        <f t="shared" si="1"/>
        <v>10673.77</v>
      </c>
      <c r="P17" s="532">
        <f t="shared" si="1"/>
        <v>10673.77</v>
      </c>
      <c r="Q17" s="533">
        <f t="shared" si="1"/>
        <v>10673.77</v>
      </c>
      <c r="R17" s="532">
        <f t="shared" si="1"/>
        <v>10673.77</v>
      </c>
      <c r="S17" s="535">
        <f>SUM(S11:S16)</f>
        <v>10673.77</v>
      </c>
      <c r="T17" s="394"/>
    </row>
    <row r="18" spans="1:22" s="3" customFormat="1" ht="11.25" customHeight="1">
      <c r="A18" s="347"/>
      <c r="B18" s="348"/>
      <c r="C18" s="349"/>
      <c r="D18" s="350"/>
      <c r="E18" s="351"/>
      <c r="F18" s="352"/>
      <c r="G18" s="353"/>
      <c r="H18" s="354"/>
      <c r="I18" s="354"/>
      <c r="J18" s="355"/>
      <c r="K18" s="356"/>
      <c r="L18" s="355"/>
      <c r="M18" s="357"/>
      <c r="N18" s="355"/>
      <c r="O18" s="355"/>
      <c r="P18" s="355"/>
      <c r="Q18" s="356"/>
      <c r="R18" s="355"/>
      <c r="S18" s="357"/>
      <c r="T18" s="335"/>
      <c r="U18" s="32"/>
      <c r="V18" s="75"/>
    </row>
    <row r="19" spans="1:22" s="29" customFormat="1" ht="15.95" customHeight="1">
      <c r="A19" s="271">
        <v>18602102</v>
      </c>
      <c r="B19" s="155">
        <v>18608212</v>
      </c>
      <c r="C19" s="25" t="s">
        <v>155</v>
      </c>
      <c r="D19" s="160" t="s">
        <v>51</v>
      </c>
      <c r="E19" s="694"/>
      <c r="F19" s="695"/>
      <c r="G19" s="83">
        <v>1518048.46</v>
      </c>
      <c r="H19" s="33">
        <f>G19+'GAS Activity 2021'!H19</f>
        <v>1518048.46</v>
      </c>
      <c r="I19" s="33">
        <f>H19+'GAS Activity 2021'!I19</f>
        <v>1515814.18</v>
      </c>
      <c r="J19" s="33">
        <f>I19+'GAS Activity 2021'!J19</f>
        <v>1516744.68</v>
      </c>
      <c r="K19" s="205">
        <f>J19+'GAS Activity 2021'!K19</f>
        <v>1516744.68</v>
      </c>
      <c r="L19" s="33">
        <f>K19+'GAS Activity 2021'!L19</f>
        <v>1516744.68</v>
      </c>
      <c r="M19" s="166">
        <f>L19+'GAS Activity 2021'!M19</f>
        <v>1516744.68</v>
      </c>
      <c r="N19" s="33">
        <f>M19+'GAS Activity 2021'!N19</f>
        <v>1517183.43</v>
      </c>
      <c r="O19" s="33">
        <f>N19+'GAS Activity 2021'!O19</f>
        <v>1517183.43</v>
      </c>
      <c r="P19" s="33">
        <f>O19+'GAS Activity 2021'!P19</f>
        <v>1517183.43</v>
      </c>
      <c r="Q19" s="205">
        <f>P19+'GAS Activity 2021'!Q19</f>
        <v>1517183.43</v>
      </c>
      <c r="R19" s="33">
        <f>Q19+'GAS Activity 2021'!R19</f>
        <v>1518171.03</v>
      </c>
      <c r="S19" s="166">
        <f>R19+'GAS Activity 2021'!S19</f>
        <v>1524613.25</v>
      </c>
      <c r="T19" s="394"/>
    </row>
    <row r="20" spans="1:22" s="29" customFormat="1" ht="15.95" customHeight="1">
      <c r="A20" s="274"/>
      <c r="B20" s="155">
        <v>18608782</v>
      </c>
      <c r="C20" s="25" t="s">
        <v>156</v>
      </c>
      <c r="D20" s="37"/>
      <c r="E20" s="694"/>
      <c r="F20" s="696"/>
      <c r="G20" s="83">
        <v>-2566.6999999999998</v>
      </c>
      <c r="H20" s="33">
        <f>G20+'GAS Activity 2021'!H20</f>
        <v>-2566.6999999999998</v>
      </c>
      <c r="I20" s="33">
        <f>H20+'GAS Activity 2021'!I20</f>
        <v>-2566.6999999999998</v>
      </c>
      <c r="J20" s="33">
        <f>I20+'GAS Activity 2021'!J20</f>
        <v>-2566.6999999999998</v>
      </c>
      <c r="K20" s="205">
        <f>J20+'GAS Activity 2021'!K20</f>
        <v>-2566.6999999999998</v>
      </c>
      <c r="L20" s="33">
        <f>K20+'GAS Activity 2021'!L20</f>
        <v>-2566.6999999999998</v>
      </c>
      <c r="M20" s="166">
        <f>L20+'GAS Activity 2021'!M20</f>
        <v>-2566.6999999999998</v>
      </c>
      <c r="N20" s="33">
        <f>M20+'GAS Activity 2021'!N20</f>
        <v>-2566.6999999999998</v>
      </c>
      <c r="O20" s="33">
        <f>N20+'GAS Activity 2021'!O20</f>
        <v>-2566.6999999999998</v>
      </c>
      <c r="P20" s="33">
        <f>O20+'GAS Activity 2021'!P20</f>
        <v>-2566.6999999999998</v>
      </c>
      <c r="Q20" s="205">
        <f>P20+'GAS Activity 2021'!Q20</f>
        <v>-2566.6999999999998</v>
      </c>
      <c r="R20" s="33">
        <f>Q20+'GAS Activity 2021'!R20</f>
        <v>-2566.6999999999998</v>
      </c>
      <c r="S20" s="166">
        <f>R20+'GAS Activity 2021'!S20</f>
        <v>-2566.6999999999998</v>
      </c>
      <c r="T20" s="394"/>
    </row>
    <row r="21" spans="1:22" s="29" customFormat="1" ht="15.95" customHeight="1">
      <c r="A21" s="274"/>
      <c r="B21" s="155" t="s">
        <v>52</v>
      </c>
      <c r="C21" s="302" t="s">
        <v>243</v>
      </c>
      <c r="D21" s="256"/>
      <c r="E21" s="423"/>
      <c r="F21" s="398"/>
      <c r="G21" s="83">
        <v>-1496343.93</v>
      </c>
      <c r="H21" s="33">
        <f>G21+'GAS Activity 2021'!H21</f>
        <v>-1496343.93</v>
      </c>
      <c r="I21" s="33">
        <f>H21+'GAS Activity 2021'!I21</f>
        <v>-1496343.93</v>
      </c>
      <c r="J21" s="33">
        <f>I21+'GAS Activity 2021'!J21</f>
        <v>-1496343.93</v>
      </c>
      <c r="K21" s="205">
        <f>J21+'GAS Activity 2021'!K21</f>
        <v>-1496343.93</v>
      </c>
      <c r="L21" s="33">
        <f>K21+'GAS Activity 2021'!L21</f>
        <v>-1496343.93</v>
      </c>
      <c r="M21" s="166">
        <f>L21+'GAS Activity 2021'!M21</f>
        <v>-1496343.93</v>
      </c>
      <c r="N21" s="33">
        <f>M21+'GAS Activity 2021'!N21</f>
        <v>-1496343.93</v>
      </c>
      <c r="O21" s="33">
        <f>N21+'GAS Activity 2021'!O21</f>
        <v>-1496343.93</v>
      </c>
      <c r="P21" s="33">
        <f>O21+'GAS Activity 2021'!P21</f>
        <v>-1496343.93</v>
      </c>
      <c r="Q21" s="205">
        <f>P21+'GAS Activity 2021'!Q21</f>
        <v>-1496343.93</v>
      </c>
      <c r="R21" s="33">
        <f>Q21+'GAS Activity 2021'!R21</f>
        <v>-1496343.93</v>
      </c>
      <c r="S21" s="166">
        <f>R21+'GAS Activity 2021'!S21</f>
        <v>-1496343.93</v>
      </c>
      <c r="T21" s="394"/>
    </row>
    <row r="22" spans="1:22" s="29" customFormat="1" ht="15.95" customHeight="1" thickBot="1">
      <c r="A22" s="274"/>
      <c r="B22" s="421">
        <v>18608782</v>
      </c>
      <c r="C22" s="302" t="s">
        <v>243</v>
      </c>
      <c r="D22" s="424" t="s">
        <v>47</v>
      </c>
      <c r="E22" s="419">
        <v>43070</v>
      </c>
      <c r="F22" s="420" t="s">
        <v>11</v>
      </c>
      <c r="G22" s="83">
        <v>0</v>
      </c>
      <c r="H22" s="189">
        <f>G22+'GAS Activity 2021'!H22</f>
        <v>0</v>
      </c>
      <c r="I22" s="189">
        <f>H22+'GAS Activity 2021'!I22</f>
        <v>0</v>
      </c>
      <c r="J22" s="189">
        <f>I22+'GAS Activity 2021'!J22</f>
        <v>0</v>
      </c>
      <c r="K22" s="234">
        <f>J22+'GAS Activity 2021'!K22</f>
        <v>0</v>
      </c>
      <c r="L22" s="189">
        <f>K22+'GAS Activity 2021'!L22</f>
        <v>0</v>
      </c>
      <c r="M22" s="190">
        <f>L22+'GAS Activity 2021'!M22</f>
        <v>0</v>
      </c>
      <c r="N22" s="189">
        <f>M22+'GAS Activity 2021'!N22</f>
        <v>0</v>
      </c>
      <c r="O22" s="189">
        <f>N22+'GAS Activity 2021'!O22</f>
        <v>0</v>
      </c>
      <c r="P22" s="189">
        <f>O22+'GAS Activity 2021'!P22</f>
        <v>0</v>
      </c>
      <c r="Q22" s="234">
        <f>P22+'GAS Activity 2021'!Q22</f>
        <v>0</v>
      </c>
      <c r="R22" s="189">
        <f>Q22+'GAS Activity 2021'!R22</f>
        <v>0</v>
      </c>
      <c r="S22" s="190">
        <f>R22+'GAS Activity 2021'!S22</f>
        <v>0</v>
      </c>
      <c r="T22" s="394"/>
    </row>
    <row r="23" spans="1:22" s="29" customFormat="1" ht="15.95" customHeight="1" thickTop="1">
      <c r="A23" s="273"/>
      <c r="B23" s="157"/>
      <c r="C23" s="606" t="s">
        <v>53</v>
      </c>
      <c r="D23" s="41"/>
      <c r="E23" s="39"/>
      <c r="F23" s="77"/>
      <c r="G23" s="528">
        <f>SUM(G19:G22)</f>
        <v>19137.830000000002</v>
      </c>
      <c r="H23" s="532">
        <f t="shared" ref="H23:R23" si="2">SUM(H19:H22)</f>
        <v>19137.830000000002</v>
      </c>
      <c r="I23" s="532">
        <f t="shared" si="2"/>
        <v>16903.55</v>
      </c>
      <c r="J23" s="532">
        <f t="shared" si="2"/>
        <v>17834.05</v>
      </c>
      <c r="K23" s="533">
        <f t="shared" si="2"/>
        <v>17834.05</v>
      </c>
      <c r="L23" s="532">
        <f t="shared" si="2"/>
        <v>17834.05</v>
      </c>
      <c r="M23" s="534">
        <f t="shared" si="2"/>
        <v>17834.05</v>
      </c>
      <c r="N23" s="532">
        <f t="shared" si="2"/>
        <v>18272.8</v>
      </c>
      <c r="O23" s="532">
        <f t="shared" si="2"/>
        <v>18272.8</v>
      </c>
      <c r="P23" s="532">
        <f t="shared" si="2"/>
        <v>18272.8</v>
      </c>
      <c r="Q23" s="533">
        <f t="shared" si="2"/>
        <v>18272.8</v>
      </c>
      <c r="R23" s="532">
        <f t="shared" si="2"/>
        <v>19260.400000000001</v>
      </c>
      <c r="S23" s="534">
        <f>SUM(S19:S22)</f>
        <v>25702.62</v>
      </c>
      <c r="T23" s="394"/>
    </row>
    <row r="24" spans="1:22" s="3" customFormat="1" ht="11.25" customHeight="1">
      <c r="A24" s="347"/>
      <c r="B24" s="348"/>
      <c r="C24" s="349"/>
      <c r="D24" s="350"/>
      <c r="E24" s="351"/>
      <c r="F24" s="352"/>
      <c r="G24" s="353"/>
      <c r="H24" s="354"/>
      <c r="I24" s="354"/>
      <c r="J24" s="355"/>
      <c r="K24" s="356"/>
      <c r="L24" s="355"/>
      <c r="M24" s="357"/>
      <c r="N24" s="355"/>
      <c r="O24" s="355"/>
      <c r="P24" s="355"/>
      <c r="Q24" s="356"/>
      <c r="R24" s="355"/>
      <c r="S24" s="357"/>
      <c r="T24" s="335"/>
      <c r="U24" s="32"/>
      <c r="V24" s="75"/>
    </row>
    <row r="25" spans="1:22" s="29" customFormat="1" ht="15.95" customHeight="1">
      <c r="A25" s="36">
        <v>18603102</v>
      </c>
      <c r="B25" s="157">
        <v>18608312</v>
      </c>
      <c r="C25" s="25" t="s">
        <v>157</v>
      </c>
      <c r="D25" s="160" t="s">
        <v>46</v>
      </c>
      <c r="E25" s="163"/>
      <c r="F25" s="161"/>
      <c r="G25" s="83">
        <v>3987181.11</v>
      </c>
      <c r="H25" s="33">
        <f>G25+'GAS Activity 2021'!H25</f>
        <v>3987181.11</v>
      </c>
      <c r="I25" s="33">
        <f>H25+'GAS Activity 2021'!I25</f>
        <v>3987181.11</v>
      </c>
      <c r="J25" s="33">
        <f>I25+'GAS Activity 2021'!J25</f>
        <v>3987181.11</v>
      </c>
      <c r="K25" s="205">
        <f>J25+'GAS Activity 2021'!K25</f>
        <v>3987181.11</v>
      </c>
      <c r="L25" s="33">
        <f>K25+'GAS Activity 2021'!L25</f>
        <v>3987181.11</v>
      </c>
      <c r="M25" s="166">
        <f>L25+'GAS Activity 2021'!M25</f>
        <v>3987181.11</v>
      </c>
      <c r="N25" s="33">
        <f>M25+'GAS Activity 2021'!N25</f>
        <v>3987181.11</v>
      </c>
      <c r="O25" s="33">
        <f>N25+'GAS Activity 2021'!O25</f>
        <v>3987181.11</v>
      </c>
      <c r="P25" s="33">
        <f>O25+'GAS Activity 2021'!P25</f>
        <v>3987181.11</v>
      </c>
      <c r="Q25" s="205">
        <f>P25+'GAS Activity 2021'!Q25</f>
        <v>3987181.11</v>
      </c>
      <c r="R25" s="33">
        <f>Q25+'GAS Activity 2021'!R25</f>
        <v>3987181.11</v>
      </c>
      <c r="S25" s="166">
        <f>R25+'GAS Activity 2021'!S25</f>
        <v>3987181.11</v>
      </c>
      <c r="T25" s="394"/>
    </row>
    <row r="26" spans="1:22" s="29" customFormat="1" ht="15.95" customHeight="1" thickBot="1">
      <c r="A26" s="274"/>
      <c r="B26" s="421">
        <v>18608312</v>
      </c>
      <c r="C26" s="302" t="s">
        <v>243</v>
      </c>
      <c r="D26" s="424" t="s">
        <v>47</v>
      </c>
      <c r="E26" s="419">
        <v>43070</v>
      </c>
      <c r="F26" s="420" t="s">
        <v>11</v>
      </c>
      <c r="G26" s="83">
        <v>-3977595.92</v>
      </c>
      <c r="H26" s="189">
        <f>G26+'GAS Activity 2021'!H26</f>
        <v>-3977595.92</v>
      </c>
      <c r="I26" s="189">
        <f>H26+'GAS Activity 2021'!I26</f>
        <v>-3977595.92</v>
      </c>
      <c r="J26" s="189">
        <f>I26+'GAS Activity 2021'!J26</f>
        <v>-3977595.92</v>
      </c>
      <c r="K26" s="234">
        <f>J26+'GAS Activity 2021'!K26</f>
        <v>-3977595.92</v>
      </c>
      <c r="L26" s="189">
        <f>K26+'GAS Activity 2021'!L26</f>
        <v>-3977595.92</v>
      </c>
      <c r="M26" s="190">
        <f>L26+'GAS Activity 2021'!M26</f>
        <v>-3977595.92</v>
      </c>
      <c r="N26" s="189">
        <f>M26+'GAS Activity 2021'!N26</f>
        <v>-3977595.92</v>
      </c>
      <c r="O26" s="189">
        <f>N26+'GAS Activity 2021'!O26</f>
        <v>-3977595.92</v>
      </c>
      <c r="P26" s="189">
        <f>O26+'GAS Activity 2021'!P26</f>
        <v>-3977595.92</v>
      </c>
      <c r="Q26" s="234">
        <f>P26+'GAS Activity 2021'!Q26</f>
        <v>-3977595.92</v>
      </c>
      <c r="R26" s="189">
        <f>Q26+'GAS Activity 2021'!R26</f>
        <v>-3977595.92</v>
      </c>
      <c r="S26" s="190">
        <f>R26+'GAS Activity 2021'!S26</f>
        <v>-3977595.92</v>
      </c>
      <c r="T26" s="394"/>
    </row>
    <row r="27" spans="1:22" s="29" customFormat="1" ht="15.95" customHeight="1" thickTop="1">
      <c r="A27" s="35"/>
      <c r="B27" s="157"/>
      <c r="C27" s="606" t="s">
        <v>54</v>
      </c>
      <c r="D27" s="41"/>
      <c r="E27" s="40"/>
      <c r="F27" s="77"/>
      <c r="G27" s="528">
        <f>SUM(G25:G26)</f>
        <v>9585.19</v>
      </c>
      <c r="H27" s="532">
        <f t="shared" ref="H27:R27" si="3">SUM(H25:H26)</f>
        <v>9585.19</v>
      </c>
      <c r="I27" s="532">
        <f t="shared" si="3"/>
        <v>9585.19</v>
      </c>
      <c r="J27" s="532">
        <f t="shared" si="3"/>
        <v>9585.19</v>
      </c>
      <c r="K27" s="533">
        <f t="shared" si="3"/>
        <v>9585.19</v>
      </c>
      <c r="L27" s="532">
        <f t="shared" si="3"/>
        <v>9585.19</v>
      </c>
      <c r="M27" s="534">
        <f t="shared" si="3"/>
        <v>9585.19</v>
      </c>
      <c r="N27" s="532">
        <f t="shared" si="3"/>
        <v>9585.19</v>
      </c>
      <c r="O27" s="532">
        <f t="shared" si="3"/>
        <v>9585.19</v>
      </c>
      <c r="P27" s="532">
        <f t="shared" si="3"/>
        <v>9585.19</v>
      </c>
      <c r="Q27" s="533">
        <f t="shared" si="3"/>
        <v>9585.19</v>
      </c>
      <c r="R27" s="532">
        <f t="shared" si="3"/>
        <v>9585.19</v>
      </c>
      <c r="S27" s="535">
        <f>SUM(S25:S26)</f>
        <v>9585.19</v>
      </c>
      <c r="T27" s="394"/>
    </row>
    <row r="28" spans="1:22" s="3" customFormat="1" ht="11.25" customHeight="1">
      <c r="A28" s="347"/>
      <c r="B28" s="348"/>
      <c r="C28" s="349"/>
      <c r="D28" s="350"/>
      <c r="E28" s="351"/>
      <c r="F28" s="352"/>
      <c r="G28" s="353"/>
      <c r="H28" s="354"/>
      <c r="I28" s="354"/>
      <c r="J28" s="355"/>
      <c r="K28" s="356"/>
      <c r="L28" s="355"/>
      <c r="M28" s="357"/>
      <c r="N28" s="355"/>
      <c r="O28" s="355"/>
      <c r="P28" s="355"/>
      <c r="Q28" s="356"/>
      <c r="R28" s="355"/>
      <c r="S28" s="357"/>
      <c r="T28" s="335"/>
      <c r="U28" s="32"/>
      <c r="V28" s="75"/>
    </row>
    <row r="29" spans="1:22" s="29" customFormat="1" ht="15.95" customHeight="1">
      <c r="A29" s="35">
        <v>18606302</v>
      </c>
      <c r="B29" s="192">
        <v>18609432</v>
      </c>
      <c r="C29" s="25" t="s">
        <v>158</v>
      </c>
      <c r="D29" s="256" t="s">
        <v>46</v>
      </c>
      <c r="E29" s="264"/>
      <c r="F29" s="265"/>
      <c r="G29" s="83">
        <v>14994090.869999999</v>
      </c>
      <c r="H29" s="33">
        <f>G29+'GAS Activity 2021'!H29</f>
        <v>15106165.67</v>
      </c>
      <c r="I29" s="33">
        <f>H29+'GAS Activity 2021'!I29</f>
        <v>15106165.67</v>
      </c>
      <c r="J29" s="33">
        <f>I29+'GAS Activity 2021'!J29</f>
        <v>15350146.52</v>
      </c>
      <c r="K29" s="205">
        <f>J29+'GAS Activity 2021'!K29</f>
        <v>15424062.27</v>
      </c>
      <c r="L29" s="33">
        <f>K29+'GAS Activity 2021'!L29</f>
        <v>15436587.02</v>
      </c>
      <c r="M29" s="166">
        <f>L29+'GAS Activity 2021'!M29</f>
        <v>15486240.27</v>
      </c>
      <c r="N29" s="33">
        <f>M29+'GAS Activity 2021'!N29</f>
        <v>15544894.77</v>
      </c>
      <c r="O29" s="33">
        <f>N29+'GAS Activity 2021'!O29</f>
        <v>15700443.369999999</v>
      </c>
      <c r="P29" s="33">
        <f>O29+'GAS Activity 2021'!P29</f>
        <v>15768576.939999999</v>
      </c>
      <c r="Q29" s="205">
        <f>P29+'GAS Activity 2021'!Q29</f>
        <v>15726345.609999999</v>
      </c>
      <c r="R29" s="33">
        <f>Q29+'GAS Activity 2021'!R29</f>
        <v>15762775.99</v>
      </c>
      <c r="S29" s="166">
        <f>R29+'GAS Activity 2021'!S29</f>
        <v>15834008.4</v>
      </c>
      <c r="T29" s="394"/>
    </row>
    <row r="30" spans="1:22" s="29" customFormat="1" ht="15.95" customHeight="1">
      <c r="A30" s="35">
        <v>18604102</v>
      </c>
      <c r="B30" s="192">
        <v>18608412</v>
      </c>
      <c r="C30" s="25" t="s">
        <v>159</v>
      </c>
      <c r="D30" s="194" t="str">
        <f>D29</f>
        <v>UG-920840</v>
      </c>
      <c r="E30" s="425"/>
      <c r="F30" s="426"/>
      <c r="G30" s="83">
        <v>0</v>
      </c>
      <c r="H30" s="33">
        <f>G30+'GAS Activity 2021'!H30</f>
        <v>0</v>
      </c>
      <c r="I30" s="33">
        <f>H30+'GAS Activity 2021'!I30</f>
        <v>0</v>
      </c>
      <c r="J30" s="33">
        <f>I30+'GAS Activity 2021'!J30</f>
        <v>0</v>
      </c>
      <c r="K30" s="205">
        <f>J30+'GAS Activity 2021'!K30</f>
        <v>0</v>
      </c>
      <c r="L30" s="33">
        <f>K30+'GAS Activity 2021'!L30</f>
        <v>0</v>
      </c>
      <c r="M30" s="166">
        <f>L30+'GAS Activity 2021'!M30</f>
        <v>0</v>
      </c>
      <c r="N30" s="33">
        <f>M30+'GAS Activity 2021'!N30</f>
        <v>0</v>
      </c>
      <c r="O30" s="33">
        <f>N30+'GAS Activity 2021'!O30</f>
        <v>0</v>
      </c>
      <c r="P30" s="33">
        <f>O30+'GAS Activity 2021'!P30</f>
        <v>0</v>
      </c>
      <c r="Q30" s="205">
        <f>P30+'GAS Activity 2021'!Q30</f>
        <v>0</v>
      </c>
      <c r="R30" s="33">
        <f>Q30+'GAS Activity 2021'!R30</f>
        <v>0</v>
      </c>
      <c r="S30" s="166">
        <f>R30+'GAS Activity 2021'!S30</f>
        <v>0</v>
      </c>
      <c r="T30" s="394"/>
    </row>
    <row r="31" spans="1:22" s="29" customFormat="1" ht="15.95" customHeight="1">
      <c r="A31" s="36">
        <v>18614102</v>
      </c>
      <c r="B31" s="372">
        <v>18609312</v>
      </c>
      <c r="C31" s="302" t="s">
        <v>160</v>
      </c>
      <c r="D31" s="256" t="str">
        <f>D30</f>
        <v>UG-920840</v>
      </c>
      <c r="E31" s="427"/>
      <c r="F31" s="428"/>
      <c r="G31" s="83">
        <v>0</v>
      </c>
      <c r="H31" s="189">
        <f>G31+'GAS Activity 2021'!H31</f>
        <v>0</v>
      </c>
      <c r="I31" s="189">
        <f>H31+'GAS Activity 2021'!I31</f>
        <v>0</v>
      </c>
      <c r="J31" s="189">
        <f>I31+'GAS Activity 2021'!J31</f>
        <v>0</v>
      </c>
      <c r="K31" s="234">
        <f>J31+'GAS Activity 2021'!K31</f>
        <v>0</v>
      </c>
      <c r="L31" s="189">
        <f>K31+'GAS Activity 2021'!L31</f>
        <v>0</v>
      </c>
      <c r="M31" s="190">
        <f>L31+'GAS Activity 2021'!M31</f>
        <v>0</v>
      </c>
      <c r="N31" s="189">
        <f>M31+'GAS Activity 2021'!N31</f>
        <v>0</v>
      </c>
      <c r="O31" s="189">
        <f>N31+'GAS Activity 2021'!O31</f>
        <v>0</v>
      </c>
      <c r="P31" s="189">
        <f>O31+'GAS Activity 2021'!P31</f>
        <v>0</v>
      </c>
      <c r="Q31" s="234">
        <f>P31+'GAS Activity 2021'!Q31</f>
        <v>0</v>
      </c>
      <c r="R31" s="189">
        <f>Q31+'GAS Activity 2021'!R31</f>
        <v>0</v>
      </c>
      <c r="S31" s="190">
        <f>R31+'GAS Activity 2021'!S31</f>
        <v>0</v>
      </c>
      <c r="T31" s="394"/>
    </row>
    <row r="32" spans="1:22" s="29" customFormat="1" ht="15.95" customHeight="1">
      <c r="A32" s="275"/>
      <c r="B32" s="429">
        <v>18609432</v>
      </c>
      <c r="C32" s="302" t="s">
        <v>243</v>
      </c>
      <c r="D32" s="684" t="s">
        <v>47</v>
      </c>
      <c r="E32" s="687">
        <v>43070</v>
      </c>
      <c r="F32" s="689" t="s">
        <v>11</v>
      </c>
      <c r="G32" s="83">
        <v>-10805162.49</v>
      </c>
      <c r="H32" s="33">
        <f>G32+'GAS Activity 2021'!H33</f>
        <v>-10805162.49</v>
      </c>
      <c r="I32" s="33">
        <f>H32+'GAS Activity 2021'!I33</f>
        <v>-10805162.49</v>
      </c>
      <c r="J32" s="33">
        <f>I32+'GAS Activity 2021'!J33</f>
        <v>-10805162.49</v>
      </c>
      <c r="K32" s="205">
        <f>J32+'GAS Activity 2021'!K33</f>
        <v>-10805162.49</v>
      </c>
      <c r="L32" s="33">
        <f>K32+'GAS Activity 2021'!L33</f>
        <v>-10805162.49</v>
      </c>
      <c r="M32" s="166">
        <f>L32+'GAS Activity 2021'!M33</f>
        <v>-10805162.49</v>
      </c>
      <c r="N32" s="33">
        <f>M32+'GAS Activity 2021'!N33</f>
        <v>-10805162.49</v>
      </c>
      <c r="O32" s="33">
        <f>N32+'GAS Activity 2021'!O33</f>
        <v>-10805162.49</v>
      </c>
      <c r="P32" s="33">
        <f>O32+'GAS Activity 2021'!P33</f>
        <v>-10805162.49</v>
      </c>
      <c r="Q32" s="205">
        <f>P32+'GAS Activity 2021'!Q33</f>
        <v>-10805162.49</v>
      </c>
      <c r="R32" s="33">
        <f>Q32+'GAS Activity 2021'!R33</f>
        <v>-10805162.49</v>
      </c>
      <c r="S32" s="166">
        <f>R32+'GAS Activity 2021'!S33</f>
        <v>-10805162.49</v>
      </c>
      <c r="T32" s="394"/>
    </row>
    <row r="33" spans="1:22" s="29" customFormat="1" ht="15.95" customHeight="1">
      <c r="A33" s="274"/>
      <c r="B33" s="192">
        <v>18608412</v>
      </c>
      <c r="C33" s="302" t="s">
        <v>243</v>
      </c>
      <c r="D33" s="685"/>
      <c r="E33" s="687"/>
      <c r="F33" s="690"/>
      <c r="G33" s="83">
        <v>0</v>
      </c>
      <c r="H33" s="33">
        <f>G33+'GAS Activity 2021'!H34</f>
        <v>0</v>
      </c>
      <c r="I33" s="33">
        <f>H33+'GAS Activity 2021'!I34</f>
        <v>0</v>
      </c>
      <c r="J33" s="33">
        <f>I33+'GAS Activity 2021'!J34</f>
        <v>0</v>
      </c>
      <c r="K33" s="205">
        <f>J33+'GAS Activity 2021'!K34</f>
        <v>0</v>
      </c>
      <c r="L33" s="33">
        <f>K33+'GAS Activity 2021'!L34</f>
        <v>0</v>
      </c>
      <c r="M33" s="166">
        <f>L33+'GAS Activity 2021'!M34</f>
        <v>0</v>
      </c>
      <c r="N33" s="33">
        <f>M33+'GAS Activity 2021'!N34</f>
        <v>0</v>
      </c>
      <c r="O33" s="33">
        <f>N33+'GAS Activity 2021'!O34</f>
        <v>0</v>
      </c>
      <c r="P33" s="33">
        <f>O33+'GAS Activity 2021'!P34</f>
        <v>0</v>
      </c>
      <c r="Q33" s="205">
        <f>P33+'GAS Activity 2021'!Q34</f>
        <v>0</v>
      </c>
      <c r="R33" s="33">
        <f>Q33+'GAS Activity 2021'!R34</f>
        <v>0</v>
      </c>
      <c r="S33" s="166">
        <f>R33+'GAS Activity 2021'!S34</f>
        <v>0</v>
      </c>
      <c r="T33" s="394"/>
    </row>
    <row r="34" spans="1:22" s="29" customFormat="1" ht="15.95" customHeight="1">
      <c r="A34" s="274"/>
      <c r="B34" s="430">
        <v>18609312</v>
      </c>
      <c r="C34" s="302" t="s">
        <v>243</v>
      </c>
      <c r="D34" s="686"/>
      <c r="E34" s="688"/>
      <c r="F34" s="691"/>
      <c r="G34" s="83">
        <v>0</v>
      </c>
      <c r="H34" s="189">
        <f>G34+'GAS Activity 2021'!H35</f>
        <v>0</v>
      </c>
      <c r="I34" s="189">
        <f>H34+'GAS Activity 2021'!I35</f>
        <v>0</v>
      </c>
      <c r="J34" s="189">
        <f>I34+'GAS Activity 2021'!J35</f>
        <v>0</v>
      </c>
      <c r="K34" s="234">
        <f>J34+'GAS Activity 2021'!K35</f>
        <v>0</v>
      </c>
      <c r="L34" s="189">
        <f>K34+'GAS Activity 2021'!L35</f>
        <v>0</v>
      </c>
      <c r="M34" s="190">
        <f>L34+'GAS Activity 2021'!M35</f>
        <v>0</v>
      </c>
      <c r="N34" s="189">
        <f>M34+'GAS Activity 2021'!N35</f>
        <v>0</v>
      </c>
      <c r="O34" s="189">
        <f>N34+'GAS Activity 2021'!O35</f>
        <v>0</v>
      </c>
      <c r="P34" s="189">
        <f>O34+'GAS Activity 2021'!P35</f>
        <v>0</v>
      </c>
      <c r="Q34" s="234">
        <f>P34+'GAS Activity 2021'!Q35</f>
        <v>0</v>
      </c>
      <c r="R34" s="189">
        <f>Q34+'GAS Activity 2021'!R35</f>
        <v>0</v>
      </c>
      <c r="S34" s="190">
        <f>R34+'GAS Activity 2021'!S35</f>
        <v>0</v>
      </c>
      <c r="T34" s="394"/>
    </row>
    <row r="35" spans="1:22" s="29" customFormat="1" ht="15.95" customHeight="1">
      <c r="A35" s="368"/>
      <c r="B35" s="369"/>
      <c r="C35" s="370" t="s">
        <v>201</v>
      </c>
      <c r="D35" s="431"/>
      <c r="E35" s="432"/>
      <c r="F35" s="373"/>
      <c r="G35" s="537">
        <v>0</v>
      </c>
      <c r="H35" s="374">
        <f>SUM(H29:H34)</f>
        <v>4301003.18</v>
      </c>
      <c r="I35" s="374">
        <f t="shared" ref="I35:R35" si="4">SUM(I29:I34)</f>
        <v>4301003.18</v>
      </c>
      <c r="J35" s="374">
        <f t="shared" si="4"/>
        <v>4544984.03</v>
      </c>
      <c r="K35" s="375">
        <f t="shared" si="4"/>
        <v>4618899.78</v>
      </c>
      <c r="L35" s="374">
        <f t="shared" si="4"/>
        <v>4631424.53</v>
      </c>
      <c r="M35" s="371">
        <f t="shared" si="4"/>
        <v>4681077.78</v>
      </c>
      <c r="N35" s="374">
        <f t="shared" si="4"/>
        <v>4739732.28</v>
      </c>
      <c r="O35" s="374">
        <f t="shared" si="4"/>
        <v>4895280.88</v>
      </c>
      <c r="P35" s="374">
        <f t="shared" si="4"/>
        <v>4963414.45</v>
      </c>
      <c r="Q35" s="375">
        <f t="shared" si="4"/>
        <v>4921183.12</v>
      </c>
      <c r="R35" s="374">
        <f t="shared" si="4"/>
        <v>4957613.5</v>
      </c>
      <c r="S35" s="371">
        <f>SUM(S29:S34)</f>
        <v>5028845.91</v>
      </c>
      <c r="T35" s="394"/>
    </row>
    <row r="36" spans="1:22" s="29" customFormat="1" ht="15.95" customHeight="1" thickBot="1">
      <c r="A36" s="35">
        <v>18606303</v>
      </c>
      <c r="B36" s="372">
        <v>18609402</v>
      </c>
      <c r="C36" s="302" t="s">
        <v>234</v>
      </c>
      <c r="D36" s="258" t="str">
        <f>D31</f>
        <v>UG-920840</v>
      </c>
      <c r="E36" s="264"/>
      <c r="F36" s="265"/>
      <c r="G36" s="83">
        <v>-1638470.82</v>
      </c>
      <c r="H36" s="189">
        <f>G36+'GAS Activity 2021'!H32</f>
        <v>-1638470.82</v>
      </c>
      <c r="I36" s="189">
        <f>H36+'GAS Activity 2021'!I32</f>
        <v>-1638470.82</v>
      </c>
      <c r="J36" s="189">
        <f>I36+'GAS Activity 2021'!J32</f>
        <v>-1694569.08</v>
      </c>
      <c r="K36" s="234">
        <f>J36+'GAS Activity 2021'!K32</f>
        <v>-1694569.08</v>
      </c>
      <c r="L36" s="189">
        <f>K36+'GAS Activity 2021'!L32</f>
        <v>-1694569.08</v>
      </c>
      <c r="M36" s="190">
        <f>L36+'GAS Activity 2021'!M32</f>
        <v>-1694569.08</v>
      </c>
      <c r="N36" s="189">
        <f>M36+'GAS Activity 2021'!N32</f>
        <v>-1694569.08</v>
      </c>
      <c r="O36" s="189">
        <f>N36+'GAS Activity 2021'!O32</f>
        <v>-1694569.08</v>
      </c>
      <c r="P36" s="189">
        <f>O36+'GAS Activity 2021'!P32</f>
        <v>-1694569.08</v>
      </c>
      <c r="Q36" s="234">
        <f>P36+'GAS Activity 2021'!Q32</f>
        <v>-1681970.08</v>
      </c>
      <c r="R36" s="189">
        <f>Q36+'GAS Activity 2021'!R32</f>
        <v>-1681970.08</v>
      </c>
      <c r="S36" s="190">
        <f>R36+'GAS Activity 2021'!S32</f>
        <v>-1681970.08</v>
      </c>
      <c r="T36" s="394"/>
    </row>
    <row r="37" spans="1:22" s="29" customFormat="1" ht="15.95" customHeight="1" thickTop="1">
      <c r="A37" s="35"/>
      <c r="B37" s="267"/>
      <c r="C37" s="268" t="s">
        <v>202</v>
      </c>
      <c r="D37" s="305"/>
      <c r="E37" s="276"/>
      <c r="F37" s="132"/>
      <c r="G37" s="528">
        <f>SUM(G29:G36)</f>
        <v>2550457.56</v>
      </c>
      <c r="H37" s="533">
        <f>SUM(H35:H36)</f>
        <v>2662532.36</v>
      </c>
      <c r="I37" s="532">
        <f t="shared" ref="I37:S37" si="5">SUM(I35:I36)</f>
        <v>2662532.36</v>
      </c>
      <c r="J37" s="535">
        <f t="shared" si="5"/>
        <v>2850414.95</v>
      </c>
      <c r="K37" s="533">
        <f t="shared" si="5"/>
        <v>2924330.7</v>
      </c>
      <c r="L37" s="532">
        <f t="shared" si="5"/>
        <v>2936855.45</v>
      </c>
      <c r="M37" s="535">
        <f t="shared" si="5"/>
        <v>2986508.7</v>
      </c>
      <c r="N37" s="533">
        <f t="shared" si="5"/>
        <v>3045163.2</v>
      </c>
      <c r="O37" s="532">
        <f t="shared" si="5"/>
        <v>3200711.8</v>
      </c>
      <c r="P37" s="535">
        <f t="shared" si="5"/>
        <v>3268845.37</v>
      </c>
      <c r="Q37" s="533">
        <f t="shared" si="5"/>
        <v>3239213.04</v>
      </c>
      <c r="R37" s="532">
        <f t="shared" si="5"/>
        <v>3275643.42</v>
      </c>
      <c r="S37" s="535">
        <f t="shared" si="5"/>
        <v>3346875.83</v>
      </c>
      <c r="T37" s="394"/>
    </row>
    <row r="38" spans="1:22" s="3" customFormat="1" ht="11.25" customHeight="1">
      <c r="A38" s="347"/>
      <c r="B38" s="348"/>
      <c r="C38" s="349"/>
      <c r="D38" s="350"/>
      <c r="E38" s="351"/>
      <c r="F38" s="352"/>
      <c r="G38" s="353"/>
      <c r="H38" s="354"/>
      <c r="I38" s="354"/>
      <c r="J38" s="355"/>
      <c r="K38" s="356"/>
      <c r="L38" s="355"/>
      <c r="M38" s="357"/>
      <c r="N38" s="355"/>
      <c r="O38" s="355"/>
      <c r="P38" s="355"/>
      <c r="Q38" s="356"/>
      <c r="R38" s="355"/>
      <c r="S38" s="357"/>
      <c r="T38" s="335"/>
      <c r="U38" s="32"/>
      <c r="V38" s="75"/>
    </row>
    <row r="39" spans="1:22" s="29" customFormat="1" ht="15.95" customHeight="1">
      <c r="A39" s="36">
        <v>18612102</v>
      </c>
      <c r="B39" s="157">
        <v>18609512</v>
      </c>
      <c r="C39" s="25" t="s">
        <v>161</v>
      </c>
      <c r="D39" s="160" t="s">
        <v>46</v>
      </c>
      <c r="E39" s="163"/>
      <c r="F39" s="161"/>
      <c r="G39" s="83">
        <v>586605.38</v>
      </c>
      <c r="H39" s="33">
        <f>G39+'GAS Activity 2021'!H38</f>
        <v>605983.31999999995</v>
      </c>
      <c r="I39" s="33">
        <f>H39+'GAS Activity 2021'!I38</f>
        <v>621251.24</v>
      </c>
      <c r="J39" s="33">
        <f>I39+'GAS Activity 2021'!J38</f>
        <v>623815.23</v>
      </c>
      <c r="K39" s="205">
        <f>J39+'GAS Activity 2021'!K38</f>
        <v>686718</v>
      </c>
      <c r="L39" s="33">
        <f>K39+'GAS Activity 2021'!L38</f>
        <v>705959.24</v>
      </c>
      <c r="M39" s="166">
        <f>L39+'GAS Activity 2021'!M38</f>
        <v>736491.53</v>
      </c>
      <c r="N39" s="33">
        <f>M39+'GAS Activity 2021'!N38</f>
        <v>773769.16</v>
      </c>
      <c r="O39" s="33">
        <f>N39+'GAS Activity 2021'!O38</f>
        <v>968304.66</v>
      </c>
      <c r="P39" s="33">
        <f>O39+'GAS Activity 2021'!P38</f>
        <v>973403.66</v>
      </c>
      <c r="Q39" s="205">
        <f>P39+'GAS Activity 2021'!Q38</f>
        <v>1341143.0900000001</v>
      </c>
      <c r="R39" s="33">
        <f>Q39+'GAS Activity 2021'!R38</f>
        <v>1343009.09</v>
      </c>
      <c r="S39" s="166">
        <f>R39+'GAS Activity 2021'!S38</f>
        <v>1359348.71</v>
      </c>
      <c r="T39" s="394"/>
    </row>
    <row r="40" spans="1:22" s="2" customFormat="1" ht="15.95" customHeight="1">
      <c r="A40" s="36"/>
      <c r="B40" s="615">
        <v>18609512</v>
      </c>
      <c r="C40" s="25" t="s">
        <v>252</v>
      </c>
      <c r="D40" s="614"/>
      <c r="E40" s="238"/>
      <c r="F40" s="426"/>
      <c r="G40" s="83"/>
      <c r="H40" s="27"/>
      <c r="I40" s="27"/>
      <c r="J40" s="27"/>
      <c r="K40" s="202"/>
      <c r="L40" s="27"/>
      <c r="M40" s="165"/>
      <c r="N40" s="202"/>
      <c r="O40" s="27"/>
      <c r="P40" s="165"/>
      <c r="Q40" s="202"/>
      <c r="R40" s="27"/>
      <c r="S40" s="165">
        <v>-108641.7</v>
      </c>
      <c r="T40"/>
      <c r="U40" s="381"/>
      <c r="V40" s="74"/>
    </row>
    <row r="41" spans="1:22" s="29" customFormat="1" ht="15.95" customHeight="1" thickBot="1">
      <c r="A41" s="274"/>
      <c r="B41" s="421">
        <v>18609512</v>
      </c>
      <c r="C41" s="302" t="s">
        <v>243</v>
      </c>
      <c r="D41" s="434" t="s">
        <v>47</v>
      </c>
      <c r="E41" s="419">
        <v>43070</v>
      </c>
      <c r="F41" s="420" t="s">
        <v>11</v>
      </c>
      <c r="G41" s="83">
        <v>-294248</v>
      </c>
      <c r="H41" s="189">
        <f>G41+'GAS Activity 2021'!H40</f>
        <v>-294248</v>
      </c>
      <c r="I41" s="189">
        <f>H41+'GAS Activity 2021'!I40</f>
        <v>-294248</v>
      </c>
      <c r="J41" s="189">
        <f>I41+'GAS Activity 2021'!J40</f>
        <v>-294248</v>
      </c>
      <c r="K41" s="234">
        <f>J41+'GAS Activity 2021'!K40</f>
        <v>-294248</v>
      </c>
      <c r="L41" s="189">
        <f>K41+'GAS Activity 2021'!L40</f>
        <v>-294248</v>
      </c>
      <c r="M41" s="190">
        <f>L41+'GAS Activity 2021'!M40</f>
        <v>-294248</v>
      </c>
      <c r="N41" s="189">
        <f>M41+'GAS Activity 2021'!N40</f>
        <v>-294248</v>
      </c>
      <c r="O41" s="189">
        <f>N41+'GAS Activity 2021'!O40</f>
        <v>-294248</v>
      </c>
      <c r="P41" s="189">
        <f>O41+'GAS Activity 2021'!P40</f>
        <v>-294248</v>
      </c>
      <c r="Q41" s="234">
        <f>P41+'GAS Activity 2021'!Q40</f>
        <v>-294248</v>
      </c>
      <c r="R41" s="189">
        <f>Q41+'GAS Activity 2021'!R40</f>
        <v>-294248</v>
      </c>
      <c r="S41" s="190">
        <f>R41+'GAS Activity 2021'!S40</f>
        <v>-294248</v>
      </c>
      <c r="T41" s="394"/>
    </row>
    <row r="42" spans="1:22" s="29" customFormat="1" ht="15.95" customHeight="1" thickTop="1">
      <c r="A42" s="35"/>
      <c r="B42" s="157"/>
      <c r="C42" s="606" t="s">
        <v>56</v>
      </c>
      <c r="D42" s="41"/>
      <c r="E42" s="39"/>
      <c r="F42" s="78"/>
      <c r="G42" s="528">
        <f>SUM(G39:G41)</f>
        <v>292357.38</v>
      </c>
      <c r="H42" s="532">
        <f t="shared" ref="H42:R42" si="6">SUM(H39:H41)</f>
        <v>311735.32</v>
      </c>
      <c r="I42" s="532">
        <f t="shared" si="6"/>
        <v>327003.24</v>
      </c>
      <c r="J42" s="532">
        <f t="shared" si="6"/>
        <v>329567.23</v>
      </c>
      <c r="K42" s="533">
        <f t="shared" si="6"/>
        <v>392470</v>
      </c>
      <c r="L42" s="532">
        <f t="shared" si="6"/>
        <v>411711.24</v>
      </c>
      <c r="M42" s="534">
        <f t="shared" si="6"/>
        <v>442243.53</v>
      </c>
      <c r="N42" s="532">
        <f t="shared" si="6"/>
        <v>479521.16</v>
      </c>
      <c r="O42" s="532">
        <f t="shared" si="6"/>
        <v>674056.66</v>
      </c>
      <c r="P42" s="532">
        <f t="shared" si="6"/>
        <v>679155.66</v>
      </c>
      <c r="Q42" s="533">
        <f t="shared" si="6"/>
        <v>1046895.09</v>
      </c>
      <c r="R42" s="532">
        <f t="shared" si="6"/>
        <v>1048761.0900000001</v>
      </c>
      <c r="S42" s="534">
        <f>SUM(S39:S41)</f>
        <v>956459.01</v>
      </c>
      <c r="T42" s="394"/>
    </row>
    <row r="43" spans="1:22" s="3" customFormat="1" ht="11.25" customHeight="1">
      <c r="A43" s="347"/>
      <c r="B43" s="348"/>
      <c r="C43" s="349"/>
      <c r="D43" s="350"/>
      <c r="E43" s="351"/>
      <c r="F43" s="352"/>
      <c r="G43" s="353"/>
      <c r="H43" s="354"/>
      <c r="I43" s="354"/>
      <c r="J43" s="355"/>
      <c r="K43" s="356"/>
      <c r="L43" s="355"/>
      <c r="M43" s="357"/>
      <c r="N43" s="355"/>
      <c r="O43" s="355"/>
      <c r="P43" s="355"/>
      <c r="Q43" s="356"/>
      <c r="R43" s="355"/>
      <c r="S43" s="357"/>
      <c r="T43" s="335"/>
      <c r="U43" s="32"/>
      <c r="V43" s="75"/>
    </row>
    <row r="44" spans="1:22" s="29" customFormat="1" ht="15.95" customHeight="1">
      <c r="A44" s="271">
        <v>18601102</v>
      </c>
      <c r="B44" s="155">
        <v>18608112</v>
      </c>
      <c r="C44" s="25" t="s">
        <v>162</v>
      </c>
      <c r="D44" s="256" t="s">
        <v>51</v>
      </c>
      <c r="E44" s="238"/>
      <c r="F44" s="239"/>
      <c r="G44" s="83">
        <v>5443205.8300000001</v>
      </c>
      <c r="H44" s="33">
        <f>G44+'GAS Activity 2021'!H43</f>
        <v>5443205.8300000001</v>
      </c>
      <c r="I44" s="33">
        <f>H44+'GAS Activity 2021'!I43</f>
        <v>5447285.8300000001</v>
      </c>
      <c r="J44" s="33">
        <f>I44+'GAS Activity 2021'!J43</f>
        <v>5481676.9900000002</v>
      </c>
      <c r="K44" s="205">
        <f>J44+'GAS Activity 2021'!K43</f>
        <v>5502033.9000000004</v>
      </c>
      <c r="L44" s="33">
        <f>K44+'GAS Activity 2021'!L43</f>
        <v>5517443.4500000002</v>
      </c>
      <c r="M44" s="166">
        <f>L44+'GAS Activity 2021'!M43</f>
        <v>5530353.9699999997</v>
      </c>
      <c r="N44" s="33">
        <f>M44+'GAS Activity 2021'!N43</f>
        <v>5532939.9699999997</v>
      </c>
      <c r="O44" s="33">
        <f>N44+'GAS Activity 2021'!O43</f>
        <v>5532939.9699999997</v>
      </c>
      <c r="P44" s="33">
        <f>O44+'GAS Activity 2021'!P43</f>
        <v>5544608.6299999999</v>
      </c>
      <c r="Q44" s="205">
        <f>P44+'GAS Activity 2021'!Q43</f>
        <v>5545729.6299999999</v>
      </c>
      <c r="R44" s="33">
        <f>Q44+'GAS Activity 2021'!R43</f>
        <v>5545729.6299999999</v>
      </c>
      <c r="S44" s="166">
        <f>R44+'GAS Activity 2021'!S43</f>
        <v>5575161.1699999999</v>
      </c>
      <c r="T44" s="394"/>
    </row>
    <row r="45" spans="1:22" s="29" customFormat="1" ht="15.95" customHeight="1">
      <c r="A45" s="274"/>
      <c r="B45" s="155">
        <v>18608112</v>
      </c>
      <c r="C45" s="25" t="s">
        <v>163</v>
      </c>
      <c r="D45" s="395" t="str">
        <f>D44</f>
        <v>UG-920781</v>
      </c>
      <c r="E45" s="238"/>
      <c r="F45" s="426"/>
      <c r="G45" s="83">
        <v>34881722.380000003</v>
      </c>
      <c r="H45" s="33">
        <f>G45+'GAS Activity 2021'!H44</f>
        <v>34881722.380000003</v>
      </c>
      <c r="I45" s="33">
        <f>H45+'GAS Activity 2021'!I44</f>
        <v>34881722.380000003</v>
      </c>
      <c r="J45" s="33">
        <f>I45+'GAS Activity 2021'!J44</f>
        <v>34881722.380000003</v>
      </c>
      <c r="K45" s="205">
        <f>J45+'GAS Activity 2021'!K44</f>
        <v>34881722.380000003</v>
      </c>
      <c r="L45" s="33">
        <f>K45+'GAS Activity 2021'!L44</f>
        <v>34881722.380000003</v>
      </c>
      <c r="M45" s="166">
        <f>L45+'GAS Activity 2021'!M44</f>
        <v>34881722.380000003</v>
      </c>
      <c r="N45" s="33">
        <f>M45+'GAS Activity 2021'!N44</f>
        <v>34881722.380000003</v>
      </c>
      <c r="O45" s="33">
        <f>N45+'GAS Activity 2021'!O44</f>
        <v>34881722.380000003</v>
      </c>
      <c r="P45" s="33">
        <f>O45+'GAS Activity 2021'!P44</f>
        <v>34881722.380000003</v>
      </c>
      <c r="Q45" s="205">
        <f>P45+'GAS Activity 2021'!Q44</f>
        <v>34881722.380000003</v>
      </c>
      <c r="R45" s="33">
        <f>Q45+'GAS Activity 2021'!R44</f>
        <v>34881722.380000003</v>
      </c>
      <c r="S45" s="166">
        <f>R45+'GAS Activity 2021'!S44</f>
        <v>34881722.380000003</v>
      </c>
      <c r="T45" s="394"/>
    </row>
    <row r="46" spans="1:22" s="29" customFormat="1" ht="15.95" customHeight="1" thickBot="1">
      <c r="A46" s="274"/>
      <c r="B46" s="421">
        <v>18608112</v>
      </c>
      <c r="C46" s="302" t="s">
        <v>243</v>
      </c>
      <c r="D46" s="424" t="s">
        <v>47</v>
      </c>
      <c r="E46" s="419">
        <v>43070</v>
      </c>
      <c r="F46" s="420" t="s">
        <v>11</v>
      </c>
      <c r="G46" s="83">
        <v>-39833189.82</v>
      </c>
      <c r="H46" s="189">
        <f>G46+'GAS Activity 2021'!H45</f>
        <v>-39833189.82</v>
      </c>
      <c r="I46" s="189">
        <f>H46+'GAS Activity 2021'!I45</f>
        <v>-39833189.82</v>
      </c>
      <c r="J46" s="189">
        <f>I46+'GAS Activity 2021'!J45</f>
        <v>-39833189.82</v>
      </c>
      <c r="K46" s="234">
        <f>J46+'GAS Activity 2021'!K45</f>
        <v>-39833189.82</v>
      </c>
      <c r="L46" s="189">
        <f>K46+'GAS Activity 2021'!L45</f>
        <v>-39833189.82</v>
      </c>
      <c r="M46" s="190">
        <f>L46+'GAS Activity 2021'!M45</f>
        <v>-39833189.82</v>
      </c>
      <c r="N46" s="189">
        <f>M46+'GAS Activity 2021'!N45</f>
        <v>-39833189.82</v>
      </c>
      <c r="O46" s="189">
        <f>N46+'GAS Activity 2021'!O45</f>
        <v>-39833189.82</v>
      </c>
      <c r="P46" s="189">
        <f>O46+'GAS Activity 2021'!P45</f>
        <v>-39833189.82</v>
      </c>
      <c r="Q46" s="234">
        <f>P46+'GAS Activity 2021'!Q45</f>
        <v>-39833189.82</v>
      </c>
      <c r="R46" s="189">
        <f>Q46+'GAS Activity 2021'!R45</f>
        <v>-39833189.82</v>
      </c>
      <c r="S46" s="190">
        <f>R46+'GAS Activity 2021'!S45</f>
        <v>-39833189.82</v>
      </c>
      <c r="T46" s="394"/>
    </row>
    <row r="47" spans="1:22" s="29" customFormat="1" ht="15.95" customHeight="1" thickTop="1">
      <c r="A47" s="35"/>
      <c r="B47" s="157"/>
      <c r="C47" s="607" t="s">
        <v>57</v>
      </c>
      <c r="D47" s="41"/>
      <c r="E47" s="40"/>
      <c r="F47" s="78"/>
      <c r="G47" s="528">
        <f>SUM(G44:G46)</f>
        <v>491738.39</v>
      </c>
      <c r="H47" s="532">
        <f>SUM(H44:H46)</f>
        <v>491738.39</v>
      </c>
      <c r="I47" s="532">
        <f t="shared" ref="I47:S47" si="7">SUM(I44:I46)</f>
        <v>495818.39</v>
      </c>
      <c r="J47" s="532">
        <f t="shared" si="7"/>
        <v>530209.55000000005</v>
      </c>
      <c r="K47" s="533">
        <f t="shared" si="7"/>
        <v>550566.46</v>
      </c>
      <c r="L47" s="532">
        <f t="shared" si="7"/>
        <v>565976.01</v>
      </c>
      <c r="M47" s="534">
        <f t="shared" si="7"/>
        <v>578886.53</v>
      </c>
      <c r="N47" s="532">
        <f t="shared" si="7"/>
        <v>581472.53</v>
      </c>
      <c r="O47" s="532">
        <f t="shared" si="7"/>
        <v>581472.53</v>
      </c>
      <c r="P47" s="532">
        <f t="shared" si="7"/>
        <v>593141.18999999994</v>
      </c>
      <c r="Q47" s="533">
        <f t="shared" si="7"/>
        <v>594262.18999999994</v>
      </c>
      <c r="R47" s="532">
        <f t="shared" si="7"/>
        <v>594262.18999999994</v>
      </c>
      <c r="S47" s="534">
        <f t="shared" si="7"/>
        <v>623693.73</v>
      </c>
      <c r="T47" s="394"/>
    </row>
    <row r="48" spans="1:22" s="3" customFormat="1" ht="11.25" customHeight="1">
      <c r="A48" s="347"/>
      <c r="B48" s="348"/>
      <c r="C48" s="349"/>
      <c r="D48" s="350"/>
      <c r="E48" s="351"/>
      <c r="F48" s="352"/>
      <c r="G48" s="353"/>
      <c r="H48" s="354"/>
      <c r="I48" s="354"/>
      <c r="J48" s="355"/>
      <c r="K48" s="356"/>
      <c r="L48" s="355"/>
      <c r="M48" s="357"/>
      <c r="N48" s="355"/>
      <c r="O48" s="355"/>
      <c r="P48" s="355"/>
      <c r="Q48" s="356"/>
      <c r="R48" s="355"/>
      <c r="S48" s="357"/>
      <c r="T48" s="335"/>
      <c r="U48" s="32"/>
      <c r="V48" s="75"/>
    </row>
    <row r="49" spans="1:22" s="29" customFormat="1" ht="15.95" customHeight="1">
      <c r="A49" s="271">
        <v>18603202</v>
      </c>
      <c r="B49" s="155">
        <v>18609532</v>
      </c>
      <c r="C49" s="25" t="s">
        <v>164</v>
      </c>
      <c r="D49" s="160" t="s">
        <v>46</v>
      </c>
      <c r="E49" s="163"/>
      <c r="F49" s="161"/>
      <c r="G49" s="83">
        <v>2222495.15</v>
      </c>
      <c r="H49" s="33">
        <f>G49+'GAS Activity 2021'!H48</f>
        <v>2222495.15</v>
      </c>
      <c r="I49" s="33">
        <f>H49+'GAS Activity 2021'!I48</f>
        <v>2247332.15</v>
      </c>
      <c r="J49" s="33">
        <f>I49+'GAS Activity 2021'!J48</f>
        <v>2262612.15</v>
      </c>
      <c r="K49" s="205">
        <f>J49+'GAS Activity 2021'!K48</f>
        <v>2271557.15</v>
      </c>
      <c r="L49" s="33">
        <f>K49+'GAS Activity 2021'!L48</f>
        <v>2272525.4</v>
      </c>
      <c r="M49" s="166">
        <f>L49+'GAS Activity 2021'!M48</f>
        <v>2337916.7200000002</v>
      </c>
      <c r="N49" s="33">
        <f>M49+'GAS Activity 2021'!N48</f>
        <v>2808665.12</v>
      </c>
      <c r="O49" s="33">
        <f>N49+'GAS Activity 2021'!O48</f>
        <v>3187324.61</v>
      </c>
      <c r="P49" s="33">
        <f>O49+'GAS Activity 2021'!P48</f>
        <v>3579438.1</v>
      </c>
      <c r="Q49" s="205">
        <f>P49+'GAS Activity 2021'!Q48</f>
        <v>3661900.7</v>
      </c>
      <c r="R49" s="33">
        <f>Q49+'GAS Activity 2021'!R48</f>
        <v>4836556.17</v>
      </c>
      <c r="S49" s="166">
        <f>R49+'GAS Activity 2021'!S48</f>
        <v>5305236.97</v>
      </c>
      <c r="T49" s="394"/>
    </row>
    <row r="50" spans="1:22" s="29" customFormat="1" ht="15.95" customHeight="1" thickBot="1">
      <c r="A50" s="274"/>
      <c r="B50" s="421">
        <v>18609532</v>
      </c>
      <c r="C50" s="302" t="s">
        <v>243</v>
      </c>
      <c r="D50" s="424" t="s">
        <v>47</v>
      </c>
      <c r="E50" s="419">
        <v>43070</v>
      </c>
      <c r="F50" s="420" t="s">
        <v>11</v>
      </c>
      <c r="G50" s="83">
        <v>-1801113.4</v>
      </c>
      <c r="H50" s="189">
        <f>G50+'GAS Activity 2021'!H49</f>
        <v>-1801113.4</v>
      </c>
      <c r="I50" s="189">
        <f>H50+'GAS Activity 2021'!I49</f>
        <v>-1801113.4</v>
      </c>
      <c r="J50" s="189">
        <f>I50+'GAS Activity 2021'!J49</f>
        <v>-1801113.4</v>
      </c>
      <c r="K50" s="234">
        <f>J50+'GAS Activity 2021'!K49</f>
        <v>-1801113.4</v>
      </c>
      <c r="L50" s="189">
        <f>K50+'GAS Activity 2021'!L49</f>
        <v>-1801113.4</v>
      </c>
      <c r="M50" s="190">
        <f>L50+'GAS Activity 2021'!M49</f>
        <v>-1801113.4</v>
      </c>
      <c r="N50" s="189">
        <f>M50+'GAS Activity 2021'!N49</f>
        <v>-1801113.4</v>
      </c>
      <c r="O50" s="189">
        <f>N50+'GAS Activity 2021'!O49</f>
        <v>-1801113.4</v>
      </c>
      <c r="P50" s="189">
        <f>O50+'GAS Activity 2021'!P49</f>
        <v>-1801113.4</v>
      </c>
      <c r="Q50" s="234">
        <f>P50+'GAS Activity 2021'!Q49</f>
        <v>-1801113.4</v>
      </c>
      <c r="R50" s="189">
        <f>Q50+'GAS Activity 2021'!R49</f>
        <v>-1801113.4</v>
      </c>
      <c r="S50" s="190">
        <f>R50+'GAS Activity 2021'!S49</f>
        <v>-1801113.4</v>
      </c>
      <c r="T50" s="394"/>
    </row>
    <row r="51" spans="1:22" s="29" customFormat="1" ht="15.95" customHeight="1" thickTop="1">
      <c r="A51" s="35"/>
      <c r="B51" s="157"/>
      <c r="C51" s="606" t="s">
        <v>58</v>
      </c>
      <c r="D51" s="41"/>
      <c r="E51" s="39"/>
      <c r="F51" s="78"/>
      <c r="G51" s="528">
        <f>SUM(G49:G50)</f>
        <v>421381.75</v>
      </c>
      <c r="H51" s="532">
        <f t="shared" ref="H51:S51" si="8">SUM(H49:H50)</f>
        <v>421381.75</v>
      </c>
      <c r="I51" s="532">
        <f t="shared" si="8"/>
        <v>446218.75</v>
      </c>
      <c r="J51" s="532">
        <f t="shared" si="8"/>
        <v>461498.75</v>
      </c>
      <c r="K51" s="533">
        <f>SUM(K49:K50)</f>
        <v>470443.75</v>
      </c>
      <c r="L51" s="532">
        <f t="shared" si="8"/>
        <v>471412</v>
      </c>
      <c r="M51" s="534">
        <f t="shared" si="8"/>
        <v>536803.31999999995</v>
      </c>
      <c r="N51" s="532">
        <f t="shared" si="8"/>
        <v>1007551.72</v>
      </c>
      <c r="O51" s="532">
        <f t="shared" si="8"/>
        <v>1386211.21</v>
      </c>
      <c r="P51" s="532">
        <f t="shared" si="8"/>
        <v>1778324.7</v>
      </c>
      <c r="Q51" s="533">
        <f t="shared" si="8"/>
        <v>1860787.3</v>
      </c>
      <c r="R51" s="532">
        <f t="shared" si="8"/>
        <v>3035442.77</v>
      </c>
      <c r="S51" s="534">
        <f t="shared" si="8"/>
        <v>3504123.57</v>
      </c>
      <c r="T51" s="394"/>
    </row>
    <row r="52" spans="1:22" s="3" customFormat="1" ht="11.25" customHeight="1">
      <c r="A52" s="347"/>
      <c r="B52" s="348"/>
      <c r="C52" s="349"/>
      <c r="D52" s="350"/>
      <c r="E52" s="351"/>
      <c r="F52" s="352"/>
      <c r="G52" s="353"/>
      <c r="H52" s="354"/>
      <c r="I52" s="354"/>
      <c r="J52" s="355"/>
      <c r="K52" s="356"/>
      <c r="L52" s="355"/>
      <c r="M52" s="357"/>
      <c r="N52" s="355"/>
      <c r="O52" s="355"/>
      <c r="P52" s="355"/>
      <c r="Q52" s="356"/>
      <c r="R52" s="355"/>
      <c r="S52" s="357"/>
      <c r="T52" s="335"/>
      <c r="U52" s="32"/>
      <c r="V52" s="75"/>
    </row>
    <row r="53" spans="1:22" s="29" customFormat="1" ht="15.95" customHeight="1">
      <c r="A53" s="271">
        <v>18614402</v>
      </c>
      <c r="B53" s="155">
        <v>18609542</v>
      </c>
      <c r="C53" s="25" t="s">
        <v>165</v>
      </c>
      <c r="D53" s="700" t="s">
        <v>46</v>
      </c>
      <c r="E53" s="700"/>
      <c r="F53" s="701"/>
      <c r="G53" s="83">
        <v>1376409.38</v>
      </c>
      <c r="H53" s="33">
        <f>G53+'GAS Activity 2021'!H52</f>
        <v>1376409.38</v>
      </c>
      <c r="I53" s="33">
        <f>H53+'GAS Activity 2021'!I52</f>
        <v>1376360.84</v>
      </c>
      <c r="J53" s="33">
        <f>I53+'GAS Activity 2021'!J52</f>
        <v>1376360.84</v>
      </c>
      <c r="K53" s="205">
        <f>J53+'GAS Activity 2021'!K52</f>
        <v>1376360.84</v>
      </c>
      <c r="L53" s="33">
        <f>K53+'GAS Activity 2021'!L52</f>
        <v>1376360.84</v>
      </c>
      <c r="M53" s="166">
        <f>L53+'GAS Activity 2021'!M52</f>
        <v>1376360.84</v>
      </c>
      <c r="N53" s="33">
        <f>M53+'GAS Activity 2021'!N52</f>
        <v>1376360.84</v>
      </c>
      <c r="O53" s="33">
        <f>N53+'GAS Activity 2021'!O52</f>
        <v>1376360.84</v>
      </c>
      <c r="P53" s="33">
        <f>O53+'GAS Activity 2021'!P52</f>
        <v>1379486.66</v>
      </c>
      <c r="Q53" s="205">
        <f>P53+'GAS Activity 2021'!Q52</f>
        <v>1382694.74</v>
      </c>
      <c r="R53" s="33">
        <f>Q53+'GAS Activity 2021'!R52</f>
        <v>1382694.74</v>
      </c>
      <c r="S53" s="191">
        <f>R53+'GAS Activity 2021'!S52</f>
        <v>1382694.74</v>
      </c>
      <c r="T53" s="394"/>
    </row>
    <row r="54" spans="1:22" s="29" customFormat="1" ht="15.95" customHeight="1">
      <c r="A54" s="274"/>
      <c r="B54" s="155">
        <v>18608792</v>
      </c>
      <c r="C54" s="25" t="s">
        <v>166</v>
      </c>
      <c r="D54" s="693"/>
      <c r="E54" s="693"/>
      <c r="F54" s="702"/>
      <c r="G54" s="83">
        <v>0</v>
      </c>
      <c r="H54" s="33">
        <f>G54+'GAS Activity 2021'!H53</f>
        <v>0</v>
      </c>
      <c r="I54" s="33">
        <f>H54+'GAS Activity 2021'!I53</f>
        <v>0</v>
      </c>
      <c r="J54" s="33">
        <f>I54+'GAS Activity 2021'!J53</f>
        <v>0</v>
      </c>
      <c r="K54" s="205">
        <f>J54+'GAS Activity 2021'!K53</f>
        <v>0</v>
      </c>
      <c r="L54" s="33">
        <f>K54+'GAS Activity 2021'!L53</f>
        <v>0</v>
      </c>
      <c r="M54" s="166">
        <f>L54+'GAS Activity 2021'!M53</f>
        <v>0</v>
      </c>
      <c r="N54" s="33">
        <f>M54+'GAS Activity 2021'!N53</f>
        <v>0</v>
      </c>
      <c r="O54" s="33">
        <f>N54+'GAS Activity 2021'!O53</f>
        <v>0</v>
      </c>
      <c r="P54" s="33">
        <f>O54+'GAS Activity 2021'!P53</f>
        <v>0</v>
      </c>
      <c r="Q54" s="205">
        <f>P54+'GAS Activity 2021'!Q53</f>
        <v>0</v>
      </c>
      <c r="R54" s="33">
        <f>Q54+'GAS Activity 2021'!R53</f>
        <v>0</v>
      </c>
      <c r="S54" s="191">
        <f>R54+'GAS Activity 2021'!S53</f>
        <v>0</v>
      </c>
      <c r="T54" s="394"/>
    </row>
    <row r="55" spans="1:22" s="29" customFormat="1" ht="15.95" customHeight="1">
      <c r="A55" s="274"/>
      <c r="B55" s="155">
        <v>18609542</v>
      </c>
      <c r="C55" s="302" t="s">
        <v>243</v>
      </c>
      <c r="D55" s="703" t="s">
        <v>47</v>
      </c>
      <c r="E55" s="705">
        <v>43070</v>
      </c>
      <c r="F55" s="707" t="s">
        <v>11</v>
      </c>
      <c r="G55" s="83">
        <v>-1362366.75</v>
      </c>
      <c r="H55" s="33">
        <f>G55+'GAS Activity 2021'!H54</f>
        <v>-1362366.75</v>
      </c>
      <c r="I55" s="33">
        <f>H55+'GAS Activity 2021'!I54</f>
        <v>-1362366.75</v>
      </c>
      <c r="J55" s="33">
        <f>I55+'GAS Activity 2021'!J54</f>
        <v>-1362366.75</v>
      </c>
      <c r="K55" s="205">
        <f>J55+'GAS Activity 2021'!K54</f>
        <v>-1362366.75</v>
      </c>
      <c r="L55" s="33">
        <f>K55+'GAS Activity 2021'!L54</f>
        <v>-1362366.75</v>
      </c>
      <c r="M55" s="166">
        <f>L55+'GAS Activity 2021'!M54</f>
        <v>-1362366.75</v>
      </c>
      <c r="N55" s="33">
        <f>M55+'GAS Activity 2021'!N54</f>
        <v>-1362366.75</v>
      </c>
      <c r="O55" s="33">
        <f>N55+'GAS Activity 2021'!O54</f>
        <v>-1362366.75</v>
      </c>
      <c r="P55" s="33">
        <f>O55+'GAS Activity 2021'!P54</f>
        <v>-1362366.75</v>
      </c>
      <c r="Q55" s="205">
        <f>P55+'GAS Activity 2021'!Q54</f>
        <v>-1362366.75</v>
      </c>
      <c r="R55" s="33">
        <f>Q55+'GAS Activity 2021'!R54</f>
        <v>-1362366.75</v>
      </c>
      <c r="S55" s="191">
        <f>R55+'GAS Activity 2021'!S54</f>
        <v>-1362366.75</v>
      </c>
      <c r="T55" s="394"/>
    </row>
    <row r="56" spans="1:22" s="29" customFormat="1" ht="15.95" customHeight="1" thickBot="1">
      <c r="A56" s="274"/>
      <c r="B56" s="421">
        <v>18608792</v>
      </c>
      <c r="C56" s="302" t="s">
        <v>243</v>
      </c>
      <c r="D56" s="704"/>
      <c r="E56" s="706"/>
      <c r="F56" s="708"/>
      <c r="G56" s="83">
        <v>0</v>
      </c>
      <c r="H56" s="189">
        <f>G56+'GAS Activity 2021'!H55</f>
        <v>0</v>
      </c>
      <c r="I56" s="189">
        <f>H56+'GAS Activity 2021'!I55</f>
        <v>0</v>
      </c>
      <c r="J56" s="189">
        <f>I56+'GAS Activity 2021'!J55</f>
        <v>0</v>
      </c>
      <c r="K56" s="234">
        <f>J56+'GAS Activity 2021'!K55</f>
        <v>0</v>
      </c>
      <c r="L56" s="189">
        <f>K56+'GAS Activity 2021'!L55</f>
        <v>0</v>
      </c>
      <c r="M56" s="190">
        <f>L56+'GAS Activity 2021'!M55</f>
        <v>0</v>
      </c>
      <c r="N56" s="189">
        <f>M56+'GAS Activity 2021'!N55</f>
        <v>0</v>
      </c>
      <c r="O56" s="189">
        <f>N56+'GAS Activity 2021'!O55</f>
        <v>0</v>
      </c>
      <c r="P56" s="189">
        <f>O56+'GAS Activity 2021'!P55</f>
        <v>0</v>
      </c>
      <c r="Q56" s="234">
        <f>P56+'GAS Activity 2021'!Q55</f>
        <v>0</v>
      </c>
      <c r="R56" s="189">
        <f>Q56+'GAS Activity 2021'!R55</f>
        <v>0</v>
      </c>
      <c r="S56" s="190">
        <f>R56+'GAS Activity 2021'!S55</f>
        <v>0</v>
      </c>
      <c r="T56" s="394"/>
    </row>
    <row r="57" spans="1:22" s="29" customFormat="1" ht="15.95" customHeight="1" thickTop="1">
      <c r="A57" s="35"/>
      <c r="B57" s="157"/>
      <c r="C57" s="606" t="s">
        <v>59</v>
      </c>
      <c r="D57" s="41"/>
      <c r="E57" s="39"/>
      <c r="F57" s="78"/>
      <c r="G57" s="528">
        <f>SUM(G53:G56)</f>
        <v>14042.63</v>
      </c>
      <c r="H57" s="532">
        <f t="shared" ref="H57:S57" si="9">SUM(H53:H56)</f>
        <v>14042.63</v>
      </c>
      <c r="I57" s="532">
        <f t="shared" si="9"/>
        <v>13994.09</v>
      </c>
      <c r="J57" s="532">
        <f t="shared" si="9"/>
        <v>13994.09</v>
      </c>
      <c r="K57" s="533">
        <f t="shared" si="9"/>
        <v>13994.09</v>
      </c>
      <c r="L57" s="532">
        <f t="shared" si="9"/>
        <v>13994.09</v>
      </c>
      <c r="M57" s="534">
        <f t="shared" si="9"/>
        <v>13994.09</v>
      </c>
      <c r="N57" s="532">
        <f t="shared" si="9"/>
        <v>13994.09</v>
      </c>
      <c r="O57" s="532">
        <f t="shared" si="9"/>
        <v>13994.09</v>
      </c>
      <c r="P57" s="532">
        <f t="shared" si="9"/>
        <v>17119.91</v>
      </c>
      <c r="Q57" s="533">
        <f t="shared" si="9"/>
        <v>20327.990000000002</v>
      </c>
      <c r="R57" s="532">
        <f t="shared" si="9"/>
        <v>20327.990000000002</v>
      </c>
      <c r="S57" s="534">
        <f t="shared" si="9"/>
        <v>20327.990000000002</v>
      </c>
      <c r="T57" s="394"/>
    </row>
    <row r="58" spans="1:22" s="3" customFormat="1" ht="11.25" customHeight="1">
      <c r="A58" s="347"/>
      <c r="B58" s="348"/>
      <c r="C58" s="349"/>
      <c r="D58" s="350"/>
      <c r="E58" s="351"/>
      <c r="F58" s="352"/>
      <c r="G58" s="353"/>
      <c r="H58" s="354"/>
      <c r="I58" s="354"/>
      <c r="J58" s="355"/>
      <c r="K58" s="356"/>
      <c r="L58" s="355"/>
      <c r="M58" s="357"/>
      <c r="N58" s="355"/>
      <c r="O58" s="355"/>
      <c r="P58" s="355"/>
      <c r="Q58" s="356"/>
      <c r="R58" s="355"/>
      <c r="S58" s="357"/>
      <c r="T58" s="335"/>
      <c r="U58" s="32"/>
      <c r="V58" s="75"/>
    </row>
    <row r="59" spans="1:22" s="29" customFormat="1" ht="15.95" customHeight="1">
      <c r="A59" s="271">
        <v>18607104</v>
      </c>
      <c r="B59" s="155">
        <v>18608002</v>
      </c>
      <c r="C59" s="25" t="s">
        <v>167</v>
      </c>
      <c r="D59" s="160" t="s">
        <v>46</v>
      </c>
      <c r="E59" s="163"/>
      <c r="F59" s="161"/>
      <c r="G59" s="83">
        <v>922605.81</v>
      </c>
      <c r="H59" s="33">
        <f>G59+'GAS Activity 2021'!H58</f>
        <v>922605.81</v>
      </c>
      <c r="I59" s="33">
        <f>H59+'GAS Activity 2021'!I58</f>
        <v>923861.16</v>
      </c>
      <c r="J59" s="33">
        <f>I59+'GAS Activity 2021'!J58</f>
        <v>945029.01</v>
      </c>
      <c r="K59" s="205">
        <f>J59+'GAS Activity 2021'!K58</f>
        <v>945029.01</v>
      </c>
      <c r="L59" s="33">
        <f>K59+'GAS Activity 2021'!L58</f>
        <v>951957.29</v>
      </c>
      <c r="M59" s="166">
        <f>L59+'GAS Activity 2021'!M58</f>
        <v>970131.01</v>
      </c>
      <c r="N59" s="33">
        <f>M59+'GAS Activity 2021'!N58</f>
        <v>981856.01</v>
      </c>
      <c r="O59" s="33">
        <f>N59+'GAS Activity 2021'!O58</f>
        <v>985589.53</v>
      </c>
      <c r="P59" s="33">
        <f>O59+'GAS Activity 2021'!P58</f>
        <v>990821.53</v>
      </c>
      <c r="Q59" s="205">
        <f>P59+'GAS Activity 2021'!Q58</f>
        <v>991224.03</v>
      </c>
      <c r="R59" s="33">
        <f>Q59+'GAS Activity 2021'!R58</f>
        <v>997650.03</v>
      </c>
      <c r="S59" s="166">
        <f>R59+'GAS Activity 2021'!S58</f>
        <v>997650.03</v>
      </c>
      <c r="T59" s="394"/>
    </row>
    <row r="60" spans="1:22" s="29" customFormat="1" ht="15.95" customHeight="1" thickBot="1">
      <c r="A60" s="274"/>
      <c r="B60" s="421">
        <v>18608002</v>
      </c>
      <c r="C60" s="302" t="s">
        <v>243</v>
      </c>
      <c r="D60" s="424" t="s">
        <v>47</v>
      </c>
      <c r="E60" s="419">
        <v>43070</v>
      </c>
      <c r="F60" s="420" t="s">
        <v>11</v>
      </c>
      <c r="G60" s="83">
        <v>-814699.93</v>
      </c>
      <c r="H60" s="189">
        <f>G60+'GAS Activity 2021'!H59</f>
        <v>-814699.93</v>
      </c>
      <c r="I60" s="189">
        <f>H60+'GAS Activity 2021'!I59</f>
        <v>-814699.93</v>
      </c>
      <c r="J60" s="189">
        <f>I60+'GAS Activity 2021'!J59</f>
        <v>-814699.93</v>
      </c>
      <c r="K60" s="234">
        <f>J60+'GAS Activity 2021'!K59</f>
        <v>-814699.93</v>
      </c>
      <c r="L60" s="189">
        <f>K60+'GAS Activity 2021'!L59</f>
        <v>-814699.93</v>
      </c>
      <c r="M60" s="190">
        <f>L60+'GAS Activity 2021'!M59</f>
        <v>-814699.93</v>
      </c>
      <c r="N60" s="189">
        <f>M60+'GAS Activity 2021'!N59</f>
        <v>-814699.93</v>
      </c>
      <c r="O60" s="189">
        <f>N60+'GAS Activity 2021'!O59</f>
        <v>-814699.93</v>
      </c>
      <c r="P60" s="189">
        <f>O60+'GAS Activity 2021'!P59</f>
        <v>-814699.93</v>
      </c>
      <c r="Q60" s="234">
        <f>P60+'GAS Activity 2021'!Q59</f>
        <v>-814699.93</v>
      </c>
      <c r="R60" s="189">
        <f>Q60+'GAS Activity 2021'!R59</f>
        <v>-814699.93</v>
      </c>
      <c r="S60" s="190">
        <f>R60+'GAS Activity 2021'!S59</f>
        <v>-814699.93</v>
      </c>
      <c r="T60" s="394"/>
    </row>
    <row r="61" spans="1:22" s="29" customFormat="1" ht="15.95" customHeight="1" thickTop="1">
      <c r="A61" s="35"/>
      <c r="B61" s="157"/>
      <c r="C61" s="606" t="s">
        <v>60</v>
      </c>
      <c r="D61" s="41"/>
      <c r="E61" s="39"/>
      <c r="F61" s="78"/>
      <c r="G61" s="528">
        <f>SUM(G59:G60)</f>
        <v>107905.88</v>
      </c>
      <c r="H61" s="532">
        <f t="shared" ref="H61:S61" si="10">SUM(H59:H60)</f>
        <v>107905.88</v>
      </c>
      <c r="I61" s="532">
        <f t="shared" si="10"/>
        <v>109161.23</v>
      </c>
      <c r="J61" s="532">
        <f t="shared" si="10"/>
        <v>130329.08</v>
      </c>
      <c r="K61" s="533">
        <f t="shared" si="10"/>
        <v>130329.08</v>
      </c>
      <c r="L61" s="532">
        <f t="shared" si="10"/>
        <v>137257.35999999999</v>
      </c>
      <c r="M61" s="534">
        <f t="shared" si="10"/>
        <v>155431.07999999999</v>
      </c>
      <c r="N61" s="532">
        <f t="shared" si="10"/>
        <v>167156.07999999999</v>
      </c>
      <c r="O61" s="532">
        <f t="shared" si="10"/>
        <v>170889.60000000001</v>
      </c>
      <c r="P61" s="532">
        <f t="shared" si="10"/>
        <v>176121.60000000001</v>
      </c>
      <c r="Q61" s="533">
        <f t="shared" si="10"/>
        <v>176524.1</v>
      </c>
      <c r="R61" s="532">
        <f t="shared" si="10"/>
        <v>182950.1</v>
      </c>
      <c r="S61" s="534">
        <f t="shared" si="10"/>
        <v>182950.1</v>
      </c>
      <c r="T61" s="394"/>
    </row>
    <row r="62" spans="1:22" s="3" customFormat="1" ht="11.25" customHeight="1">
      <c r="A62" s="347"/>
      <c r="B62" s="348"/>
      <c r="C62" s="349"/>
      <c r="D62" s="350"/>
      <c r="E62" s="351"/>
      <c r="F62" s="352"/>
      <c r="G62" s="353"/>
      <c r="H62" s="354"/>
      <c r="I62" s="354"/>
      <c r="J62" s="355"/>
      <c r="K62" s="356"/>
      <c r="L62" s="355"/>
      <c r="M62" s="357"/>
      <c r="N62" s="355"/>
      <c r="O62" s="355"/>
      <c r="P62" s="355"/>
      <c r="Q62" s="356"/>
      <c r="R62" s="355"/>
      <c r="S62" s="357"/>
      <c r="T62" s="335"/>
      <c r="U62" s="32"/>
      <c r="V62" s="75"/>
    </row>
    <row r="63" spans="1:22" s="29" customFormat="1" ht="15.95" customHeight="1">
      <c r="A63" s="271">
        <v>18230212</v>
      </c>
      <c r="B63" s="155">
        <v>18237112</v>
      </c>
      <c r="C63" s="25" t="s">
        <v>168</v>
      </c>
      <c r="D63" s="160" t="s">
        <v>46</v>
      </c>
      <c r="E63" s="163"/>
      <c r="F63" s="161"/>
      <c r="G63" s="83">
        <v>294228.84000000003</v>
      </c>
      <c r="H63" s="33">
        <f>G63+'GAS Activity 2021'!H62</f>
        <v>294228.84000000003</v>
      </c>
      <c r="I63" s="33">
        <f>H63+'GAS Activity 2021'!I62</f>
        <v>294228.84000000003</v>
      </c>
      <c r="J63" s="33">
        <f>I63+'GAS Activity 2021'!J62</f>
        <v>294228.84000000003</v>
      </c>
      <c r="K63" s="205">
        <f>J63+'GAS Activity 2021'!K62</f>
        <v>294228.84000000003</v>
      </c>
      <c r="L63" s="33">
        <f>K63+'GAS Activity 2021'!L62</f>
        <v>294228.84000000003</v>
      </c>
      <c r="M63" s="166">
        <f>L63+'GAS Activity 2021'!M62</f>
        <v>294228.84000000003</v>
      </c>
      <c r="N63" s="33">
        <f>M63+'GAS Activity 2021'!N62</f>
        <v>294228.84000000003</v>
      </c>
      <c r="O63" s="33">
        <f>N63+'GAS Activity 2021'!O62</f>
        <v>294228.84000000003</v>
      </c>
      <c r="P63" s="33">
        <f>O63+'GAS Activity 2021'!P62</f>
        <v>294228.84000000003</v>
      </c>
      <c r="Q63" s="205">
        <f>P63+'GAS Activity 2021'!Q62</f>
        <v>294228.84000000003</v>
      </c>
      <c r="R63" s="33">
        <f>Q63+'GAS Activity 2021'!R62</f>
        <v>294228.84000000003</v>
      </c>
      <c r="S63" s="166">
        <f>R63+'GAS Activity 2021'!S62</f>
        <v>294228.84000000003</v>
      </c>
      <c r="T63" s="394"/>
    </row>
    <row r="64" spans="1:22" s="29" customFormat="1" ht="15.95" customHeight="1" thickBot="1">
      <c r="A64" s="274"/>
      <c r="B64" s="421">
        <v>18237112</v>
      </c>
      <c r="C64" s="302" t="s">
        <v>243</v>
      </c>
      <c r="D64" s="434" t="s">
        <v>47</v>
      </c>
      <c r="E64" s="419">
        <v>43070</v>
      </c>
      <c r="F64" s="435" t="s">
        <v>11</v>
      </c>
      <c r="G64" s="83">
        <v>-294228.84000000003</v>
      </c>
      <c r="H64" s="189">
        <f>G64+'GAS Activity 2021'!H63</f>
        <v>-294228.84000000003</v>
      </c>
      <c r="I64" s="189">
        <f>H64+'GAS Activity 2021'!I63</f>
        <v>-294228.84000000003</v>
      </c>
      <c r="J64" s="189">
        <f>I64+'GAS Activity 2021'!J63</f>
        <v>-294228.84000000003</v>
      </c>
      <c r="K64" s="234">
        <f>J64+'GAS Activity 2021'!K63</f>
        <v>-294228.84000000003</v>
      </c>
      <c r="L64" s="189">
        <f>K64+'GAS Activity 2021'!L63</f>
        <v>-294228.84000000003</v>
      </c>
      <c r="M64" s="190">
        <f>L64+'GAS Activity 2021'!M63</f>
        <v>-294228.84000000003</v>
      </c>
      <c r="N64" s="189">
        <f>M64+'GAS Activity 2021'!N63</f>
        <v>-294228.84000000003</v>
      </c>
      <c r="O64" s="189">
        <f>N64+'GAS Activity 2021'!O63</f>
        <v>-294228.84000000003</v>
      </c>
      <c r="P64" s="189">
        <f>O64+'GAS Activity 2021'!P63</f>
        <v>-294228.84000000003</v>
      </c>
      <c r="Q64" s="234">
        <f>P64+'GAS Activity 2021'!Q63</f>
        <v>-294228.84000000003</v>
      </c>
      <c r="R64" s="189">
        <f>Q64+'GAS Activity 2021'!R63</f>
        <v>-294228.84000000003</v>
      </c>
      <c r="S64" s="190">
        <f>R64+'GAS Activity 2021'!S63</f>
        <v>-294228.84000000003</v>
      </c>
      <c r="T64" s="394"/>
    </row>
    <row r="65" spans="1:22" s="29" customFormat="1" ht="15.95" customHeight="1" thickTop="1">
      <c r="A65" s="35"/>
      <c r="B65" s="157"/>
      <c r="C65" s="606" t="s">
        <v>61</v>
      </c>
      <c r="D65" s="41"/>
      <c r="E65" s="39"/>
      <c r="F65" s="78"/>
      <c r="G65" s="528">
        <f>SUM(G63:G64)</f>
        <v>0</v>
      </c>
      <c r="H65" s="532">
        <f t="shared" ref="H65:R65" si="11">SUM(H63:H64)</f>
        <v>0</v>
      </c>
      <c r="I65" s="532">
        <f t="shared" si="11"/>
        <v>0</v>
      </c>
      <c r="J65" s="532">
        <f t="shared" si="11"/>
        <v>0</v>
      </c>
      <c r="K65" s="533">
        <f t="shared" si="11"/>
        <v>0</v>
      </c>
      <c r="L65" s="532">
        <f t="shared" si="11"/>
        <v>0</v>
      </c>
      <c r="M65" s="534">
        <f t="shared" si="11"/>
        <v>0</v>
      </c>
      <c r="N65" s="532">
        <f t="shared" si="11"/>
        <v>0</v>
      </c>
      <c r="O65" s="532">
        <f t="shared" si="11"/>
        <v>0</v>
      </c>
      <c r="P65" s="532">
        <f t="shared" si="11"/>
        <v>0</v>
      </c>
      <c r="Q65" s="533">
        <f t="shared" si="11"/>
        <v>0</v>
      </c>
      <c r="R65" s="532">
        <f t="shared" si="11"/>
        <v>0</v>
      </c>
      <c r="S65" s="534">
        <f>SUM(S63:S64)</f>
        <v>0</v>
      </c>
      <c r="T65" s="394"/>
    </row>
    <row r="66" spans="1:22" s="3" customFormat="1" ht="11.25" customHeight="1">
      <c r="A66" s="347"/>
      <c r="B66" s="348"/>
      <c r="C66" s="349"/>
      <c r="D66" s="350"/>
      <c r="E66" s="351"/>
      <c r="F66" s="352"/>
      <c r="G66" s="353"/>
      <c r="H66" s="354"/>
      <c r="I66" s="354"/>
      <c r="J66" s="355"/>
      <c r="K66" s="356"/>
      <c r="L66" s="355"/>
      <c r="M66" s="357"/>
      <c r="N66" s="355"/>
      <c r="O66" s="355"/>
      <c r="P66" s="355"/>
      <c r="Q66" s="356"/>
      <c r="R66" s="355"/>
      <c r="S66" s="357"/>
      <c r="T66" s="335"/>
      <c r="U66" s="32"/>
      <c r="V66" s="75"/>
    </row>
    <row r="67" spans="1:22" s="29" customFormat="1" ht="15.95" customHeight="1">
      <c r="A67" s="277"/>
      <c r="B67" s="155">
        <v>18608062</v>
      </c>
      <c r="C67" s="25" t="s">
        <v>62</v>
      </c>
      <c r="D67" s="44" t="s">
        <v>41</v>
      </c>
      <c r="E67" s="45" t="s">
        <v>42</v>
      </c>
      <c r="F67" s="168"/>
      <c r="G67" s="83">
        <v>-50506942.07</v>
      </c>
      <c r="H67" s="33">
        <f>G67+'GAS Activity 2021'!H66</f>
        <v>-50515530.530000001</v>
      </c>
      <c r="I67" s="33">
        <f>H67+'GAS Activity 2021'!I66</f>
        <v>-50515530.530000001</v>
      </c>
      <c r="J67" s="33">
        <f>I67+'GAS Activity 2021'!J66</f>
        <v>-50515530.530000001</v>
      </c>
      <c r="K67" s="205">
        <f>J67+'GAS Activity 2021'!K66</f>
        <v>-50515530.530000001</v>
      </c>
      <c r="L67" s="33">
        <f>K67+'GAS Activity 2021'!L66</f>
        <v>-50515530.530000001</v>
      </c>
      <c r="M67" s="166">
        <f>L67+'GAS Activity 2021'!M66</f>
        <v>-50515530.530000001</v>
      </c>
      <c r="N67" s="33">
        <f>M67+'GAS Activity 2021'!N66</f>
        <v>-50515530.530000001</v>
      </c>
      <c r="O67" s="33">
        <f>N67+'GAS Activity 2021'!O66</f>
        <v>-50515530.530000001</v>
      </c>
      <c r="P67" s="33">
        <f>O67+'GAS Activity 2021'!P66</f>
        <v>-50515530.530000001</v>
      </c>
      <c r="Q67" s="205">
        <f>P67+'GAS Activity 2021'!Q66</f>
        <v>-50515530.530000001</v>
      </c>
      <c r="R67" s="33">
        <f>Q67+'GAS Activity 2021'!R66</f>
        <v>-50515530.530000001</v>
      </c>
      <c r="S67" s="166">
        <f>R67+'GAS Activity 2021'!S66</f>
        <v>-50515530.530000001</v>
      </c>
      <c r="T67" s="394"/>
    </row>
    <row r="68" spans="1:22" s="29" customFormat="1" ht="15.95" customHeight="1">
      <c r="A68" s="455"/>
      <c r="B68" s="155">
        <v>18608062</v>
      </c>
      <c r="C68" s="436" t="s">
        <v>181</v>
      </c>
      <c r="D68" s="194" t="s">
        <v>47</v>
      </c>
      <c r="E68" s="599">
        <v>43070</v>
      </c>
      <c r="F68" s="438"/>
      <c r="G68" s="83">
        <v>0</v>
      </c>
      <c r="H68" s="33">
        <f>G68+'GAS Activity 2021'!H67</f>
        <v>0</v>
      </c>
      <c r="I68" s="33">
        <f>H68+'GAS Activity 2021'!I67</f>
        <v>0</v>
      </c>
      <c r="J68" s="33">
        <f>I68+'GAS Activity 2021'!J67</f>
        <v>0</v>
      </c>
      <c r="K68" s="205">
        <f>J68+'GAS Activity 2021'!K67</f>
        <v>0</v>
      </c>
      <c r="L68" s="33">
        <f>K68+'GAS Activity 2021'!L67</f>
        <v>0</v>
      </c>
      <c r="M68" s="166">
        <f>L68+'GAS Activity 2021'!M67</f>
        <v>0</v>
      </c>
      <c r="N68" s="33">
        <f>M68+'GAS Activity 2021'!N67</f>
        <v>0</v>
      </c>
      <c r="O68" s="33">
        <f>N68+'GAS Activity 2021'!O67</f>
        <v>0</v>
      </c>
      <c r="P68" s="33">
        <f>O68+'GAS Activity 2021'!P67</f>
        <v>0</v>
      </c>
      <c r="Q68" s="205">
        <f>P68+'GAS Activity 2021'!Q67</f>
        <v>0</v>
      </c>
      <c r="R68" s="33">
        <f>Q68+'GAS Activity 2021'!R67</f>
        <v>0</v>
      </c>
      <c r="S68" s="166">
        <f>R68+'GAS Activity 2021'!S67</f>
        <v>0</v>
      </c>
      <c r="T68" s="394"/>
    </row>
    <row r="69" spans="1:22" s="29" customFormat="1" ht="15.95" customHeight="1" thickBot="1">
      <c r="A69" s="274"/>
      <c r="B69" s="421">
        <v>18608062</v>
      </c>
      <c r="C69" s="302" t="s">
        <v>243</v>
      </c>
      <c r="D69" s="439" t="s">
        <v>47</v>
      </c>
      <c r="E69" s="419">
        <v>43070</v>
      </c>
      <c r="F69" s="435" t="s">
        <v>11</v>
      </c>
      <c r="G69" s="83">
        <v>31585284.16</v>
      </c>
      <c r="H69" s="189">
        <f>G69+'GAS Activity 2021'!H68</f>
        <v>31585284.16</v>
      </c>
      <c r="I69" s="189">
        <f>H69+'GAS Activity 2021'!I68</f>
        <v>31585284.16</v>
      </c>
      <c r="J69" s="189">
        <f>I69+'GAS Activity 2021'!J68</f>
        <v>31585284.16</v>
      </c>
      <c r="K69" s="234">
        <f>J69+'GAS Activity 2021'!K68</f>
        <v>31585284.16</v>
      </c>
      <c r="L69" s="189">
        <f>K69+'GAS Activity 2021'!L68</f>
        <v>31585284.16</v>
      </c>
      <c r="M69" s="190">
        <f>L69+'GAS Activity 2021'!M68</f>
        <v>31585284.16</v>
      </c>
      <c r="N69" s="189">
        <f>M69+'GAS Activity 2021'!N68</f>
        <v>31585284.16</v>
      </c>
      <c r="O69" s="189">
        <f>N69+'GAS Activity 2021'!O68</f>
        <v>31585284.16</v>
      </c>
      <c r="P69" s="189">
        <f>O69+'GAS Activity 2021'!P68</f>
        <v>31585284.16</v>
      </c>
      <c r="Q69" s="234">
        <f>P69+'GAS Activity 2021'!Q68</f>
        <v>31585284.16</v>
      </c>
      <c r="R69" s="189">
        <f>Q69+'GAS Activity 2021'!R68</f>
        <v>31585284.16</v>
      </c>
      <c r="S69" s="190">
        <f>R69+'GAS Activity 2021'!S68</f>
        <v>31585284.16</v>
      </c>
      <c r="T69" s="394"/>
    </row>
    <row r="70" spans="1:22" s="29" customFormat="1" ht="15.95" customHeight="1" thickTop="1">
      <c r="A70" s="279"/>
      <c r="B70" s="278"/>
      <c r="C70" s="606" t="s">
        <v>63</v>
      </c>
      <c r="D70" s="41"/>
      <c r="E70" s="39"/>
      <c r="F70" s="41"/>
      <c r="G70" s="528">
        <f>SUM(G67:G69)</f>
        <v>-18921657.91</v>
      </c>
      <c r="H70" s="532">
        <f t="shared" ref="H70:I70" si="12">SUM(H67:H69)</f>
        <v>-18930246.370000001</v>
      </c>
      <c r="I70" s="532">
        <f t="shared" si="12"/>
        <v>-18930246.370000001</v>
      </c>
      <c r="J70" s="532">
        <f>SUM(J67:J69)</f>
        <v>-18930246.370000001</v>
      </c>
      <c r="K70" s="533">
        <f t="shared" ref="K70:S70" si="13">SUM(K67:K69)</f>
        <v>-18930246.370000001</v>
      </c>
      <c r="L70" s="532">
        <f t="shared" si="13"/>
        <v>-18930246.370000001</v>
      </c>
      <c r="M70" s="534">
        <f t="shared" si="13"/>
        <v>-18930246.370000001</v>
      </c>
      <c r="N70" s="532">
        <f t="shared" si="13"/>
        <v>-18930246.370000001</v>
      </c>
      <c r="O70" s="532">
        <f t="shared" si="13"/>
        <v>-18930246.370000001</v>
      </c>
      <c r="P70" s="532">
        <f t="shared" si="13"/>
        <v>-18930246.370000001</v>
      </c>
      <c r="Q70" s="533">
        <f t="shared" si="13"/>
        <v>-18930246.370000001</v>
      </c>
      <c r="R70" s="532">
        <f t="shared" si="13"/>
        <v>-18930246.370000001</v>
      </c>
      <c r="S70" s="534">
        <f t="shared" si="13"/>
        <v>-18930246.370000001</v>
      </c>
      <c r="T70" s="394"/>
    </row>
    <row r="71" spans="1:22" s="3" customFormat="1" ht="11.25" customHeight="1">
      <c r="A71" s="347"/>
      <c r="B71" s="348"/>
      <c r="C71" s="349"/>
      <c r="D71" s="350"/>
      <c r="E71" s="351"/>
      <c r="F71" s="352"/>
      <c r="G71" s="353"/>
      <c r="H71" s="354"/>
      <c r="I71" s="354"/>
      <c r="J71" s="355"/>
      <c r="K71" s="356"/>
      <c r="L71" s="355"/>
      <c r="M71" s="357"/>
      <c r="N71" s="355"/>
      <c r="O71" s="355"/>
      <c r="P71" s="355"/>
      <c r="Q71" s="356"/>
      <c r="R71" s="355"/>
      <c r="S71" s="357"/>
      <c r="T71" s="335"/>
      <c r="U71" s="32"/>
      <c r="V71" s="75"/>
    </row>
    <row r="72" spans="1:22" s="29" customFormat="1" ht="15.95" customHeight="1" thickBot="1">
      <c r="A72" s="280"/>
      <c r="B72" s="281"/>
      <c r="C72" s="281"/>
      <c r="D72" s="282"/>
      <c r="E72" s="283"/>
      <c r="F72" s="284"/>
      <c r="G72" s="290"/>
      <c r="H72" s="291"/>
      <c r="I72" s="291"/>
      <c r="J72" s="291"/>
      <c r="K72" s="292"/>
      <c r="L72" s="291"/>
      <c r="M72" s="293"/>
      <c r="N72" s="291"/>
      <c r="O72" s="291"/>
      <c r="P72" s="291"/>
      <c r="Q72" s="292"/>
      <c r="R72" s="291"/>
      <c r="S72" s="293"/>
      <c r="T72" s="394"/>
    </row>
    <row r="73" spans="1:22" s="29" customFormat="1" ht="15.95" customHeight="1" thickBot="1">
      <c r="A73" s="285"/>
      <c r="B73" s="286"/>
      <c r="C73" s="287"/>
      <c r="D73" s="288"/>
      <c r="E73" s="289"/>
      <c r="F73" s="536" t="s">
        <v>84</v>
      </c>
      <c r="G73" s="233">
        <f t="shared" ref="G73:S73" si="14">G9+G17+G23+G27+G37+G42+G47+G51+G57+G61+G65+G70</f>
        <v>-14948012.390000001</v>
      </c>
      <c r="H73" s="585">
        <f t="shared" si="14"/>
        <v>-14825148.109999999</v>
      </c>
      <c r="I73" s="233">
        <f t="shared" si="14"/>
        <v>-14783935.199999999</v>
      </c>
      <c r="J73" s="616">
        <f t="shared" si="14"/>
        <v>-14519383.48</v>
      </c>
      <c r="K73" s="585">
        <f t="shared" si="14"/>
        <v>-14353263.050000001</v>
      </c>
      <c r="L73" s="233">
        <f t="shared" si="14"/>
        <v>-14298190.98</v>
      </c>
      <c r="M73" s="616">
        <f t="shared" si="14"/>
        <v>-14121529.880000001</v>
      </c>
      <c r="N73" s="585">
        <f t="shared" si="14"/>
        <v>-13540099.6</v>
      </c>
      <c r="O73" s="233">
        <f t="shared" si="14"/>
        <v>-12807622.49</v>
      </c>
      <c r="P73" s="616">
        <f t="shared" si="14"/>
        <v>-12322249.949999999</v>
      </c>
      <c r="Q73" s="585">
        <f t="shared" si="14"/>
        <v>-11896948.67</v>
      </c>
      <c r="R73" s="233">
        <f t="shared" si="14"/>
        <v>-10676583.220000001</v>
      </c>
      <c r="S73" s="616">
        <f t="shared" si="14"/>
        <v>-10193098.33</v>
      </c>
      <c r="T73" s="394"/>
    </row>
    <row r="74" spans="1:22" s="29" customFormat="1" ht="15" customHeight="1" thickTop="1" thickBot="1">
      <c r="A74" s="649"/>
      <c r="B74" s="650"/>
      <c r="C74" s="650"/>
      <c r="D74" s="650"/>
      <c r="E74" s="650"/>
      <c r="F74" s="651"/>
      <c r="G74" s="652"/>
      <c r="H74" s="653"/>
      <c r="I74" s="653"/>
      <c r="J74" s="617" t="s">
        <v>221</v>
      </c>
      <c r="K74" s="654"/>
      <c r="L74" s="655"/>
      <c r="M74" s="617" t="s">
        <v>222</v>
      </c>
      <c r="N74" s="655"/>
      <c r="O74" s="653"/>
      <c r="P74" s="617" t="s">
        <v>223</v>
      </c>
      <c r="Q74" s="656"/>
      <c r="R74" s="657"/>
      <c r="S74" s="617" t="s">
        <v>224</v>
      </c>
      <c r="T74" s="394"/>
    </row>
    <row r="75" spans="1:22" s="22" customFormat="1" ht="15.95" customHeight="1">
      <c r="A75" s="52"/>
      <c r="B75" s="29"/>
      <c r="G75" s="29"/>
      <c r="H75" s="29"/>
      <c r="I75" s="29"/>
      <c r="J75" s="359"/>
      <c r="K75" s="29"/>
      <c r="L75" s="29"/>
      <c r="M75" s="359"/>
      <c r="N75" s="29"/>
      <c r="O75" s="29"/>
      <c r="P75" s="359"/>
      <c r="Q75" s="29"/>
      <c r="R75" s="29"/>
      <c r="S75" s="359"/>
      <c r="T75" s="32"/>
    </row>
    <row r="76" spans="1:22" s="22" customFormat="1" ht="15.95" customHeight="1">
      <c r="A76" s="52"/>
      <c r="B76" s="29"/>
      <c r="C76" s="29"/>
      <c r="F76" s="49"/>
      <c r="G76" s="49"/>
      <c r="H76" s="49"/>
      <c r="I76" s="49"/>
      <c r="S76" s="51"/>
      <c r="T76" s="75"/>
    </row>
    <row r="77" spans="1:22" s="22" customFormat="1" ht="15.95" customHeight="1">
      <c r="A77" s="48"/>
      <c r="B77" s="29"/>
      <c r="C77" s="29"/>
      <c r="F77" s="49"/>
      <c r="G77" s="49"/>
      <c r="H77" s="49"/>
      <c r="I77" s="49"/>
      <c r="S77" s="51"/>
      <c r="T77" s="75"/>
    </row>
    <row r="78" spans="1:22" ht="15.95" customHeight="1">
      <c r="A78" s="8"/>
      <c r="B78" s="2"/>
      <c r="C78" s="2"/>
      <c r="F78" s="4"/>
      <c r="G78" s="4"/>
      <c r="H78" s="4"/>
      <c r="I78" s="4"/>
      <c r="S78" s="6"/>
    </row>
    <row r="79" spans="1:22">
      <c r="A79" s="8"/>
      <c r="B79" s="2"/>
      <c r="C79" s="2"/>
      <c r="F79" s="4"/>
      <c r="G79" s="4"/>
      <c r="H79" s="4"/>
      <c r="I79" s="4"/>
      <c r="S79" s="6"/>
    </row>
    <row r="80" spans="1:22">
      <c r="A80" s="8"/>
      <c r="B80" s="2"/>
      <c r="C80" s="2"/>
      <c r="F80" s="4"/>
      <c r="G80" s="4"/>
      <c r="H80" s="4"/>
      <c r="I80" s="4"/>
    </row>
    <row r="81" spans="1:9">
      <c r="A81" s="8"/>
      <c r="B81" s="2"/>
      <c r="C81" s="2"/>
      <c r="F81" s="4"/>
      <c r="G81" s="4"/>
      <c r="H81" s="4"/>
      <c r="I81" s="4"/>
    </row>
    <row r="82" spans="1:9">
      <c r="A82" s="8"/>
      <c r="B82" s="2"/>
      <c r="C82" s="2"/>
      <c r="F82" s="4"/>
      <c r="G82" s="4"/>
      <c r="H82" s="4"/>
      <c r="I82" s="4"/>
    </row>
    <row r="83" spans="1:9">
      <c r="A83" s="8"/>
      <c r="B83" s="2"/>
      <c r="C83" s="2"/>
    </row>
    <row r="84" spans="1:9">
      <c r="A84" s="8"/>
      <c r="B84" s="2"/>
      <c r="C84" s="2"/>
    </row>
    <row r="85" spans="1:9">
      <c r="A85" s="8"/>
      <c r="B85" s="2"/>
      <c r="C85" s="2"/>
    </row>
    <row r="86" spans="1:9">
      <c r="A86" s="8"/>
      <c r="B86" s="2"/>
      <c r="C86" s="2"/>
    </row>
    <row r="87" spans="1:9">
      <c r="A87" s="8"/>
      <c r="B87" s="2"/>
      <c r="C87" s="2"/>
    </row>
    <row r="88" spans="1:9">
      <c r="A88" s="8"/>
      <c r="B88" s="2"/>
      <c r="C88" s="2"/>
    </row>
    <row r="89" spans="1:9">
      <c r="A89" s="8"/>
      <c r="B89" s="2"/>
      <c r="C89" s="2"/>
    </row>
    <row r="90" spans="1:9">
      <c r="A90" s="8"/>
      <c r="B90" s="2"/>
      <c r="C90" s="2"/>
    </row>
    <row r="91" spans="1:9">
      <c r="A91" s="8"/>
      <c r="B91" s="2"/>
      <c r="C91" s="2"/>
    </row>
    <row r="92" spans="1:9">
      <c r="A92" s="8"/>
      <c r="B92" s="2"/>
      <c r="C92" s="2"/>
    </row>
  </sheetData>
  <mergeCells count="24">
    <mergeCell ref="D53:D54"/>
    <mergeCell ref="E53:E54"/>
    <mergeCell ref="F53:F54"/>
    <mergeCell ref="D55:D56"/>
    <mergeCell ref="E55:E56"/>
    <mergeCell ref="F55:F56"/>
    <mergeCell ref="D32:D34"/>
    <mergeCell ref="E32:E34"/>
    <mergeCell ref="F32:F34"/>
    <mergeCell ref="D11:D13"/>
    <mergeCell ref="E11:E13"/>
    <mergeCell ref="F11:F13"/>
    <mergeCell ref="D14:D16"/>
    <mergeCell ref="E14:E16"/>
    <mergeCell ref="F14:F16"/>
    <mergeCell ref="E19:E20"/>
    <mergeCell ref="F19:F20"/>
    <mergeCell ref="A1:S1"/>
    <mergeCell ref="A2:S2"/>
    <mergeCell ref="A3:S3"/>
    <mergeCell ref="H5:J5"/>
    <mergeCell ref="K5:M5"/>
    <mergeCell ref="N5:P5"/>
    <mergeCell ref="Q5:S5"/>
  </mergeCells>
  <printOptions horizontalCentered="1"/>
  <pageMargins left="0.2" right="0.2" top="0.5" bottom="0.5" header="0.3" footer="0.3"/>
  <pageSetup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A12"/>
  <sheetViews>
    <sheetView workbookViewId="0">
      <selection activeCell="A4" sqref="A4"/>
    </sheetView>
  </sheetViews>
  <sheetFormatPr defaultRowHeight="15"/>
  <sheetData>
    <row r="2" spans="1:1">
      <c r="A2" t="s">
        <v>136</v>
      </c>
    </row>
    <row r="3" spans="1:1">
      <c r="A3" t="s">
        <v>251</v>
      </c>
    </row>
    <row r="4" spans="1:1">
      <c r="A4" t="s">
        <v>203</v>
      </c>
    </row>
    <row r="5" spans="1:1">
      <c r="A5" t="s">
        <v>137</v>
      </c>
    </row>
    <row r="6" spans="1:1">
      <c r="A6" t="s">
        <v>204</v>
      </c>
    </row>
    <row r="7" spans="1:1">
      <c r="A7" t="s">
        <v>138</v>
      </c>
    </row>
    <row r="8" spans="1:1">
      <c r="A8" t="s">
        <v>139</v>
      </c>
    </row>
    <row r="12" spans="1:1">
      <c r="A12" s="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90" zoomScaleNormal="90" workbookViewId="0">
      <pane xSplit="1" ySplit="8" topLeftCell="B9" activePane="bottomRight" state="frozen"/>
      <selection activeCell="L87" sqref="L87"/>
      <selection pane="topRight" activeCell="L87" sqref="L87"/>
      <selection pane="bottomLeft" activeCell="L87" sqref="L87"/>
      <selection pane="bottomRight" activeCell="G19" sqref="G19"/>
    </sheetView>
  </sheetViews>
  <sheetFormatPr defaultRowHeight="15"/>
  <cols>
    <col min="1" max="1" width="20.42578125" customWidth="1"/>
    <col min="2" max="2" width="45" customWidth="1"/>
    <col min="3" max="3" width="51.85546875" bestFit="1" customWidth="1"/>
    <col min="4" max="5" width="14.5703125" bestFit="1" customWidth="1"/>
    <col min="6" max="6" width="13.7109375" customWidth="1"/>
    <col min="7" max="7" width="15.140625" customWidth="1"/>
    <col min="8" max="8" width="15" bestFit="1" customWidth="1"/>
    <col min="9" max="9" width="5.28515625" bestFit="1" customWidth="1"/>
    <col min="10" max="10" width="10.5703125" bestFit="1" customWidth="1"/>
    <col min="11" max="11" width="11.7109375" bestFit="1" customWidth="1"/>
    <col min="12" max="12" width="10.42578125" bestFit="1" customWidth="1"/>
    <col min="13" max="13" width="9.5703125" bestFit="1" customWidth="1"/>
    <col min="14" max="14" width="11.140625" bestFit="1" customWidth="1"/>
    <col min="15" max="15" width="10.5703125" bestFit="1" customWidth="1"/>
  </cols>
  <sheetData>
    <row r="1" spans="1:15" ht="15.75">
      <c r="A1" s="709" t="s">
        <v>0</v>
      </c>
      <c r="B1" s="709"/>
      <c r="C1" s="709"/>
      <c r="D1" s="709"/>
      <c r="E1" s="709"/>
      <c r="F1" s="709"/>
      <c r="G1" s="709"/>
      <c r="H1" s="709"/>
    </row>
    <row r="2" spans="1:15" ht="15.75">
      <c r="A2" s="709" t="s">
        <v>64</v>
      </c>
      <c r="B2" s="709"/>
      <c r="C2" s="709"/>
      <c r="D2" s="709"/>
      <c r="E2" s="709"/>
      <c r="F2" s="709"/>
      <c r="G2" s="709"/>
      <c r="H2" s="709"/>
    </row>
    <row r="3" spans="1:15" ht="15.75">
      <c r="A3" s="709" t="s">
        <v>230</v>
      </c>
      <c r="B3" s="709"/>
      <c r="C3" s="709"/>
      <c r="D3" s="709"/>
      <c r="E3" s="709"/>
      <c r="F3" s="709"/>
      <c r="G3" s="709"/>
      <c r="H3" s="709"/>
    </row>
    <row r="4" spans="1:15" ht="15.75">
      <c r="A4" s="54"/>
      <c r="B4" s="54"/>
      <c r="C4" s="54"/>
      <c r="D4" s="54"/>
      <c r="E4" s="54"/>
      <c r="F4" s="54"/>
      <c r="G4" s="54"/>
      <c r="H4" s="54"/>
    </row>
    <row r="5" spans="1:15" ht="15.75">
      <c r="A5" s="54"/>
      <c r="B5" s="54"/>
      <c r="C5" s="54"/>
      <c r="D5" s="54"/>
      <c r="E5" s="54"/>
      <c r="F5" s="54"/>
      <c r="G5" s="54"/>
      <c r="H5" s="54"/>
    </row>
    <row r="6" spans="1:15" s="22" customFormat="1" ht="13.5" thickBot="1">
      <c r="A6" s="92"/>
      <c r="B6" s="92"/>
      <c r="E6" s="710"/>
      <c r="F6" s="710"/>
      <c r="G6" s="710"/>
      <c r="H6" s="710"/>
      <c r="I6" s="29"/>
      <c r="J6" s="29"/>
      <c r="K6" s="29"/>
    </row>
    <row r="7" spans="1:15" s="22" customFormat="1" ht="15.95" customHeight="1" thickBot="1">
      <c r="A7" s="151"/>
      <c r="B7" s="151"/>
      <c r="C7" s="29"/>
      <c r="D7" s="129"/>
      <c r="E7" s="711" t="s">
        <v>218</v>
      </c>
      <c r="F7" s="712"/>
      <c r="G7" s="713"/>
      <c r="H7"/>
    </row>
    <row r="8" spans="1:15" s="22" customFormat="1" ht="39" thickBot="1">
      <c r="A8" s="387" t="s">
        <v>3</v>
      </c>
      <c r="B8" s="388" t="s">
        <v>216</v>
      </c>
      <c r="C8" s="389" t="s">
        <v>4</v>
      </c>
      <c r="D8" s="618" t="s">
        <v>198</v>
      </c>
      <c r="E8" s="619" t="s">
        <v>219</v>
      </c>
      <c r="F8" s="620" t="s">
        <v>65</v>
      </c>
      <c r="G8" s="621" t="s">
        <v>66</v>
      </c>
      <c r="H8" s="618" t="s">
        <v>229</v>
      </c>
      <c r="I8" s="622"/>
    </row>
    <row r="9" spans="1:15" s="22" customFormat="1" ht="15" customHeight="1">
      <c r="A9" s="658" t="s">
        <v>114</v>
      </c>
      <c r="B9" s="112" t="s">
        <v>67</v>
      </c>
      <c r="C9" s="104" t="s">
        <v>68</v>
      </c>
      <c r="D9" s="223">
        <f>'ELEC Activity 2021'!G9</f>
        <v>0</v>
      </c>
      <c r="E9" s="499">
        <f>SUM('ELEC Activity 2021'!H7:S7)</f>
        <v>0</v>
      </c>
      <c r="F9" s="226">
        <v>0</v>
      </c>
      <c r="G9" s="500">
        <f>SUM('ELEC Activity 2021'!H8:S8)</f>
        <v>0</v>
      </c>
      <c r="H9" s="224">
        <f>SUM(D9:G9)</f>
        <v>0</v>
      </c>
      <c r="I9" s="384"/>
      <c r="J9" s="29"/>
      <c r="K9" s="76"/>
    </row>
    <row r="10" spans="1:15" s="22" customFormat="1" ht="15" customHeight="1">
      <c r="A10" s="114" t="s">
        <v>115</v>
      </c>
      <c r="B10" s="115" t="s">
        <v>69</v>
      </c>
      <c r="C10" s="64" t="s">
        <v>70</v>
      </c>
      <c r="D10" s="225">
        <f>'ELEC Activity 2021'!G13</f>
        <v>3526.45</v>
      </c>
      <c r="E10" s="225">
        <f>SUM('ELEC Activity 2021'!H11:S11)</f>
        <v>8951.9</v>
      </c>
      <c r="F10" s="226">
        <v>0</v>
      </c>
      <c r="G10" s="227">
        <f>SUM('ELEC Activity 2021'!H12:S12)</f>
        <v>0</v>
      </c>
      <c r="H10" s="228">
        <f>SUM(D10:G10)</f>
        <v>12478.35</v>
      </c>
      <c r="I10" s="384"/>
      <c r="J10" s="29"/>
      <c r="K10" s="51"/>
    </row>
    <row r="11" spans="1:15" s="29" customFormat="1" ht="15" customHeight="1">
      <c r="A11" s="100" t="s">
        <v>116</v>
      </c>
      <c r="B11" s="115" t="s">
        <v>71</v>
      </c>
      <c r="C11" s="64" t="s">
        <v>72</v>
      </c>
      <c r="D11" s="225">
        <f>'ELEC Activity 2021'!G19</f>
        <v>-74855.789999999994</v>
      </c>
      <c r="E11" s="225">
        <f>SUM('ELEC Activity 2021'!H15:S15)</f>
        <v>37718.25</v>
      </c>
      <c r="F11" s="226">
        <f>SUM('ELEC Activity 2021'!H16:S16)</f>
        <v>-30907.34</v>
      </c>
      <c r="G11" s="227">
        <f>SUM('ELEC Activity 2021'!H18:S18)</f>
        <v>0</v>
      </c>
      <c r="H11" s="228">
        <f t="shared" ref="H11:H21" si="0">SUM(D11:G11)</f>
        <v>-68044.88</v>
      </c>
      <c r="I11" s="384"/>
      <c r="K11" s="22"/>
      <c r="L11" s="22"/>
      <c r="M11" s="22"/>
      <c r="N11" s="22"/>
      <c r="O11" s="22"/>
    </row>
    <row r="12" spans="1:15" s="29" customFormat="1" ht="15" customHeight="1">
      <c r="A12" s="100" t="s">
        <v>206</v>
      </c>
      <c r="B12" s="115" t="s">
        <v>71</v>
      </c>
      <c r="C12" s="64" t="s">
        <v>185</v>
      </c>
      <c r="D12" s="225">
        <f>'ELEC Activity 2021'!G23</f>
        <v>99931.95</v>
      </c>
      <c r="E12" s="225">
        <f>SUM('ELEC Activity 2021'!H23:S23)</f>
        <v>0</v>
      </c>
      <c r="F12" s="226">
        <v>0</v>
      </c>
      <c r="G12" s="227">
        <v>0</v>
      </c>
      <c r="H12" s="228">
        <f t="shared" si="0"/>
        <v>99931.95</v>
      </c>
      <c r="I12" s="384"/>
      <c r="K12" s="22"/>
      <c r="L12" s="22"/>
      <c r="M12" s="22"/>
      <c r="N12" s="22"/>
      <c r="O12" s="22"/>
    </row>
    <row r="13" spans="1:15" s="29" customFormat="1" ht="15" customHeight="1">
      <c r="A13" s="100" t="s">
        <v>117</v>
      </c>
      <c r="B13" s="659" t="s">
        <v>74</v>
      </c>
      <c r="C13" s="153" t="s">
        <v>75</v>
      </c>
      <c r="D13" s="225">
        <f>'ELEC Activity 2021'!G27</f>
        <v>66135.02</v>
      </c>
      <c r="E13" s="225">
        <f>SUM('ELEC Activity 2021'!H25:S25)</f>
        <v>19041.27</v>
      </c>
      <c r="F13" s="226">
        <v>0</v>
      </c>
      <c r="G13" s="227">
        <f>SUM('ELEC Activity 2021'!H26:S26)</f>
        <v>0</v>
      </c>
      <c r="H13" s="228">
        <f t="shared" si="0"/>
        <v>85176.29</v>
      </c>
      <c r="I13" s="384"/>
      <c r="K13" s="22"/>
      <c r="L13" s="22"/>
      <c r="M13" s="22"/>
      <c r="N13" s="22"/>
      <c r="O13" s="22"/>
    </row>
    <row r="14" spans="1:15" s="29" customFormat="1" ht="15" customHeight="1">
      <c r="A14" s="100" t="s">
        <v>118</v>
      </c>
      <c r="B14" s="659" t="s">
        <v>76</v>
      </c>
      <c r="C14" s="609" t="s">
        <v>77</v>
      </c>
      <c r="D14" s="225">
        <f>'ELEC Activity 2021'!G35</f>
        <v>274780.5</v>
      </c>
      <c r="E14" s="225">
        <f>SUM('ELEC Activity 2021'!H29:S29)+SUM('ELEC Activity 2021'!H31:S31)</f>
        <v>436279.29</v>
      </c>
      <c r="F14" s="226">
        <f>SUM('ELEC Activity 2021'!H30:S30)+SUM('ELEC Activity 2021'!H32:S32)</f>
        <v>-12108.6</v>
      </c>
      <c r="G14" s="227">
        <f>SUM('ELEC Activity 2021'!H34:S34)</f>
        <v>0</v>
      </c>
      <c r="H14" s="228">
        <f t="shared" si="0"/>
        <v>698951.19</v>
      </c>
      <c r="I14" s="384"/>
      <c r="K14" s="22"/>
      <c r="L14" s="22"/>
      <c r="M14" s="22"/>
      <c r="N14" s="22"/>
      <c r="O14" s="22"/>
    </row>
    <row r="15" spans="1:15" s="29" customFormat="1" ht="15" customHeight="1">
      <c r="A15" s="100" t="s">
        <v>119</v>
      </c>
      <c r="B15" s="659" t="s">
        <v>74</v>
      </c>
      <c r="C15" s="153" t="s">
        <v>78</v>
      </c>
      <c r="D15" s="225">
        <f>'ELEC Activity 2021'!G39</f>
        <v>1093</v>
      </c>
      <c r="E15" s="225">
        <f>SUM('ELEC Activity 2021'!H37:S37)</f>
        <v>0</v>
      </c>
      <c r="F15" s="226">
        <v>0</v>
      </c>
      <c r="G15" s="227">
        <f>SUM('ELEC Activity 2021'!H38:S38)</f>
        <v>0</v>
      </c>
      <c r="H15" s="228">
        <f t="shared" si="0"/>
        <v>1093</v>
      </c>
      <c r="I15" s="384"/>
      <c r="K15" s="22"/>
      <c r="L15" s="22"/>
      <c r="M15" s="22"/>
      <c r="N15" s="22"/>
      <c r="O15" s="22"/>
    </row>
    <row r="16" spans="1:15" s="22" customFormat="1" ht="15" customHeight="1">
      <c r="A16" s="100" t="s">
        <v>120</v>
      </c>
      <c r="B16" s="660" t="s">
        <v>79</v>
      </c>
      <c r="C16" s="153" t="s">
        <v>80</v>
      </c>
      <c r="D16" s="225">
        <f>'ELEC Activity 2021'!G43</f>
        <v>0</v>
      </c>
      <c r="E16" s="225">
        <f>SUM('ELEC Activity 2021'!H41:S41)</f>
        <v>1845.91</v>
      </c>
      <c r="F16" s="226">
        <v>0</v>
      </c>
      <c r="G16" s="227">
        <f>SUM('ELEC Activity 2021'!H42:S42)</f>
        <v>0</v>
      </c>
      <c r="H16" s="228">
        <f t="shared" si="0"/>
        <v>1845.91</v>
      </c>
      <c r="I16" s="384"/>
      <c r="J16" s="29"/>
    </row>
    <row r="17" spans="1:10" s="22" customFormat="1" ht="15" customHeight="1">
      <c r="A17" s="100" t="s">
        <v>122</v>
      </c>
      <c r="B17" s="660" t="s">
        <v>82</v>
      </c>
      <c r="C17" s="153" t="s">
        <v>179</v>
      </c>
      <c r="D17" s="225">
        <f>'ELEC Activity 2021'!G47</f>
        <v>72266.67</v>
      </c>
      <c r="E17" s="225">
        <f>SUM('ELEC Activity 2021'!H45:S45)</f>
        <v>0</v>
      </c>
      <c r="F17" s="226">
        <v>0</v>
      </c>
      <c r="G17" s="227">
        <f>SUM('ELEC Activity 2021'!H46:S46)</f>
        <v>0</v>
      </c>
      <c r="H17" s="228">
        <f t="shared" si="0"/>
        <v>72266.67</v>
      </c>
      <c r="I17" s="384"/>
      <c r="J17" s="29"/>
    </row>
    <row r="18" spans="1:10" s="22" customFormat="1" ht="15" customHeight="1">
      <c r="A18" s="100" t="s">
        <v>197</v>
      </c>
      <c r="B18" s="660" t="s">
        <v>82</v>
      </c>
      <c r="C18" s="153" t="s">
        <v>195</v>
      </c>
      <c r="D18" s="225">
        <f>'ELEC Activity 2021'!G50</f>
        <v>131269.22</v>
      </c>
      <c r="E18" s="225">
        <f>SUM('ELEC Activity 2021'!H50:S50)</f>
        <v>0</v>
      </c>
      <c r="F18" s="226">
        <v>0</v>
      </c>
      <c r="G18" s="227">
        <v>0</v>
      </c>
      <c r="H18" s="228">
        <f t="shared" si="0"/>
        <v>131269.22</v>
      </c>
      <c r="I18" s="384"/>
      <c r="J18" s="29"/>
    </row>
    <row r="19" spans="1:10" s="22" customFormat="1" ht="15" customHeight="1">
      <c r="A19" s="100" t="s">
        <v>190</v>
      </c>
      <c r="B19" s="660" t="s">
        <v>82</v>
      </c>
      <c r="C19" s="153" t="s">
        <v>189</v>
      </c>
      <c r="D19" s="225">
        <f>'ELEC Activity 2021'!G54</f>
        <v>17904.7</v>
      </c>
      <c r="E19" s="225">
        <f>SUM('ELEC Activity 2021'!H52:S52)</f>
        <v>80389.929999999993</v>
      </c>
      <c r="F19" s="226">
        <f>SUM('ELEC Activity 2021'!H53:S53)</f>
        <v>0</v>
      </c>
      <c r="G19" s="227">
        <v>0</v>
      </c>
      <c r="H19" s="228">
        <f t="shared" si="0"/>
        <v>98294.63</v>
      </c>
      <c r="I19" s="384"/>
      <c r="J19" s="29"/>
    </row>
    <row r="20" spans="1:10" s="22" customFormat="1" ht="15" customHeight="1">
      <c r="A20" s="100" t="s">
        <v>121</v>
      </c>
      <c r="B20" s="659" t="s">
        <v>73</v>
      </c>
      <c r="C20" s="153" t="s">
        <v>81</v>
      </c>
      <c r="D20" s="225">
        <f>'ELEC Activity 2021'!G58</f>
        <v>0</v>
      </c>
      <c r="E20" s="225">
        <f>SUM('ELEC Activity 2021'!H56:S56)</f>
        <v>2357.33</v>
      </c>
      <c r="F20" s="226">
        <v>0</v>
      </c>
      <c r="G20" s="227">
        <f>SUM('ELEC Activity 2021'!H57:S57)</f>
        <v>0</v>
      </c>
      <c r="H20" s="228">
        <f t="shared" si="0"/>
        <v>2357.33</v>
      </c>
      <c r="I20" s="384"/>
      <c r="J20" s="29"/>
    </row>
    <row r="21" spans="1:10" s="22" customFormat="1" ht="15" customHeight="1">
      <c r="A21" s="101" t="s">
        <v>39</v>
      </c>
      <c r="B21" s="96" t="s">
        <v>41</v>
      </c>
      <c r="C21" s="64" t="s">
        <v>83</v>
      </c>
      <c r="D21" s="225">
        <f>'ELEC Activity 2021'!G63</f>
        <v>-2326489.2000000002</v>
      </c>
      <c r="E21" s="225">
        <f>SUM('ELEC Activity 2021'!H60:S60)</f>
        <v>0</v>
      </c>
      <c r="F21" s="226">
        <v>0</v>
      </c>
      <c r="G21" s="227">
        <f>SUM('ELEC Activity 2021'!H62:S62)</f>
        <v>0</v>
      </c>
      <c r="H21" s="228">
        <f t="shared" si="0"/>
        <v>-2326489.2000000002</v>
      </c>
      <c r="I21" s="384"/>
      <c r="J21" s="29"/>
    </row>
    <row r="22" spans="1:10" s="22" customFormat="1" ht="12.75">
      <c r="A22" s="102"/>
      <c r="B22" s="97"/>
      <c r="C22" s="105"/>
      <c r="D22" s="198"/>
      <c r="E22" s="254"/>
      <c r="F22" s="226"/>
      <c r="G22" s="229"/>
      <c r="H22" s="386"/>
      <c r="I22" s="381"/>
      <c r="J22" s="29"/>
    </row>
    <row r="23" spans="1:10" s="22" customFormat="1" ht="15" customHeight="1" thickBot="1">
      <c r="A23" s="102"/>
      <c r="B23" s="97"/>
      <c r="C23" s="106" t="s">
        <v>84</v>
      </c>
      <c r="D23" s="661">
        <f>SUM(D9:D22)</f>
        <v>-1734437.48</v>
      </c>
      <c r="E23" s="661">
        <f>SUM(E9:E22)</f>
        <v>586583.88</v>
      </c>
      <c r="F23" s="662">
        <f>SUM(F9:F22)</f>
        <v>-43015.94</v>
      </c>
      <c r="G23" s="663">
        <f>SUM(G9:G22)</f>
        <v>0</v>
      </c>
      <c r="H23" s="664">
        <f>SUM(H9:H22)</f>
        <v>-1190869.54</v>
      </c>
      <c r="I23" s="381"/>
      <c r="J23" s="29"/>
    </row>
    <row r="24" spans="1:10" s="22" customFormat="1" ht="15" customHeight="1" thickTop="1" thickBot="1">
      <c r="A24" s="103"/>
      <c r="B24" s="98"/>
      <c r="C24" s="472"/>
      <c r="D24" s="108"/>
      <c r="E24" s="108"/>
      <c r="F24" s="107"/>
      <c r="G24" s="401"/>
      <c r="H24" s="99"/>
      <c r="I24" s="32"/>
    </row>
    <row r="25" spans="1:10">
      <c r="D25" s="2"/>
      <c r="E25" s="10"/>
      <c r="F25" s="2"/>
      <c r="G25" s="10"/>
      <c r="I25" s="13"/>
    </row>
    <row r="26" spans="1:10">
      <c r="A26" s="11" t="s">
        <v>140</v>
      </c>
      <c r="B26" s="12"/>
      <c r="D26" s="2"/>
      <c r="E26" s="2"/>
      <c r="F26" s="2"/>
      <c r="G26" s="384"/>
    </row>
    <row r="27" spans="1:10">
      <c r="A27" s="11" t="s">
        <v>141</v>
      </c>
      <c r="D27" s="2"/>
      <c r="E27" s="2"/>
      <c r="F27" s="2"/>
      <c r="G27" s="2"/>
    </row>
    <row r="28" spans="1:10">
      <c r="A28" s="11" t="s">
        <v>142</v>
      </c>
      <c r="D28" s="2"/>
      <c r="E28" s="2"/>
      <c r="F28" s="2"/>
      <c r="G28" s="2"/>
    </row>
    <row r="29" spans="1:10">
      <c r="A29" s="18" t="s">
        <v>143</v>
      </c>
      <c r="D29" s="2"/>
      <c r="E29" s="2"/>
      <c r="F29" s="2"/>
      <c r="G29" s="2"/>
    </row>
    <row r="30" spans="1:10">
      <c r="A30" s="12"/>
      <c r="D30" s="2"/>
      <c r="E30" s="2"/>
      <c r="F30" s="2"/>
      <c r="G30" s="2"/>
    </row>
    <row r="31" spans="1:10">
      <c r="A31" s="12"/>
      <c r="E31" s="5"/>
    </row>
  </sheetData>
  <mergeCells count="5">
    <mergeCell ref="A1:H1"/>
    <mergeCell ref="A2:H2"/>
    <mergeCell ref="A3:H3"/>
    <mergeCell ref="E6:H6"/>
    <mergeCell ref="E7:G7"/>
  </mergeCells>
  <printOptions horizontalCentered="1"/>
  <pageMargins left="0.7" right="0.7" top="0.75" bottom="0.75" header="0.3" footer="0.3"/>
  <pageSetup scale="66" orientation="landscape" r:id="rId1"/>
  <headerFooter>
    <oddFooter>&amp;L&amp;10&amp;Z&amp;F&amp;F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2"/>
  <sheetViews>
    <sheetView zoomScale="80" zoomScaleNormal="80" workbookViewId="0">
      <pane xSplit="3" ySplit="6" topLeftCell="D7" activePane="bottomRight" state="frozen"/>
      <selection activeCell="L87" sqref="L87"/>
      <selection pane="topRight" activeCell="L87" sqref="L87"/>
      <selection pane="bottomLeft" activeCell="L87" sqref="L87"/>
      <selection pane="bottomRight" activeCell="V5" sqref="V5"/>
    </sheetView>
  </sheetViews>
  <sheetFormatPr defaultColWidth="9.140625" defaultRowHeight="15.95" customHeight="1" outlineLevelCol="1"/>
  <cols>
    <col min="1" max="1" width="10.7109375" style="52" customWidth="1"/>
    <col min="2" max="2" width="12" style="128" bestFit="1" customWidth="1"/>
    <col min="3" max="3" width="79.85546875" style="22" bestFit="1" customWidth="1"/>
    <col min="4" max="4" width="15" style="22" customWidth="1"/>
    <col min="5" max="5" width="12.7109375" style="22" bestFit="1" customWidth="1"/>
    <col min="6" max="6" width="12.7109375" style="22" customWidth="1"/>
    <col min="7" max="7" width="14.85546875" style="22" customWidth="1" outlineLevel="1"/>
    <col min="8" max="8" width="10.140625" style="29" bestFit="1" customWidth="1"/>
    <col min="9" max="10" width="10.85546875" style="29" bestFit="1" customWidth="1"/>
    <col min="11" max="11" width="11.28515625" style="29" bestFit="1" customWidth="1"/>
    <col min="12" max="12" width="12" style="29" bestFit="1" customWidth="1"/>
    <col min="13" max="13" width="10.140625" style="29" bestFit="1" customWidth="1"/>
    <col min="14" max="14" width="10.85546875" style="29" bestFit="1" customWidth="1"/>
    <col min="15" max="15" width="12.28515625" style="29" bestFit="1" customWidth="1"/>
    <col min="16" max="16" width="11.28515625" style="29" bestFit="1" customWidth="1"/>
    <col min="17" max="17" width="12.28515625" style="29" bestFit="1" customWidth="1"/>
    <col min="18" max="18" width="11.28515625" style="29" bestFit="1" customWidth="1"/>
    <col min="19" max="19" width="12" style="22" bestFit="1" customWidth="1"/>
    <col min="20" max="20" width="14.85546875" style="22" bestFit="1" customWidth="1"/>
    <col min="21" max="21" width="5.5703125" style="32" bestFit="1" customWidth="1"/>
    <col min="22" max="23" width="13" style="76" bestFit="1" customWidth="1"/>
    <col min="24" max="16384" width="9.140625" style="22"/>
  </cols>
  <sheetData>
    <row r="1" spans="1:23" customFormat="1" ht="15.95" customHeight="1">
      <c r="A1" s="683" t="s">
        <v>0</v>
      </c>
      <c r="B1" s="683"/>
      <c r="C1" s="683"/>
      <c r="D1" s="683"/>
      <c r="E1" s="683"/>
      <c r="F1" s="683"/>
      <c r="G1" s="683"/>
      <c r="H1" s="683"/>
      <c r="I1" s="683"/>
      <c r="J1" s="683"/>
      <c r="K1" s="683"/>
      <c r="L1" s="683"/>
      <c r="M1" s="683"/>
      <c r="N1" s="683"/>
      <c r="O1" s="683"/>
      <c r="P1" s="683"/>
      <c r="Q1" s="683"/>
      <c r="R1" s="683"/>
      <c r="S1" s="683"/>
      <c r="T1" s="683"/>
      <c r="U1" s="13"/>
      <c r="V1" s="21"/>
      <c r="W1" s="21"/>
    </row>
    <row r="2" spans="1:23" customFormat="1" ht="15.95" customHeight="1">
      <c r="A2" s="683" t="s">
        <v>85</v>
      </c>
      <c r="B2" s="683"/>
      <c r="C2" s="683"/>
      <c r="D2" s="683"/>
      <c r="E2" s="683"/>
      <c r="F2" s="683"/>
      <c r="G2" s="683"/>
      <c r="H2" s="683"/>
      <c r="I2" s="683"/>
      <c r="J2" s="683"/>
      <c r="K2" s="683"/>
      <c r="L2" s="683"/>
      <c r="M2" s="683"/>
      <c r="N2" s="683"/>
      <c r="O2" s="683"/>
      <c r="P2" s="683"/>
      <c r="Q2" s="683"/>
      <c r="R2" s="683"/>
      <c r="S2" s="683"/>
      <c r="T2" s="683"/>
      <c r="U2" s="13"/>
      <c r="V2" s="21"/>
      <c r="W2" s="21"/>
    </row>
    <row r="3" spans="1:23" customFormat="1" ht="21">
      <c r="A3" s="675" t="s">
        <v>227</v>
      </c>
      <c r="B3" s="675"/>
      <c r="C3" s="675"/>
      <c r="D3" s="675"/>
      <c r="E3" s="675"/>
      <c r="F3" s="675"/>
      <c r="G3" s="675"/>
      <c r="H3" s="675"/>
      <c r="I3" s="675"/>
      <c r="J3" s="675"/>
      <c r="K3" s="675"/>
      <c r="L3" s="675"/>
      <c r="M3" s="675"/>
      <c r="N3" s="675"/>
      <c r="O3" s="675"/>
      <c r="P3" s="675"/>
      <c r="Q3" s="675"/>
      <c r="R3" s="675"/>
      <c r="S3" s="675"/>
      <c r="T3" s="675"/>
      <c r="U3" s="13"/>
      <c r="V3" s="21"/>
      <c r="W3" s="21"/>
    </row>
    <row r="4" spans="1:23" customFormat="1" ht="21">
      <c r="A4" s="53"/>
      <c r="B4" s="196"/>
      <c r="C4" s="53"/>
      <c r="D4" s="53"/>
      <c r="E4" s="53"/>
      <c r="F4" s="53"/>
      <c r="G4" s="53"/>
      <c r="H4" s="53"/>
      <c r="I4" s="53"/>
      <c r="J4" s="53"/>
      <c r="K4" s="53"/>
      <c r="L4" s="53"/>
      <c r="M4" s="53"/>
      <c r="N4" s="53"/>
      <c r="O4" s="53"/>
      <c r="P4" s="53"/>
      <c r="Q4" s="385"/>
      <c r="R4" s="385"/>
      <c r="S4" s="385"/>
      <c r="U4" s="13"/>
      <c r="V4" s="21"/>
      <c r="W4" s="21"/>
    </row>
    <row r="5" spans="1:23" customFormat="1" ht="15.75" thickBot="1">
      <c r="A5" s="1"/>
      <c r="B5" s="197"/>
      <c r="D5" s="197"/>
      <c r="G5" s="195" t="s">
        <v>177</v>
      </c>
      <c r="H5" s="676" t="s">
        <v>221</v>
      </c>
      <c r="I5" s="676"/>
      <c r="J5" s="676"/>
      <c r="K5" s="676" t="s">
        <v>222</v>
      </c>
      <c r="L5" s="676"/>
      <c r="M5" s="676"/>
      <c r="N5" s="676" t="s">
        <v>223</v>
      </c>
      <c r="O5" s="676"/>
      <c r="P5" s="676"/>
      <c r="Q5" s="676" t="s">
        <v>224</v>
      </c>
      <c r="R5" s="676"/>
      <c r="S5" s="676"/>
      <c r="T5" s="72" t="s">
        <v>177</v>
      </c>
      <c r="U5" s="13"/>
      <c r="V5" s="21"/>
      <c r="W5" s="21"/>
    </row>
    <row r="6" spans="1:23" s="639" customFormat="1" ht="30" customHeight="1" thickBot="1">
      <c r="A6" s="628" t="s">
        <v>2</v>
      </c>
      <c r="B6" s="629" t="s">
        <v>3</v>
      </c>
      <c r="C6" s="630" t="s">
        <v>4</v>
      </c>
      <c r="D6" s="629" t="s">
        <v>5</v>
      </c>
      <c r="E6" s="629" t="s">
        <v>6</v>
      </c>
      <c r="F6" s="636" t="s">
        <v>7</v>
      </c>
      <c r="G6" s="635" t="s">
        <v>225</v>
      </c>
      <c r="H6" s="632">
        <v>44197</v>
      </c>
      <c r="I6" s="633">
        <v>44228</v>
      </c>
      <c r="J6" s="634">
        <v>44256</v>
      </c>
      <c r="K6" s="632">
        <v>44287</v>
      </c>
      <c r="L6" s="633">
        <v>44317</v>
      </c>
      <c r="M6" s="634">
        <v>44348</v>
      </c>
      <c r="N6" s="632">
        <v>44378</v>
      </c>
      <c r="O6" s="633">
        <v>44409</v>
      </c>
      <c r="P6" s="634">
        <v>44440</v>
      </c>
      <c r="Q6" s="632">
        <v>44470</v>
      </c>
      <c r="R6" s="633">
        <v>44501</v>
      </c>
      <c r="S6" s="634">
        <v>44531</v>
      </c>
      <c r="T6" s="618" t="s">
        <v>226</v>
      </c>
      <c r="U6" s="637"/>
      <c r="V6" s="638"/>
      <c r="W6" s="638"/>
    </row>
    <row r="7" spans="1:23" s="29" customFormat="1" ht="15.95" customHeight="1">
      <c r="A7" s="296">
        <v>18230010</v>
      </c>
      <c r="B7" s="154" t="s">
        <v>8</v>
      </c>
      <c r="C7" s="56" t="s">
        <v>169</v>
      </c>
      <c r="D7" s="133" t="s">
        <v>9</v>
      </c>
      <c r="E7" s="255"/>
      <c r="F7" s="625"/>
      <c r="G7" s="79">
        <v>67166.16</v>
      </c>
      <c r="H7" s="55">
        <v>0</v>
      </c>
      <c r="I7" s="55">
        <v>0</v>
      </c>
      <c r="J7" s="27"/>
      <c r="K7" s="205">
        <v>0</v>
      </c>
      <c r="L7" s="33">
        <v>0</v>
      </c>
      <c r="M7" s="166">
        <v>0</v>
      </c>
      <c r="N7" s="33">
        <v>0</v>
      </c>
      <c r="O7" s="33">
        <v>0</v>
      </c>
      <c r="P7" s="33">
        <v>0</v>
      </c>
      <c r="Q7" s="205">
        <v>0</v>
      </c>
      <c r="R7" s="33">
        <v>0</v>
      </c>
      <c r="S7" s="166">
        <v>0</v>
      </c>
      <c r="T7" s="91">
        <f>SUM(G7:S7)</f>
        <v>67166.16</v>
      </c>
      <c r="U7" s="381"/>
      <c r="V7" s="74"/>
      <c r="W7" s="74"/>
    </row>
    <row r="8" spans="1:23" s="29" customFormat="1" ht="15.95" customHeight="1" thickBot="1">
      <c r="A8" s="298"/>
      <c r="B8" s="231" t="s">
        <v>8</v>
      </c>
      <c r="C8" s="170" t="s">
        <v>217</v>
      </c>
      <c r="D8" s="404" t="s">
        <v>10</v>
      </c>
      <c r="E8" s="405">
        <v>43070</v>
      </c>
      <c r="F8" s="410" t="s">
        <v>11</v>
      </c>
      <c r="G8" s="83">
        <v>-67166.16</v>
      </c>
      <c r="H8" s="47">
        <v>0</v>
      </c>
      <c r="I8" s="47">
        <v>0</v>
      </c>
      <c r="J8" s="47">
        <v>0</v>
      </c>
      <c r="K8" s="232">
        <v>0</v>
      </c>
      <c r="L8" s="47">
        <v>0</v>
      </c>
      <c r="M8" s="167">
        <v>0</v>
      </c>
      <c r="N8" s="47">
        <v>0</v>
      </c>
      <c r="O8" s="47">
        <v>0</v>
      </c>
      <c r="P8" s="47">
        <v>0</v>
      </c>
      <c r="Q8" s="443">
        <v>0</v>
      </c>
      <c r="R8" s="441">
        <v>0</v>
      </c>
      <c r="S8" s="444">
        <v>0</v>
      </c>
      <c r="T8" s="603">
        <f>SUM(G8:S8)</f>
        <v>-67166.16</v>
      </c>
      <c r="U8" s="381"/>
      <c r="V8" s="74"/>
      <c r="W8" s="74"/>
    </row>
    <row r="9" spans="1:23" s="29" customFormat="1" ht="15.95" customHeight="1" thickTop="1">
      <c r="A9" s="297"/>
      <c r="B9" s="294"/>
      <c r="C9" s="295" t="s">
        <v>12</v>
      </c>
      <c r="D9" s="135"/>
      <c r="E9" s="136"/>
      <c r="F9" s="626"/>
      <c r="G9" s="528">
        <f>SUM(G7:G8)</f>
        <v>0</v>
      </c>
      <c r="H9" s="532">
        <f>SUM(H7:H8)</f>
        <v>0</v>
      </c>
      <c r="I9" s="532">
        <f t="shared" ref="I9:S9" si="0">SUM(I7:I8)</f>
        <v>0</v>
      </c>
      <c r="J9" s="532">
        <f>SUM(J7:J8)</f>
        <v>0</v>
      </c>
      <c r="K9" s="533">
        <f t="shared" si="0"/>
        <v>0</v>
      </c>
      <c r="L9" s="532">
        <f t="shared" si="0"/>
        <v>0</v>
      </c>
      <c r="M9" s="534">
        <f t="shared" si="0"/>
        <v>0</v>
      </c>
      <c r="N9" s="532">
        <f t="shared" si="0"/>
        <v>0</v>
      </c>
      <c r="O9" s="532">
        <f t="shared" si="0"/>
        <v>0</v>
      </c>
      <c r="P9" s="532">
        <f t="shared" si="0"/>
        <v>0</v>
      </c>
      <c r="Q9" s="533">
        <f t="shared" si="0"/>
        <v>0</v>
      </c>
      <c r="R9" s="532">
        <f t="shared" si="0"/>
        <v>0</v>
      </c>
      <c r="S9" s="534">
        <f t="shared" si="0"/>
        <v>0</v>
      </c>
      <c r="T9" s="528">
        <f>SUM(T7:T8)</f>
        <v>0</v>
      </c>
      <c r="U9" s="384"/>
      <c r="V9" s="74"/>
      <c r="W9" s="74"/>
    </row>
    <row r="10" spans="1:23" s="3" customFormat="1" ht="11.25" customHeight="1" thickBot="1">
      <c r="A10" s="347"/>
      <c r="B10" s="348"/>
      <c r="C10" s="349"/>
      <c r="D10" s="350"/>
      <c r="E10" s="351"/>
      <c r="F10" s="627"/>
      <c r="G10" s="353"/>
      <c r="H10" s="354"/>
      <c r="I10" s="354"/>
      <c r="J10" s="355"/>
      <c r="K10" s="356"/>
      <c r="L10" s="355"/>
      <c r="M10" s="357"/>
      <c r="N10" s="355"/>
      <c r="O10" s="355"/>
      <c r="P10" s="355"/>
      <c r="Q10" s="356"/>
      <c r="R10" s="355"/>
      <c r="S10" s="357"/>
      <c r="T10" s="601"/>
      <c r="U10" s="32"/>
      <c r="V10" s="75"/>
      <c r="W10" s="611"/>
    </row>
    <row r="11" spans="1:23" s="29" customFormat="1" ht="15.95" customHeight="1">
      <c r="A11" s="299">
        <v>18230009</v>
      </c>
      <c r="B11" s="154" t="s">
        <v>13</v>
      </c>
      <c r="C11" s="56" t="s">
        <v>170</v>
      </c>
      <c r="D11" s="135" t="s">
        <v>9</v>
      </c>
      <c r="E11" s="255"/>
      <c r="F11" s="625"/>
      <c r="G11" s="79">
        <v>2176580.65</v>
      </c>
      <c r="H11" s="27">
        <v>1406.15</v>
      </c>
      <c r="I11" s="27">
        <v>2156</v>
      </c>
      <c r="J11" s="27">
        <v>0</v>
      </c>
      <c r="K11" s="205">
        <v>0</v>
      </c>
      <c r="L11" s="33">
        <v>0</v>
      </c>
      <c r="M11" s="166">
        <v>0</v>
      </c>
      <c r="N11" s="33">
        <v>0</v>
      </c>
      <c r="O11" s="33">
        <v>0</v>
      </c>
      <c r="P11" s="33">
        <v>0</v>
      </c>
      <c r="Q11" s="205">
        <v>5389.75</v>
      </c>
      <c r="R11" s="33">
        <v>0</v>
      </c>
      <c r="S11" s="166">
        <v>0</v>
      </c>
      <c r="T11" s="91">
        <f>SUM(G11:S11)</f>
        <v>2185532.5499999998</v>
      </c>
      <c r="U11" s="390"/>
      <c r="V11" s="74"/>
      <c r="W11" s="74"/>
    </row>
    <row r="12" spans="1:23" s="29" customFormat="1" ht="15.95" customHeight="1" thickBot="1">
      <c r="A12" s="298"/>
      <c r="B12" s="231" t="s">
        <v>13</v>
      </c>
      <c r="C12" s="170" t="s">
        <v>217</v>
      </c>
      <c r="D12" s="406" t="s">
        <v>10</v>
      </c>
      <c r="E12" s="405">
        <v>43070</v>
      </c>
      <c r="F12" s="410" t="s">
        <v>11</v>
      </c>
      <c r="G12" s="88">
        <v>-2173054.2000000002</v>
      </c>
      <c r="H12" s="441">
        <v>0</v>
      </c>
      <c r="I12" s="441">
        <v>0</v>
      </c>
      <c r="J12" s="441">
        <v>0</v>
      </c>
      <c r="K12" s="443">
        <v>0</v>
      </c>
      <c r="L12" s="441">
        <v>0</v>
      </c>
      <c r="M12" s="444">
        <v>0</v>
      </c>
      <c r="N12" s="441">
        <v>0</v>
      </c>
      <c r="O12" s="441">
        <v>0</v>
      </c>
      <c r="P12" s="441">
        <v>0</v>
      </c>
      <c r="Q12" s="443">
        <v>0</v>
      </c>
      <c r="R12" s="441">
        <v>0</v>
      </c>
      <c r="S12" s="444">
        <v>0</v>
      </c>
      <c r="T12" s="603">
        <f>SUM(G12:S12)</f>
        <v>-2173054.2000000002</v>
      </c>
      <c r="U12" s="390"/>
      <c r="V12" s="74"/>
      <c r="W12" s="74"/>
    </row>
    <row r="13" spans="1:23" s="29" customFormat="1" ht="15.95" customHeight="1" thickTop="1">
      <c r="A13" s="137"/>
      <c r="B13" s="294"/>
      <c r="C13" s="295" t="s">
        <v>14</v>
      </c>
      <c r="D13" s="135"/>
      <c r="E13" s="138"/>
      <c r="F13" s="623"/>
      <c r="G13" s="528">
        <f>SUM(G11:G12)</f>
        <v>3526.45</v>
      </c>
      <c r="H13" s="532">
        <f t="shared" ref="H13:S13" si="1">SUM(H11:H12)</f>
        <v>1406.15</v>
      </c>
      <c r="I13" s="532">
        <f t="shared" si="1"/>
        <v>2156</v>
      </c>
      <c r="J13" s="532">
        <f t="shared" si="1"/>
        <v>0</v>
      </c>
      <c r="K13" s="533">
        <f t="shared" si="1"/>
        <v>0</v>
      </c>
      <c r="L13" s="532">
        <f t="shared" si="1"/>
        <v>0</v>
      </c>
      <c r="M13" s="534">
        <f t="shared" si="1"/>
        <v>0</v>
      </c>
      <c r="N13" s="532">
        <f t="shared" si="1"/>
        <v>0</v>
      </c>
      <c r="O13" s="532">
        <f t="shared" si="1"/>
        <v>0</v>
      </c>
      <c r="P13" s="532">
        <f t="shared" si="1"/>
        <v>0</v>
      </c>
      <c r="Q13" s="533">
        <f t="shared" si="1"/>
        <v>5389.75</v>
      </c>
      <c r="R13" s="532">
        <f t="shared" si="1"/>
        <v>0</v>
      </c>
      <c r="S13" s="534">
        <f t="shared" si="1"/>
        <v>0</v>
      </c>
      <c r="T13" s="528">
        <f>SUM(T11:T12)</f>
        <v>12478.35</v>
      </c>
      <c r="U13" s="384"/>
      <c r="V13" s="74"/>
      <c r="W13" s="74"/>
    </row>
    <row r="14" spans="1:23" s="3" customFormat="1" ht="11.25" customHeight="1">
      <c r="A14" s="347"/>
      <c r="B14" s="348"/>
      <c r="C14" s="349"/>
      <c r="D14" s="350"/>
      <c r="E14" s="351"/>
      <c r="F14" s="627"/>
      <c r="G14" s="353"/>
      <c r="H14" s="354"/>
      <c r="I14" s="354"/>
      <c r="J14" s="355"/>
      <c r="K14" s="356"/>
      <c r="L14" s="355"/>
      <c r="M14" s="357"/>
      <c r="N14" s="355"/>
      <c r="O14" s="355"/>
      <c r="P14" s="355"/>
      <c r="Q14" s="356"/>
      <c r="R14" s="355"/>
      <c r="S14" s="357"/>
      <c r="T14" s="601"/>
      <c r="U14" s="32"/>
      <c r="V14" s="75"/>
      <c r="W14" s="611"/>
    </row>
    <row r="15" spans="1:23" s="29" customFormat="1" ht="15.95" customHeight="1">
      <c r="A15" s="299">
        <v>18230021</v>
      </c>
      <c r="B15" s="154" t="s">
        <v>15</v>
      </c>
      <c r="C15" s="56" t="s">
        <v>171</v>
      </c>
      <c r="D15" s="680" t="s">
        <v>16</v>
      </c>
      <c r="E15" s="681"/>
      <c r="F15" s="677"/>
      <c r="G15" s="79">
        <v>1028790.66</v>
      </c>
      <c r="H15" s="488">
        <v>509.96</v>
      </c>
      <c r="I15" s="486">
        <f>-6139.63-I16</f>
        <v>1194.57</v>
      </c>
      <c r="J15" s="487">
        <f>-5822.29-J16</f>
        <v>1238.1600000000001</v>
      </c>
      <c r="K15" s="490">
        <v>10208.85</v>
      </c>
      <c r="L15" s="486">
        <f>650.61-L16</f>
        <v>1242.3</v>
      </c>
      <c r="M15" s="487">
        <v>1257.08</v>
      </c>
      <c r="N15" s="485">
        <v>1283.6300000000001</v>
      </c>
      <c r="O15" s="27">
        <v>10568.44</v>
      </c>
      <c r="P15" s="27">
        <v>1192.77</v>
      </c>
      <c r="Q15" s="488">
        <v>1277.25</v>
      </c>
      <c r="R15" s="486">
        <v>761.72</v>
      </c>
      <c r="S15" s="487">
        <v>6983.52</v>
      </c>
      <c r="T15" s="604">
        <f>SUM(G15:S15)</f>
        <v>1066508.9099999999</v>
      </c>
      <c r="U15" s="381"/>
      <c r="V15" s="74"/>
      <c r="W15" s="74"/>
    </row>
    <row r="16" spans="1:23" ht="15.95" customHeight="1">
      <c r="A16" s="300"/>
      <c r="B16" s="154" t="s">
        <v>15</v>
      </c>
      <c r="C16" s="56" t="s">
        <v>239</v>
      </c>
      <c r="D16" s="680"/>
      <c r="E16" s="681"/>
      <c r="F16" s="679"/>
      <c r="G16" s="79">
        <v>-759343.04</v>
      </c>
      <c r="H16" s="489">
        <v>0</v>
      </c>
      <c r="I16" s="43">
        <f>-3090.66-4243.54</f>
        <v>-7334.2</v>
      </c>
      <c r="J16" s="165">
        <f>-3262.37-3798.08</f>
        <v>-7060.45</v>
      </c>
      <c r="K16" s="485">
        <v>0</v>
      </c>
      <c r="L16" s="43">
        <v>-591.69000000000005</v>
      </c>
      <c r="M16" s="27">
        <v>0</v>
      </c>
      <c r="N16" s="489">
        <v>-2505.98</v>
      </c>
      <c r="O16" s="43">
        <v>0</v>
      </c>
      <c r="P16" s="165">
        <v>0</v>
      </c>
      <c r="Q16" s="485">
        <v>0</v>
      </c>
      <c r="R16" s="43">
        <v>0</v>
      </c>
      <c r="S16" s="165">
        <v>-13415.02</v>
      </c>
      <c r="T16" s="79">
        <f>SUM(G16:S16)</f>
        <v>-790250.38</v>
      </c>
    </row>
    <row r="17" spans="1:23" ht="15.95" customHeight="1">
      <c r="A17" s="300"/>
      <c r="B17" s="155" t="s">
        <v>15</v>
      </c>
      <c r="C17" s="25" t="s">
        <v>228</v>
      </c>
      <c r="D17" s="407"/>
      <c r="E17" s="408"/>
      <c r="F17" s="409"/>
      <c r="G17" s="88">
        <v>-37720.86</v>
      </c>
      <c r="H17" s="443"/>
      <c r="I17" s="442"/>
      <c r="J17" s="444"/>
      <c r="K17" s="441"/>
      <c r="L17" s="442"/>
      <c r="M17" s="441"/>
      <c r="N17" s="443"/>
      <c r="O17" s="442"/>
      <c r="P17" s="444"/>
      <c r="Q17" s="441"/>
      <c r="R17" s="442"/>
      <c r="S17" s="444"/>
      <c r="T17" s="79">
        <f>SUM(G17:S17)</f>
        <v>-37720.86</v>
      </c>
    </row>
    <row r="18" spans="1:23" ht="15.95" customHeight="1" thickBot="1">
      <c r="A18" s="300"/>
      <c r="B18" s="231" t="s">
        <v>15</v>
      </c>
      <c r="C18" s="170" t="s">
        <v>217</v>
      </c>
      <c r="D18" s="404" t="s">
        <v>10</v>
      </c>
      <c r="E18" s="405">
        <v>43070</v>
      </c>
      <c r="F18" s="410" t="s">
        <v>11</v>
      </c>
      <c r="G18" s="83">
        <v>-306582.55</v>
      </c>
      <c r="H18" s="232">
        <v>0</v>
      </c>
      <c r="I18" s="47">
        <v>0</v>
      </c>
      <c r="J18" s="167">
        <v>0</v>
      </c>
      <c r="K18" s="47">
        <v>0</v>
      </c>
      <c r="L18" s="47">
        <v>0</v>
      </c>
      <c r="M18" s="47">
        <v>0</v>
      </c>
      <c r="N18" s="232">
        <v>0</v>
      </c>
      <c r="O18" s="47">
        <v>0</v>
      </c>
      <c r="P18" s="167">
        <v>0</v>
      </c>
      <c r="Q18" s="47">
        <v>0</v>
      </c>
      <c r="R18" s="47">
        <v>0</v>
      </c>
      <c r="S18" s="190">
        <v>0</v>
      </c>
      <c r="T18" s="88">
        <f>SUM(G18:S18)</f>
        <v>-306582.55</v>
      </c>
    </row>
    <row r="19" spans="1:23" ht="15.95" customHeight="1" thickTop="1">
      <c r="A19" s="137"/>
      <c r="B19" s="294"/>
      <c r="C19" s="295" t="s">
        <v>17</v>
      </c>
      <c r="D19" s="60"/>
      <c r="E19" s="61"/>
      <c r="F19" s="60"/>
      <c r="G19" s="528">
        <f>SUM(G15:G18)</f>
        <v>-74855.789999999994</v>
      </c>
      <c r="H19" s="533">
        <f t="shared" ref="H19:S19" si="2">SUM(H15:H18)</f>
        <v>509.96</v>
      </c>
      <c r="I19" s="532">
        <f t="shared" si="2"/>
        <v>-6139.63</v>
      </c>
      <c r="J19" s="534">
        <f>SUM(J15:J18)</f>
        <v>-5822.29</v>
      </c>
      <c r="K19" s="532">
        <f t="shared" si="2"/>
        <v>10208.85</v>
      </c>
      <c r="L19" s="532">
        <f t="shared" si="2"/>
        <v>650.61</v>
      </c>
      <c r="M19" s="532">
        <f t="shared" si="2"/>
        <v>1257.08</v>
      </c>
      <c r="N19" s="533">
        <f t="shared" si="2"/>
        <v>-1222.3499999999999</v>
      </c>
      <c r="O19" s="532">
        <f t="shared" si="2"/>
        <v>10568.44</v>
      </c>
      <c r="P19" s="534">
        <f t="shared" si="2"/>
        <v>1192.77</v>
      </c>
      <c r="Q19" s="532">
        <f t="shared" si="2"/>
        <v>1277.25</v>
      </c>
      <c r="R19" s="532">
        <f t="shared" si="2"/>
        <v>761.72</v>
      </c>
      <c r="S19" s="534">
        <f t="shared" si="2"/>
        <v>-6431.5</v>
      </c>
      <c r="T19" s="528">
        <f>SUM(T15:T18)</f>
        <v>-68044.88</v>
      </c>
      <c r="U19" s="109"/>
    </row>
    <row r="20" spans="1:23" s="3" customFormat="1" ht="11.25" customHeight="1" thickBot="1">
      <c r="A20" s="347"/>
      <c r="B20" s="348"/>
      <c r="C20" s="349"/>
      <c r="D20" s="350"/>
      <c r="E20" s="351"/>
      <c r="F20" s="352"/>
      <c r="G20" s="353"/>
      <c r="H20" s="491"/>
      <c r="I20" s="354"/>
      <c r="J20" s="357"/>
      <c r="K20" s="355"/>
      <c r="L20" s="355"/>
      <c r="M20" s="355"/>
      <c r="N20" s="356"/>
      <c r="O20" s="355"/>
      <c r="P20" s="357"/>
      <c r="Q20" s="355"/>
      <c r="R20" s="355"/>
      <c r="S20" s="357"/>
      <c r="T20" s="601"/>
      <c r="U20"/>
      <c r="V20" s="21"/>
      <c r="W20" s="21"/>
    </row>
    <row r="21" spans="1:23" s="29" customFormat="1" ht="15.95" customHeight="1">
      <c r="A21" s="307" t="s">
        <v>183</v>
      </c>
      <c r="B21" s="301" t="s">
        <v>184</v>
      </c>
      <c r="C21" s="302" t="s">
        <v>237</v>
      </c>
      <c r="D21" s="303"/>
      <c r="E21" s="259">
        <v>43525</v>
      </c>
      <c r="F21" s="256"/>
      <c r="G21" s="215">
        <v>0</v>
      </c>
      <c r="H21" s="209">
        <v>0</v>
      </c>
      <c r="I21" s="68">
        <v>0</v>
      </c>
      <c r="J21" s="210">
        <v>0</v>
      </c>
      <c r="K21" s="68">
        <v>0</v>
      </c>
      <c r="L21" s="68">
        <v>0</v>
      </c>
      <c r="M21" s="68">
        <v>0</v>
      </c>
      <c r="N21" s="209">
        <v>0</v>
      </c>
      <c r="O21" s="68">
        <v>0</v>
      </c>
      <c r="P21" s="210">
        <v>0</v>
      </c>
      <c r="Q21" s="68">
        <v>0</v>
      </c>
      <c r="R21" s="68"/>
      <c r="S21" s="68">
        <v>0</v>
      </c>
      <c r="T21" s="91">
        <f>SUM(G21:S21)</f>
        <v>0</v>
      </c>
      <c r="U21" s="381"/>
      <c r="V21" s="74"/>
      <c r="W21" s="74"/>
    </row>
    <row r="22" spans="1:23" s="29" customFormat="1" ht="15.95" customHeight="1" thickBot="1">
      <c r="A22" s="307" t="s">
        <v>207</v>
      </c>
      <c r="B22" s="301" t="s">
        <v>205</v>
      </c>
      <c r="C22" s="302" t="s">
        <v>191</v>
      </c>
      <c r="D22" s="303"/>
      <c r="E22" s="405">
        <v>44166</v>
      </c>
      <c r="F22" s="397"/>
      <c r="G22" s="215">
        <v>99931.95</v>
      </c>
      <c r="H22" s="209">
        <v>0</v>
      </c>
      <c r="I22" s="68">
        <v>0</v>
      </c>
      <c r="J22" s="210">
        <v>0</v>
      </c>
      <c r="K22" s="68">
        <v>0</v>
      </c>
      <c r="L22" s="68">
        <v>0</v>
      </c>
      <c r="M22" s="68">
        <v>0</v>
      </c>
      <c r="N22" s="209">
        <v>0</v>
      </c>
      <c r="O22" s="68">
        <v>0</v>
      </c>
      <c r="P22" s="210">
        <v>0</v>
      </c>
      <c r="Q22" s="68">
        <v>0</v>
      </c>
      <c r="R22" s="68">
        <v>0</v>
      </c>
      <c r="S22" s="210">
        <v>0</v>
      </c>
      <c r="T22" s="603">
        <f>SUM(G22:S22)</f>
        <v>99931.95</v>
      </c>
      <c r="U22" s="381"/>
      <c r="V22" s="74"/>
      <c r="W22" s="74"/>
    </row>
    <row r="23" spans="1:23" s="29" customFormat="1" ht="15.95" customHeight="1" thickTop="1">
      <c r="A23" s="308"/>
      <c r="B23" s="267"/>
      <c r="C23" s="304" t="s">
        <v>182</v>
      </c>
      <c r="D23" s="305"/>
      <c r="E23" s="276"/>
      <c r="F23" s="306"/>
      <c r="G23" s="528">
        <f>SUM(G21:G22)</f>
        <v>99931.95</v>
      </c>
      <c r="H23" s="533">
        <f t="shared" ref="H23:S23" si="3">SUM(H21:H22)</f>
        <v>0</v>
      </c>
      <c r="I23" s="532">
        <f t="shared" si="3"/>
        <v>0</v>
      </c>
      <c r="J23" s="534">
        <f t="shared" si="3"/>
        <v>0</v>
      </c>
      <c r="K23" s="532">
        <f t="shared" si="3"/>
        <v>0</v>
      </c>
      <c r="L23" s="532">
        <f t="shared" si="3"/>
        <v>0</v>
      </c>
      <c r="M23" s="532">
        <f t="shared" si="3"/>
        <v>0</v>
      </c>
      <c r="N23" s="533">
        <f t="shared" si="3"/>
        <v>0</v>
      </c>
      <c r="O23" s="532">
        <f t="shared" si="3"/>
        <v>0</v>
      </c>
      <c r="P23" s="534">
        <f t="shared" si="3"/>
        <v>0</v>
      </c>
      <c r="Q23" s="532">
        <f t="shared" si="3"/>
        <v>0</v>
      </c>
      <c r="R23" s="532">
        <f t="shared" si="3"/>
        <v>0</v>
      </c>
      <c r="S23" s="532">
        <f t="shared" si="3"/>
        <v>0</v>
      </c>
      <c r="T23" s="528">
        <f>SUM(T21:T22)</f>
        <v>99931.95</v>
      </c>
      <c r="U23" s="384"/>
      <c r="V23" s="74"/>
      <c r="W23" s="74"/>
    </row>
    <row r="24" spans="1:23" s="3" customFormat="1" ht="11.25" customHeight="1" thickBot="1">
      <c r="A24" s="347"/>
      <c r="B24" s="348"/>
      <c r="C24" s="349"/>
      <c r="D24" s="350"/>
      <c r="E24" s="351"/>
      <c r="F24" s="352"/>
      <c r="G24" s="353"/>
      <c r="H24" s="491"/>
      <c r="I24" s="354"/>
      <c r="J24" s="357"/>
      <c r="K24" s="355"/>
      <c r="L24" s="355"/>
      <c r="M24" s="355"/>
      <c r="N24" s="356"/>
      <c r="O24" s="355"/>
      <c r="P24" s="357"/>
      <c r="Q24" s="355"/>
      <c r="R24" s="355"/>
      <c r="S24" s="357"/>
      <c r="T24" s="601"/>
      <c r="U24" s="32"/>
      <c r="V24" s="75"/>
      <c r="W24" s="611"/>
    </row>
    <row r="25" spans="1:23" s="29" customFormat="1" ht="15.95" customHeight="1">
      <c r="A25" s="299" t="s">
        <v>19</v>
      </c>
      <c r="B25" s="154" t="s">
        <v>20</v>
      </c>
      <c r="C25" s="56" t="s">
        <v>172</v>
      </c>
      <c r="D25" s="135" t="s">
        <v>21</v>
      </c>
      <c r="E25" s="255"/>
      <c r="F25" s="86"/>
      <c r="G25" s="79">
        <v>547331.67000000004</v>
      </c>
      <c r="H25" s="211">
        <v>0</v>
      </c>
      <c r="I25" s="43">
        <v>0</v>
      </c>
      <c r="J25" s="165">
        <v>3544.05</v>
      </c>
      <c r="K25" s="43">
        <v>0</v>
      </c>
      <c r="L25" s="43">
        <v>1289.5</v>
      </c>
      <c r="M25" s="27">
        <v>0</v>
      </c>
      <c r="N25" s="211">
        <v>280</v>
      </c>
      <c r="O25" s="43">
        <v>7804.47</v>
      </c>
      <c r="P25" s="165">
        <v>1594.5</v>
      </c>
      <c r="Q25" s="43">
        <v>0</v>
      </c>
      <c r="R25" s="43">
        <v>576</v>
      </c>
      <c r="S25" s="27">
        <v>3952.75</v>
      </c>
      <c r="T25" s="91">
        <f>SUM(G25:S25)</f>
        <v>566372.93999999994</v>
      </c>
      <c r="U25" s="381"/>
      <c r="V25" s="74"/>
      <c r="W25" s="74"/>
    </row>
    <row r="26" spans="1:23" s="29" customFormat="1" ht="15.95" customHeight="1" thickBot="1">
      <c r="A26" s="300"/>
      <c r="B26" s="231" t="s">
        <v>20</v>
      </c>
      <c r="C26" s="170" t="s">
        <v>217</v>
      </c>
      <c r="D26" s="407" t="s">
        <v>10</v>
      </c>
      <c r="E26" s="405">
        <v>43070</v>
      </c>
      <c r="F26" s="85" t="s">
        <v>11</v>
      </c>
      <c r="G26" s="88">
        <v>-481196.65</v>
      </c>
      <c r="H26" s="443">
        <v>0</v>
      </c>
      <c r="I26" s="441">
        <v>0</v>
      </c>
      <c r="J26" s="444">
        <v>0</v>
      </c>
      <c r="K26" s="441">
        <v>0</v>
      </c>
      <c r="L26" s="441">
        <v>0</v>
      </c>
      <c r="M26" s="441">
        <v>0</v>
      </c>
      <c r="N26" s="443">
        <v>0</v>
      </c>
      <c r="O26" s="441">
        <v>0</v>
      </c>
      <c r="P26" s="444">
        <v>0</v>
      </c>
      <c r="Q26" s="441">
        <v>0</v>
      </c>
      <c r="R26" s="441">
        <v>0</v>
      </c>
      <c r="S26" s="441">
        <v>0</v>
      </c>
      <c r="T26" s="603">
        <f>SUM(G26:S26)</f>
        <v>-481196.65</v>
      </c>
      <c r="U26" s="381"/>
      <c r="V26" s="74"/>
      <c r="W26" s="74"/>
    </row>
    <row r="27" spans="1:23" s="29" customFormat="1" ht="15.95" customHeight="1" thickTop="1">
      <c r="A27" s="501"/>
      <c r="B27" s="294"/>
      <c r="C27" s="309" t="s">
        <v>22</v>
      </c>
      <c r="D27" s="310"/>
      <c r="E27" s="66"/>
      <c r="F27" s="87"/>
      <c r="G27" s="528">
        <f>SUM(G25:G26)</f>
        <v>66135.02</v>
      </c>
      <c r="H27" s="533">
        <f t="shared" ref="H27:S27" si="4">SUM(H25:H26)</f>
        <v>0</v>
      </c>
      <c r="I27" s="532">
        <f t="shared" si="4"/>
        <v>0</v>
      </c>
      <c r="J27" s="534">
        <f t="shared" si="4"/>
        <v>3544.05</v>
      </c>
      <c r="K27" s="532">
        <f t="shared" si="4"/>
        <v>0</v>
      </c>
      <c r="L27" s="532">
        <f t="shared" si="4"/>
        <v>1289.5</v>
      </c>
      <c r="M27" s="532">
        <f t="shared" si="4"/>
        <v>0</v>
      </c>
      <c r="N27" s="533">
        <f t="shared" si="4"/>
        <v>280</v>
      </c>
      <c r="O27" s="532">
        <f t="shared" si="4"/>
        <v>7804.47</v>
      </c>
      <c r="P27" s="534">
        <f t="shared" si="4"/>
        <v>1594.5</v>
      </c>
      <c r="Q27" s="532">
        <f t="shared" si="4"/>
        <v>0</v>
      </c>
      <c r="R27" s="532">
        <f t="shared" si="4"/>
        <v>576</v>
      </c>
      <c r="S27" s="534">
        <f t="shared" si="4"/>
        <v>3952.75</v>
      </c>
      <c r="T27" s="528">
        <f>SUM(T25:T26)</f>
        <v>85176.29</v>
      </c>
      <c r="U27" s="384"/>
      <c r="V27" s="74"/>
      <c r="W27" s="74"/>
    </row>
    <row r="28" spans="1:23" s="3" customFormat="1" ht="11.25" customHeight="1">
      <c r="A28" s="347"/>
      <c r="B28" s="348"/>
      <c r="C28" s="349"/>
      <c r="D28" s="350"/>
      <c r="E28" s="351"/>
      <c r="F28" s="352"/>
      <c r="G28" s="353"/>
      <c r="H28" s="491"/>
      <c r="I28" s="354"/>
      <c r="J28" s="357"/>
      <c r="K28" s="355"/>
      <c r="L28" s="355"/>
      <c r="M28" s="355"/>
      <c r="N28" s="356"/>
      <c r="O28" s="355"/>
      <c r="P28" s="357"/>
      <c r="Q28" s="355"/>
      <c r="R28" s="355"/>
      <c r="S28" s="357"/>
      <c r="T28" s="601"/>
      <c r="U28" s="32"/>
      <c r="V28" s="75"/>
      <c r="W28" s="611"/>
    </row>
    <row r="29" spans="1:23" s="29" customFormat="1" ht="15.95" customHeight="1">
      <c r="A29" s="612" t="s">
        <v>23</v>
      </c>
      <c r="B29" s="154" t="s">
        <v>24</v>
      </c>
      <c r="C29" s="56" t="s">
        <v>173</v>
      </c>
      <c r="D29" s="714" t="s">
        <v>25</v>
      </c>
      <c r="E29" s="681"/>
      <c r="F29" s="677"/>
      <c r="G29" s="79">
        <v>3657387.28</v>
      </c>
      <c r="H29" s="211">
        <v>767.25</v>
      </c>
      <c r="I29" s="43">
        <v>0</v>
      </c>
      <c r="J29" s="165">
        <v>1076.25</v>
      </c>
      <c r="K29" s="43">
        <v>0</v>
      </c>
      <c r="L29" s="43">
        <v>3225.25</v>
      </c>
      <c r="M29" s="27">
        <v>170.5</v>
      </c>
      <c r="N29" s="211">
        <v>0</v>
      </c>
      <c r="O29" s="43">
        <v>214390.45</v>
      </c>
      <c r="P29" s="165">
        <v>7906</v>
      </c>
      <c r="Q29" s="43">
        <v>99825.51</v>
      </c>
      <c r="R29" s="43">
        <v>55586.77</v>
      </c>
      <c r="S29" s="27">
        <v>53458.98</v>
      </c>
      <c r="T29" s="604">
        <f t="shared" ref="T29:T34" si="5">SUM(G29:S29)</f>
        <v>4093794.24</v>
      </c>
      <c r="U29" s="381"/>
      <c r="V29" s="74"/>
      <c r="W29"/>
    </row>
    <row r="30" spans="1:23" s="29" customFormat="1" ht="15.95" customHeight="1">
      <c r="A30" s="613"/>
      <c r="B30" s="154" t="s">
        <v>24</v>
      </c>
      <c r="C30" s="56" t="s">
        <v>248</v>
      </c>
      <c r="D30" s="715"/>
      <c r="E30" s="681"/>
      <c r="F30" s="678"/>
      <c r="G30" s="79">
        <v>0</v>
      </c>
      <c r="H30" s="211">
        <v>0</v>
      </c>
      <c r="I30" s="43">
        <v>0</v>
      </c>
      <c r="J30" s="165">
        <v>-119.33</v>
      </c>
      <c r="K30" s="43">
        <v>0</v>
      </c>
      <c r="L30" s="43">
        <v>0</v>
      </c>
      <c r="M30" s="27">
        <v>0</v>
      </c>
      <c r="N30" s="211">
        <v>0</v>
      </c>
      <c r="O30" s="43">
        <v>0</v>
      </c>
      <c r="P30" s="165">
        <v>0</v>
      </c>
      <c r="Q30" s="43">
        <v>0</v>
      </c>
      <c r="R30" s="43">
        <v>0</v>
      </c>
      <c r="S30" s="27">
        <v>0</v>
      </c>
      <c r="T30" s="79">
        <f t="shared" si="5"/>
        <v>-119.33</v>
      </c>
      <c r="U30" s="381"/>
      <c r="V30" s="74"/>
      <c r="W30"/>
    </row>
    <row r="31" spans="1:23" s="29" customFormat="1" ht="15.95" customHeight="1">
      <c r="A31" s="608" t="s">
        <v>150</v>
      </c>
      <c r="B31" s="156" t="s">
        <v>24</v>
      </c>
      <c r="C31" s="56" t="s">
        <v>245</v>
      </c>
      <c r="D31" s="715"/>
      <c r="E31" s="681"/>
      <c r="F31" s="679"/>
      <c r="G31" s="79">
        <v>0</v>
      </c>
      <c r="H31" s="211">
        <v>0</v>
      </c>
      <c r="I31" s="43">
        <v>0</v>
      </c>
      <c r="J31" s="165">
        <v>0</v>
      </c>
      <c r="K31" s="366">
        <v>-127.67</v>
      </c>
      <c r="L31" s="43">
        <v>0</v>
      </c>
      <c r="M31" s="27">
        <v>0</v>
      </c>
      <c r="N31" s="211">
        <v>0</v>
      </c>
      <c r="O31" s="43">
        <v>0</v>
      </c>
      <c r="P31" s="165">
        <v>0</v>
      </c>
      <c r="Q31" s="43">
        <v>0</v>
      </c>
      <c r="R31" s="43">
        <v>0</v>
      </c>
      <c r="S31" s="27">
        <v>0</v>
      </c>
      <c r="T31" s="79">
        <f t="shared" si="5"/>
        <v>-127.67</v>
      </c>
      <c r="U31" s="381"/>
      <c r="V31" s="74"/>
      <c r="W31"/>
    </row>
    <row r="32" spans="1:23" s="29" customFormat="1" ht="15.95" customHeight="1">
      <c r="A32" s="312"/>
      <c r="B32" s="156" t="s">
        <v>24</v>
      </c>
      <c r="C32" s="56" t="s">
        <v>249</v>
      </c>
      <c r="D32" s="715"/>
      <c r="E32" s="408"/>
      <c r="F32" s="407"/>
      <c r="G32" s="79">
        <v>-765120.08</v>
      </c>
      <c r="H32" s="211">
        <v>0</v>
      </c>
      <c r="I32" s="43">
        <v>0</v>
      </c>
      <c r="J32" s="165">
        <v>0</v>
      </c>
      <c r="K32" s="366">
        <v>0</v>
      </c>
      <c r="L32" s="43">
        <v>-16216.62</v>
      </c>
      <c r="M32" s="27">
        <v>0</v>
      </c>
      <c r="N32" s="211">
        <v>0</v>
      </c>
      <c r="O32" s="43">
        <v>0</v>
      </c>
      <c r="P32" s="165">
        <v>4227.3500000000004</v>
      </c>
      <c r="Q32" s="43">
        <v>0</v>
      </c>
      <c r="R32" s="43">
        <v>0</v>
      </c>
      <c r="S32" s="27">
        <v>0</v>
      </c>
      <c r="T32" s="79">
        <f t="shared" si="5"/>
        <v>-777109.35</v>
      </c>
      <c r="U32" s="381"/>
      <c r="V32" s="74"/>
      <c r="W32"/>
    </row>
    <row r="33" spans="1:23" s="29" customFormat="1" ht="15.95" customHeight="1">
      <c r="A33" s="312"/>
      <c r="B33" s="411" t="s">
        <v>24</v>
      </c>
      <c r="C33" s="25" t="s">
        <v>151</v>
      </c>
      <c r="D33" s="407"/>
      <c r="E33" s="408"/>
      <c r="F33" s="148"/>
      <c r="G33" s="79">
        <v>-351153.55</v>
      </c>
      <c r="H33" s="471"/>
      <c r="I33" s="442"/>
      <c r="J33" s="492"/>
      <c r="K33" s="442"/>
      <c r="L33" s="442"/>
      <c r="M33" s="446"/>
      <c r="N33" s="471"/>
      <c r="O33" s="442"/>
      <c r="P33" s="492"/>
      <c r="Q33" s="442"/>
      <c r="R33" s="442"/>
      <c r="S33" s="446"/>
      <c r="T33" s="79">
        <f t="shared" si="5"/>
        <v>-351153.55</v>
      </c>
      <c r="U33" s="381"/>
      <c r="V33" s="74"/>
      <c r="W33"/>
    </row>
    <row r="34" spans="1:23" s="29" customFormat="1" ht="15.95" customHeight="1" thickBot="1">
      <c r="A34" s="300"/>
      <c r="B34" s="231" t="s">
        <v>24</v>
      </c>
      <c r="C34" s="170" t="s">
        <v>217</v>
      </c>
      <c r="D34" s="412" t="s">
        <v>10</v>
      </c>
      <c r="E34" s="405">
        <v>43070</v>
      </c>
      <c r="F34" s="85" t="s">
        <v>11</v>
      </c>
      <c r="G34" s="88">
        <v>-2266333.15</v>
      </c>
      <c r="H34" s="232">
        <v>0</v>
      </c>
      <c r="I34" s="47">
        <v>0</v>
      </c>
      <c r="J34" s="167">
        <v>0</v>
      </c>
      <c r="K34" s="47">
        <v>0</v>
      </c>
      <c r="L34" s="47">
        <v>0</v>
      </c>
      <c r="M34" s="47">
        <v>0</v>
      </c>
      <c r="N34" s="232">
        <v>0</v>
      </c>
      <c r="O34" s="47">
        <v>0</v>
      </c>
      <c r="P34" s="167">
        <v>0</v>
      </c>
      <c r="Q34" s="47">
        <v>0</v>
      </c>
      <c r="R34" s="47">
        <v>0</v>
      </c>
      <c r="S34" s="47">
        <v>0</v>
      </c>
      <c r="T34" s="88">
        <f t="shared" si="5"/>
        <v>-2266333.15</v>
      </c>
      <c r="U34" s="381"/>
      <c r="V34" s="74"/>
      <c r="W34"/>
    </row>
    <row r="35" spans="1:23" s="29" customFormat="1" ht="15.95" customHeight="1" thickTop="1">
      <c r="A35" s="137"/>
      <c r="B35" s="294"/>
      <c r="C35" s="311" t="s">
        <v>26</v>
      </c>
      <c r="D35" s="87"/>
      <c r="E35" s="66"/>
      <c r="F35" s="87"/>
      <c r="G35" s="528">
        <f t="shared" ref="G35:T35" si="6">SUM(G29:G34)</f>
        <v>274780.5</v>
      </c>
      <c r="H35" s="533">
        <f t="shared" si="6"/>
        <v>767.25</v>
      </c>
      <c r="I35" s="532">
        <f t="shared" si="6"/>
        <v>0</v>
      </c>
      <c r="J35" s="534">
        <f t="shared" si="6"/>
        <v>956.92</v>
      </c>
      <c r="K35" s="532">
        <f t="shared" si="6"/>
        <v>-127.67</v>
      </c>
      <c r="L35" s="532">
        <f t="shared" si="6"/>
        <v>-12991.37</v>
      </c>
      <c r="M35" s="532">
        <f t="shared" si="6"/>
        <v>170.5</v>
      </c>
      <c r="N35" s="533">
        <f t="shared" si="6"/>
        <v>0</v>
      </c>
      <c r="O35" s="532">
        <f t="shared" si="6"/>
        <v>214390.45</v>
      </c>
      <c r="P35" s="534">
        <f t="shared" si="6"/>
        <v>12133.35</v>
      </c>
      <c r="Q35" s="532">
        <f t="shared" si="6"/>
        <v>99825.51</v>
      </c>
      <c r="R35" s="532">
        <f t="shared" si="6"/>
        <v>55586.77</v>
      </c>
      <c r="S35" s="534">
        <f t="shared" si="6"/>
        <v>53458.98</v>
      </c>
      <c r="T35" s="528">
        <f t="shared" si="6"/>
        <v>698951.19</v>
      </c>
      <c r="U35" s="384"/>
      <c r="V35" s="74"/>
      <c r="W35"/>
    </row>
    <row r="36" spans="1:23" s="3" customFormat="1" ht="11.25" customHeight="1">
      <c r="A36" s="347"/>
      <c r="B36" s="348"/>
      <c r="C36" s="349"/>
      <c r="D36" s="350"/>
      <c r="E36" s="351"/>
      <c r="F36" s="352"/>
      <c r="G36" s="353"/>
      <c r="H36" s="491"/>
      <c r="I36" s="354"/>
      <c r="J36" s="357"/>
      <c r="K36" s="355"/>
      <c r="L36" s="355"/>
      <c r="M36" s="355"/>
      <c r="N36" s="356"/>
      <c r="O36" s="355"/>
      <c r="P36" s="357"/>
      <c r="Q36" s="355"/>
      <c r="R36" s="355"/>
      <c r="S36" s="357"/>
      <c r="T36" s="601"/>
      <c r="U36" s="32"/>
      <c r="V36" s="75"/>
      <c r="W36"/>
    </row>
    <row r="37" spans="1:23" s="29" customFormat="1" ht="15.95" customHeight="1">
      <c r="A37" s="299" t="s">
        <v>27</v>
      </c>
      <c r="B37" s="154" t="s">
        <v>28</v>
      </c>
      <c r="C37" s="56" t="s">
        <v>174</v>
      </c>
      <c r="D37" s="141" t="s">
        <v>21</v>
      </c>
      <c r="E37" s="255"/>
      <c r="F37" s="86"/>
      <c r="G37" s="79">
        <v>670747.71</v>
      </c>
      <c r="H37" s="211">
        <v>0</v>
      </c>
      <c r="I37" s="43">
        <v>0</v>
      </c>
      <c r="J37" s="165">
        <v>0</v>
      </c>
      <c r="K37" s="43">
        <v>0</v>
      </c>
      <c r="L37" s="43">
        <v>0</v>
      </c>
      <c r="M37" s="27">
        <v>0</v>
      </c>
      <c r="N37" s="211">
        <v>0</v>
      </c>
      <c r="O37" s="43">
        <v>0</v>
      </c>
      <c r="P37" s="165"/>
      <c r="Q37" s="68">
        <v>0</v>
      </c>
      <c r="R37" s="43">
        <v>0</v>
      </c>
      <c r="S37" s="165">
        <v>0</v>
      </c>
      <c r="T37" s="537">
        <f>SUM(G37:S37)</f>
        <v>670747.71</v>
      </c>
      <c r="U37" s="381"/>
      <c r="V37" s="74"/>
      <c r="W37"/>
    </row>
    <row r="38" spans="1:23" s="29" customFormat="1" ht="15.95" customHeight="1" thickBot="1">
      <c r="A38" s="300"/>
      <c r="B38" s="231" t="s">
        <v>28</v>
      </c>
      <c r="C38" s="170" t="s">
        <v>217</v>
      </c>
      <c r="D38" s="407" t="s">
        <v>10</v>
      </c>
      <c r="E38" s="405">
        <v>43070</v>
      </c>
      <c r="F38" s="85" t="s">
        <v>11</v>
      </c>
      <c r="G38" s="88">
        <v>-669654.71</v>
      </c>
      <c r="H38" s="443">
        <v>0</v>
      </c>
      <c r="I38" s="441">
        <v>0</v>
      </c>
      <c r="J38" s="444">
        <v>0</v>
      </c>
      <c r="K38" s="441">
        <v>0</v>
      </c>
      <c r="L38" s="441">
        <v>0</v>
      </c>
      <c r="M38" s="441">
        <v>0</v>
      </c>
      <c r="N38" s="443">
        <v>0</v>
      </c>
      <c r="O38" s="441">
        <v>0</v>
      </c>
      <c r="P38" s="444">
        <v>0</v>
      </c>
      <c r="Q38" s="68"/>
      <c r="R38" s="441">
        <v>0</v>
      </c>
      <c r="S38" s="444">
        <v>0</v>
      </c>
      <c r="T38" s="603">
        <f>SUM(G38:S38)</f>
        <v>-669654.71</v>
      </c>
      <c r="U38" s="381"/>
      <c r="V38" s="74"/>
      <c r="W38"/>
    </row>
    <row r="39" spans="1:23" s="29" customFormat="1" ht="15.95" customHeight="1" thickTop="1">
      <c r="A39" s="137"/>
      <c r="B39" s="294"/>
      <c r="C39" s="309" t="s">
        <v>29</v>
      </c>
      <c r="D39" s="310"/>
      <c r="E39" s="66"/>
      <c r="F39" s="87"/>
      <c r="G39" s="528">
        <f>SUM(G37:G38)</f>
        <v>1093</v>
      </c>
      <c r="H39" s="533">
        <f t="shared" ref="H39:T39" si="7">SUM(H37:H38)</f>
        <v>0</v>
      </c>
      <c r="I39" s="532">
        <f t="shared" si="7"/>
        <v>0</v>
      </c>
      <c r="J39" s="534">
        <f t="shared" si="7"/>
        <v>0</v>
      </c>
      <c r="K39" s="532">
        <f t="shared" si="7"/>
        <v>0</v>
      </c>
      <c r="L39" s="532">
        <f t="shared" si="7"/>
        <v>0</v>
      </c>
      <c r="M39" s="532">
        <f t="shared" si="7"/>
        <v>0</v>
      </c>
      <c r="N39" s="533">
        <f t="shared" si="7"/>
        <v>0</v>
      </c>
      <c r="O39" s="532">
        <f t="shared" si="7"/>
        <v>0</v>
      </c>
      <c r="P39" s="534">
        <f t="shared" si="7"/>
        <v>0</v>
      </c>
      <c r="Q39" s="532">
        <f t="shared" si="7"/>
        <v>0</v>
      </c>
      <c r="R39" s="532">
        <f t="shared" si="7"/>
        <v>0</v>
      </c>
      <c r="S39" s="534">
        <f t="shared" si="7"/>
        <v>0</v>
      </c>
      <c r="T39" s="528">
        <f t="shared" si="7"/>
        <v>1093</v>
      </c>
      <c r="U39" s="384"/>
      <c r="V39" s="74"/>
      <c r="W39" s="74"/>
    </row>
    <row r="40" spans="1:23" s="3" customFormat="1" ht="11.25" customHeight="1">
      <c r="A40" s="347"/>
      <c r="B40" s="348"/>
      <c r="C40" s="349"/>
      <c r="D40" s="350"/>
      <c r="E40" s="351"/>
      <c r="F40" s="352"/>
      <c r="G40" s="353"/>
      <c r="H40" s="491"/>
      <c r="I40" s="354"/>
      <c r="J40" s="357"/>
      <c r="K40" s="355"/>
      <c r="L40" s="355"/>
      <c r="M40" s="355"/>
      <c r="N40" s="356"/>
      <c r="O40" s="355"/>
      <c r="P40" s="357"/>
      <c r="Q40" s="355"/>
      <c r="R40" s="355"/>
      <c r="S40" s="357"/>
      <c r="T40" s="601"/>
      <c r="U40" s="32"/>
      <c r="V40" s="75"/>
      <c r="W40" s="611"/>
    </row>
    <row r="41" spans="1:23" s="29" customFormat="1" ht="18" customHeight="1">
      <c r="A41" s="299" t="s">
        <v>30</v>
      </c>
      <c r="B41" s="154" t="s">
        <v>31</v>
      </c>
      <c r="C41" s="56" t="s">
        <v>175</v>
      </c>
      <c r="D41" s="263" t="s">
        <v>149</v>
      </c>
      <c r="E41" s="255"/>
      <c r="F41" s="86"/>
      <c r="G41" s="79">
        <v>226423.26</v>
      </c>
      <c r="H41" s="211">
        <v>0</v>
      </c>
      <c r="I41" s="43">
        <v>0</v>
      </c>
      <c r="J41" s="165">
        <v>0</v>
      </c>
      <c r="K41" s="43">
        <v>0</v>
      </c>
      <c r="L41" s="43">
        <v>0</v>
      </c>
      <c r="M41" s="27">
        <v>0</v>
      </c>
      <c r="N41" s="211">
        <v>0</v>
      </c>
      <c r="O41" s="43">
        <v>0</v>
      </c>
      <c r="P41" s="165">
        <v>1845.9</v>
      </c>
      <c r="Q41" s="68">
        <v>0.01</v>
      </c>
      <c r="R41" s="43">
        <v>0</v>
      </c>
      <c r="S41" s="165">
        <v>0</v>
      </c>
      <c r="T41" s="604">
        <f>SUM(G41:S41)</f>
        <v>228269.17</v>
      </c>
      <c r="U41" s="381"/>
      <c r="V41" s="74"/>
      <c r="W41" s="74"/>
    </row>
    <row r="42" spans="1:23" s="29" customFormat="1" ht="15.95" customHeight="1" thickBot="1">
      <c r="A42" s="300"/>
      <c r="B42" s="231" t="s">
        <v>31</v>
      </c>
      <c r="C42" s="170" t="s">
        <v>217</v>
      </c>
      <c r="D42" s="412" t="s">
        <v>10</v>
      </c>
      <c r="E42" s="405">
        <v>43070</v>
      </c>
      <c r="F42" s="85" t="s">
        <v>11</v>
      </c>
      <c r="G42" s="88">
        <v>-226423.26</v>
      </c>
      <c r="H42" s="443">
        <v>0</v>
      </c>
      <c r="I42" s="441">
        <v>0</v>
      </c>
      <c r="J42" s="444">
        <v>0</v>
      </c>
      <c r="K42" s="441">
        <v>0</v>
      </c>
      <c r="L42" s="441">
        <v>0</v>
      </c>
      <c r="M42" s="441">
        <v>0</v>
      </c>
      <c r="N42" s="443">
        <v>0</v>
      </c>
      <c r="O42" s="441">
        <v>0</v>
      </c>
      <c r="P42" s="444">
        <v>0</v>
      </c>
      <c r="Q42" s="68"/>
      <c r="R42" s="441">
        <v>0</v>
      </c>
      <c r="S42" s="444">
        <v>0</v>
      </c>
      <c r="T42" s="603">
        <f>SUM(G42:S42)</f>
        <v>-226423.26</v>
      </c>
      <c r="U42" s="381"/>
      <c r="V42" s="74"/>
      <c r="W42" s="74"/>
    </row>
    <row r="43" spans="1:23" s="29" customFormat="1" ht="15.95" customHeight="1" thickTop="1">
      <c r="A43" s="137"/>
      <c r="B43" s="294"/>
      <c r="C43" s="311" t="s">
        <v>33</v>
      </c>
      <c r="D43" s="87"/>
      <c r="E43" s="66"/>
      <c r="F43" s="87"/>
      <c r="G43" s="528">
        <v>0</v>
      </c>
      <c r="H43" s="533">
        <f t="shared" ref="H43:T43" si="8">SUM(H41:H42)</f>
        <v>0</v>
      </c>
      <c r="I43" s="532">
        <f t="shared" si="8"/>
        <v>0</v>
      </c>
      <c r="J43" s="534">
        <f t="shared" si="8"/>
        <v>0</v>
      </c>
      <c r="K43" s="532">
        <f t="shared" si="8"/>
        <v>0</v>
      </c>
      <c r="L43" s="532">
        <f t="shared" si="8"/>
        <v>0</v>
      </c>
      <c r="M43" s="532">
        <f t="shared" si="8"/>
        <v>0</v>
      </c>
      <c r="N43" s="533">
        <f t="shared" si="8"/>
        <v>0</v>
      </c>
      <c r="O43" s="532">
        <f t="shared" si="8"/>
        <v>0</v>
      </c>
      <c r="P43" s="534">
        <f t="shared" si="8"/>
        <v>1845.9</v>
      </c>
      <c r="Q43" s="532">
        <f t="shared" si="8"/>
        <v>0.01</v>
      </c>
      <c r="R43" s="532">
        <f t="shared" si="8"/>
        <v>0</v>
      </c>
      <c r="S43" s="534">
        <f t="shared" si="8"/>
        <v>0</v>
      </c>
      <c r="T43" s="528">
        <f t="shared" si="8"/>
        <v>1845.91</v>
      </c>
      <c r="U43" s="384"/>
      <c r="V43" s="74"/>
      <c r="W43" s="74"/>
    </row>
    <row r="44" spans="1:23" s="3" customFormat="1" ht="11.25" customHeight="1">
      <c r="A44" s="347"/>
      <c r="B44" s="348"/>
      <c r="C44" s="349"/>
      <c r="D44" s="350"/>
      <c r="E44" s="351"/>
      <c r="F44" s="352"/>
      <c r="G44" s="353"/>
      <c r="H44" s="491"/>
      <c r="I44" s="354"/>
      <c r="J44" s="357"/>
      <c r="K44" s="355"/>
      <c r="L44" s="355"/>
      <c r="M44" s="355"/>
      <c r="N44" s="356"/>
      <c r="O44" s="355"/>
      <c r="P44" s="357"/>
      <c r="Q44" s="355"/>
      <c r="R44" s="355"/>
      <c r="S44" s="357"/>
      <c r="T44" s="353"/>
      <c r="U44" s="32"/>
      <c r="V44" s="75"/>
      <c r="W44" s="611"/>
    </row>
    <row r="45" spans="1:23" s="29" customFormat="1" ht="17.25" customHeight="1">
      <c r="A45" s="299">
        <v>18601163</v>
      </c>
      <c r="B45" s="154" t="s">
        <v>37</v>
      </c>
      <c r="C45" s="56" t="s">
        <v>180</v>
      </c>
      <c r="D45" s="263" t="s">
        <v>32</v>
      </c>
      <c r="E45" s="475"/>
      <c r="F45" s="476"/>
      <c r="G45" s="79">
        <v>284991.33</v>
      </c>
      <c r="H45" s="211">
        <v>0</v>
      </c>
      <c r="I45" s="43">
        <v>0</v>
      </c>
      <c r="J45" s="165">
        <v>0</v>
      </c>
      <c r="K45" s="43">
        <v>0</v>
      </c>
      <c r="L45" s="43">
        <v>0</v>
      </c>
      <c r="M45" s="27">
        <v>0</v>
      </c>
      <c r="N45" s="211">
        <v>0</v>
      </c>
      <c r="O45" s="43">
        <v>0</v>
      </c>
      <c r="P45" s="165">
        <v>0</v>
      </c>
      <c r="Q45" s="43">
        <v>0</v>
      </c>
      <c r="R45" s="43">
        <v>0</v>
      </c>
      <c r="S45" s="27">
        <v>0</v>
      </c>
      <c r="T45" s="88">
        <f>SUM(G45:S45)</f>
        <v>284991.33</v>
      </c>
      <c r="U45" s="381"/>
      <c r="V45" s="74"/>
      <c r="W45" s="74"/>
    </row>
    <row r="46" spans="1:23" s="29" customFormat="1" ht="15.95" customHeight="1" thickBot="1">
      <c r="A46" s="300"/>
      <c r="B46" s="231" t="s">
        <v>37</v>
      </c>
      <c r="C46" s="170" t="s">
        <v>217</v>
      </c>
      <c r="D46" s="412"/>
      <c r="E46" s="405"/>
      <c r="F46" s="85"/>
      <c r="G46" s="88">
        <v>-212724.66</v>
      </c>
      <c r="H46" s="443"/>
      <c r="I46" s="441"/>
      <c r="J46" s="444"/>
      <c r="K46" s="441"/>
      <c r="L46" s="441"/>
      <c r="M46" s="441"/>
      <c r="N46" s="443"/>
      <c r="O46" s="441"/>
      <c r="P46" s="444"/>
      <c r="Q46" s="441"/>
      <c r="R46" s="441"/>
      <c r="S46" s="441"/>
      <c r="T46" s="603">
        <f>SUM(G46:S46)</f>
        <v>-212724.66</v>
      </c>
      <c r="U46" s="381"/>
      <c r="V46" s="74"/>
      <c r="W46" s="74"/>
    </row>
    <row r="47" spans="1:23" s="29" customFormat="1" ht="15.95" customHeight="1" thickTop="1">
      <c r="A47" s="501"/>
      <c r="B47" s="294"/>
      <c r="C47" s="311" t="s">
        <v>38</v>
      </c>
      <c r="D47" s="87"/>
      <c r="E47" s="66"/>
      <c r="F47" s="87"/>
      <c r="G47" s="528">
        <f>SUM(G45:G46)</f>
        <v>72266.67</v>
      </c>
      <c r="H47" s="533">
        <f t="shared" ref="H47:T47" si="9">SUM(H45:H46)</f>
        <v>0</v>
      </c>
      <c r="I47" s="532">
        <f t="shared" si="9"/>
        <v>0</v>
      </c>
      <c r="J47" s="534">
        <f t="shared" si="9"/>
        <v>0</v>
      </c>
      <c r="K47" s="532">
        <f t="shared" si="9"/>
        <v>0</v>
      </c>
      <c r="L47" s="532">
        <f t="shared" si="9"/>
        <v>0</v>
      </c>
      <c r="M47" s="532">
        <f t="shared" si="9"/>
        <v>0</v>
      </c>
      <c r="N47" s="533">
        <f t="shared" si="9"/>
        <v>0</v>
      </c>
      <c r="O47" s="532">
        <f t="shared" si="9"/>
        <v>0</v>
      </c>
      <c r="P47" s="534">
        <f t="shared" si="9"/>
        <v>0</v>
      </c>
      <c r="Q47" s="532">
        <f t="shared" si="9"/>
        <v>0</v>
      </c>
      <c r="R47" s="532">
        <f t="shared" si="9"/>
        <v>0</v>
      </c>
      <c r="S47" s="534">
        <f t="shared" si="9"/>
        <v>0</v>
      </c>
      <c r="T47" s="528">
        <f t="shared" si="9"/>
        <v>72266.67</v>
      </c>
      <c r="U47" s="384"/>
      <c r="V47" s="74"/>
      <c r="W47" s="74"/>
    </row>
    <row r="48" spans="1:23" s="3" customFormat="1" ht="11.25" customHeight="1">
      <c r="A48" s="347"/>
      <c r="B48" s="348"/>
      <c r="C48" s="349"/>
      <c r="D48" s="350"/>
      <c r="E48" s="351"/>
      <c r="F48" s="352"/>
      <c r="G48" s="353"/>
      <c r="H48" s="491"/>
      <c r="I48" s="354"/>
      <c r="J48" s="357"/>
      <c r="K48" s="355"/>
      <c r="L48" s="355"/>
      <c r="M48" s="355"/>
      <c r="N48" s="356"/>
      <c r="O48" s="355"/>
      <c r="P48" s="357"/>
      <c r="Q48" s="355"/>
      <c r="R48" s="355"/>
      <c r="S48" s="357"/>
      <c r="T48" s="601"/>
      <c r="U48" s="32"/>
      <c r="V48" s="75"/>
      <c r="W48" s="611"/>
    </row>
    <row r="49" spans="1:23" s="29" customFormat="1" ht="17.100000000000001" customHeight="1" thickBot="1">
      <c r="A49" s="230" t="s">
        <v>194</v>
      </c>
      <c r="B49" s="154" t="s">
        <v>196</v>
      </c>
      <c r="C49" s="56" t="s">
        <v>199</v>
      </c>
      <c r="D49" s="63"/>
      <c r="E49" s="159">
        <v>43788</v>
      </c>
      <c r="F49" s="85"/>
      <c r="G49" s="447">
        <v>131269.22</v>
      </c>
      <c r="H49" s="378">
        <v>0</v>
      </c>
      <c r="I49" s="377">
        <v>0</v>
      </c>
      <c r="J49" s="379">
        <f>I49</f>
        <v>0</v>
      </c>
      <c r="K49" s="377">
        <v>0</v>
      </c>
      <c r="L49" s="377">
        <v>0</v>
      </c>
      <c r="M49" s="377">
        <v>0</v>
      </c>
      <c r="N49" s="378">
        <v>0</v>
      </c>
      <c r="O49" s="377">
        <v>0</v>
      </c>
      <c r="P49" s="379">
        <v>0</v>
      </c>
      <c r="Q49" s="377">
        <v>0</v>
      </c>
      <c r="R49" s="377">
        <v>0</v>
      </c>
      <c r="S49" s="379">
        <v>0</v>
      </c>
      <c r="T49" s="600">
        <f>SUM(G49:S49)</f>
        <v>131269.22</v>
      </c>
      <c r="U49" s="381"/>
      <c r="V49" s="74"/>
      <c r="W49" s="74"/>
    </row>
    <row r="50" spans="1:23" s="29" customFormat="1" ht="15.95" customHeight="1" thickTop="1">
      <c r="A50" s="314"/>
      <c r="B50" s="313"/>
      <c r="C50" s="311" t="s">
        <v>193</v>
      </c>
      <c r="D50" s="142"/>
      <c r="E50" s="315"/>
      <c r="F50" s="144"/>
      <c r="G50" s="523">
        <f>SUM(G49)</f>
        <v>131269.22</v>
      </c>
      <c r="H50" s="525">
        <f t="shared" ref="H50:S50" si="10">SUM(H49:H49)</f>
        <v>0</v>
      </c>
      <c r="I50" s="525">
        <f t="shared" si="10"/>
        <v>0</v>
      </c>
      <c r="J50" s="525">
        <f t="shared" si="10"/>
        <v>0</v>
      </c>
      <c r="K50" s="524">
        <f t="shared" si="10"/>
        <v>0</v>
      </c>
      <c r="L50" s="525">
        <f t="shared" si="10"/>
        <v>0</v>
      </c>
      <c r="M50" s="525">
        <f t="shared" si="10"/>
        <v>0</v>
      </c>
      <c r="N50" s="524">
        <f t="shared" si="10"/>
        <v>0</v>
      </c>
      <c r="O50" s="525">
        <f t="shared" si="10"/>
        <v>0</v>
      </c>
      <c r="P50" s="526">
        <f t="shared" si="10"/>
        <v>0</v>
      </c>
      <c r="Q50" s="525">
        <f t="shared" si="10"/>
        <v>0</v>
      </c>
      <c r="R50" s="525">
        <f t="shared" si="10"/>
        <v>0</v>
      </c>
      <c r="S50" s="526">
        <f t="shared" si="10"/>
        <v>0</v>
      </c>
      <c r="T50" s="523">
        <f>SUM(T49:T49)</f>
        <v>131269.22</v>
      </c>
      <c r="U50" s="384"/>
      <c r="V50" s="74"/>
      <c r="W50" s="74"/>
    </row>
    <row r="51" spans="1:23" s="3" customFormat="1" ht="11.25" customHeight="1">
      <c r="A51" s="347"/>
      <c r="B51" s="348"/>
      <c r="C51" s="349"/>
      <c r="D51" s="350"/>
      <c r="E51" s="351"/>
      <c r="F51" s="352"/>
      <c r="G51" s="353"/>
      <c r="H51" s="354"/>
      <c r="I51" s="354"/>
      <c r="J51" s="355"/>
      <c r="K51" s="356"/>
      <c r="L51" s="355"/>
      <c r="M51" s="355"/>
      <c r="N51" s="356"/>
      <c r="O51" s="355"/>
      <c r="P51" s="357"/>
      <c r="Q51" s="355"/>
      <c r="R51" s="355"/>
      <c r="S51" s="357"/>
      <c r="T51" s="601"/>
      <c r="U51" s="32"/>
      <c r="V51" s="75"/>
      <c r="W51" s="611"/>
    </row>
    <row r="52" spans="1:23" s="29" customFormat="1" ht="17.25" customHeight="1">
      <c r="A52" s="299" t="s">
        <v>186</v>
      </c>
      <c r="B52" s="154" t="s">
        <v>187</v>
      </c>
      <c r="C52" s="56" t="s">
        <v>192</v>
      </c>
      <c r="D52" s="263"/>
      <c r="E52" s="159">
        <v>43617</v>
      </c>
      <c r="F52" s="476"/>
      <c r="G52" s="79">
        <v>57293.96</v>
      </c>
      <c r="H52" s="43">
        <v>0</v>
      </c>
      <c r="I52" s="43">
        <v>0</v>
      </c>
      <c r="J52" s="27">
        <v>0</v>
      </c>
      <c r="K52" s="211">
        <v>0</v>
      </c>
      <c r="L52" s="43">
        <v>0</v>
      </c>
      <c r="M52" s="27">
        <v>0</v>
      </c>
      <c r="N52" s="211">
        <v>0</v>
      </c>
      <c r="O52" s="43">
        <v>1159</v>
      </c>
      <c r="P52" s="165">
        <v>13366.5</v>
      </c>
      <c r="Q52" s="43">
        <v>0</v>
      </c>
      <c r="R52" s="43">
        <v>19836.439999999999</v>
      </c>
      <c r="S52" s="27">
        <v>46027.99</v>
      </c>
      <c r="T52" s="602">
        <f>SUM(G52:S52)</f>
        <v>137683.89000000001</v>
      </c>
      <c r="U52" s="381"/>
      <c r="V52" s="74"/>
      <c r="W52" s="74"/>
    </row>
    <row r="53" spans="1:23" s="29" customFormat="1" ht="15.95" customHeight="1" thickBot="1">
      <c r="A53" s="300"/>
      <c r="B53" s="231"/>
      <c r="C53" s="170" t="s">
        <v>238</v>
      </c>
      <c r="D53" s="412"/>
      <c r="E53" s="405"/>
      <c r="F53" s="85"/>
      <c r="G53" s="88">
        <v>-39389.26</v>
      </c>
      <c r="H53" s="441"/>
      <c r="I53" s="441"/>
      <c r="J53" s="441"/>
      <c r="K53" s="443"/>
      <c r="L53" s="441"/>
      <c r="M53" s="441"/>
      <c r="N53" s="443"/>
      <c r="O53" s="441">
        <v>0</v>
      </c>
      <c r="P53" s="444">
        <v>0</v>
      </c>
      <c r="Q53" s="441"/>
      <c r="R53" s="441">
        <v>0</v>
      </c>
      <c r="S53" s="441">
        <v>0</v>
      </c>
      <c r="T53" s="88">
        <f>SUM(G53:S53)</f>
        <v>-39389.26</v>
      </c>
      <c r="U53" s="381"/>
      <c r="V53" s="74"/>
      <c r="W53" s="74"/>
    </row>
    <row r="54" spans="1:23" s="29" customFormat="1" ht="15.95" customHeight="1" thickTop="1">
      <c r="A54" s="501"/>
      <c r="B54" s="294"/>
      <c r="C54" s="311" t="s">
        <v>188</v>
      </c>
      <c r="D54" s="87"/>
      <c r="E54" s="66"/>
      <c r="F54" s="87"/>
      <c r="G54" s="528">
        <f>SUM(G52:G53)</f>
        <v>17904.7</v>
      </c>
      <c r="H54" s="532">
        <f t="shared" ref="H54:T54" si="11">SUM(H52:H53)</f>
        <v>0</v>
      </c>
      <c r="I54" s="532">
        <f t="shared" si="11"/>
        <v>0</v>
      </c>
      <c r="J54" s="532">
        <f t="shared" si="11"/>
        <v>0</v>
      </c>
      <c r="K54" s="533">
        <f t="shared" si="11"/>
        <v>0</v>
      </c>
      <c r="L54" s="532">
        <f t="shared" si="11"/>
        <v>0</v>
      </c>
      <c r="M54" s="532">
        <f t="shared" si="11"/>
        <v>0</v>
      </c>
      <c r="N54" s="533">
        <f t="shared" si="11"/>
        <v>0</v>
      </c>
      <c r="O54" s="532">
        <f t="shared" si="11"/>
        <v>1159</v>
      </c>
      <c r="P54" s="534">
        <f t="shared" si="11"/>
        <v>13366.5</v>
      </c>
      <c r="Q54" s="532">
        <f t="shared" si="11"/>
        <v>0</v>
      </c>
      <c r="R54" s="532">
        <f t="shared" si="11"/>
        <v>19836.439999999999</v>
      </c>
      <c r="S54" s="534">
        <f t="shared" si="11"/>
        <v>46027.99</v>
      </c>
      <c r="T54" s="528">
        <f t="shared" si="11"/>
        <v>98294.63</v>
      </c>
      <c r="U54" s="384"/>
      <c r="V54" s="74"/>
      <c r="W54" s="74"/>
    </row>
    <row r="55" spans="1:23" s="3" customFormat="1" ht="11.25" customHeight="1" thickBot="1">
      <c r="A55" s="347"/>
      <c r="B55" s="348"/>
      <c r="C55" s="349"/>
      <c r="D55" s="350"/>
      <c r="E55" s="351"/>
      <c r="F55" s="352"/>
      <c r="G55" s="353"/>
      <c r="H55" s="354"/>
      <c r="I55" s="354"/>
      <c r="J55" s="355"/>
      <c r="K55" s="356"/>
      <c r="L55" s="355"/>
      <c r="M55" s="355"/>
      <c r="N55" s="356"/>
      <c r="O55" s="355"/>
      <c r="P55" s="357"/>
      <c r="Q55" s="355"/>
      <c r="R55" s="355"/>
      <c r="S55" s="357"/>
      <c r="T55" s="601"/>
      <c r="U55" s="32"/>
      <c r="V55" s="75"/>
      <c r="W55" s="611"/>
    </row>
    <row r="56" spans="1:23" s="29" customFormat="1" ht="15.95" customHeight="1">
      <c r="A56" s="299" t="s">
        <v>34</v>
      </c>
      <c r="B56" s="154" t="s">
        <v>35</v>
      </c>
      <c r="C56" s="56" t="s">
        <v>176</v>
      </c>
      <c r="D56" s="148" t="s">
        <v>18</v>
      </c>
      <c r="E56" s="255"/>
      <c r="F56" s="86"/>
      <c r="G56" s="89">
        <v>99334.66</v>
      </c>
      <c r="H56" s="62">
        <v>0</v>
      </c>
      <c r="I56" s="62">
        <v>0</v>
      </c>
      <c r="J56" s="57">
        <v>572.5</v>
      </c>
      <c r="K56" s="212">
        <v>0</v>
      </c>
      <c r="L56" s="57">
        <v>0</v>
      </c>
      <c r="M56" s="58">
        <v>0</v>
      </c>
      <c r="N56" s="212">
        <v>0</v>
      </c>
      <c r="O56" s="57">
        <v>0</v>
      </c>
      <c r="P56" s="57">
        <v>0</v>
      </c>
      <c r="Q56" s="493">
        <v>1784.83</v>
      </c>
      <c r="R56" s="494"/>
      <c r="S56" s="58"/>
      <c r="T56" s="91">
        <f>SUM(G56:S56)</f>
        <v>101691.99</v>
      </c>
      <c r="U56" s="381"/>
      <c r="V56" s="74"/>
      <c r="W56" s="74"/>
    </row>
    <row r="57" spans="1:23" s="29" customFormat="1" ht="15.95" customHeight="1" thickBot="1">
      <c r="A57" s="300"/>
      <c r="B57" s="231" t="s">
        <v>35</v>
      </c>
      <c r="C57" s="170" t="s">
        <v>217</v>
      </c>
      <c r="D57" s="148" t="s">
        <v>10</v>
      </c>
      <c r="E57" s="405">
        <v>43070</v>
      </c>
      <c r="F57" s="85" t="s">
        <v>11</v>
      </c>
      <c r="G57" s="553">
        <v>-99334.66</v>
      </c>
      <c r="H57" s="59">
        <v>0</v>
      </c>
      <c r="I57" s="59">
        <v>0</v>
      </c>
      <c r="J57" s="59">
        <v>0</v>
      </c>
      <c r="K57" s="219">
        <v>0</v>
      </c>
      <c r="L57" s="59">
        <v>0</v>
      </c>
      <c r="M57" s="222">
        <v>0</v>
      </c>
      <c r="N57" s="59">
        <v>0</v>
      </c>
      <c r="O57" s="59">
        <v>0</v>
      </c>
      <c r="P57" s="59">
        <v>0</v>
      </c>
      <c r="Q57" s="471"/>
      <c r="R57" s="59">
        <v>0</v>
      </c>
      <c r="S57" s="222">
        <v>0</v>
      </c>
      <c r="T57" s="603">
        <f>SUM(G57:S57)</f>
        <v>-99334.66</v>
      </c>
      <c r="U57" s="381"/>
      <c r="V57" s="74"/>
      <c r="W57" s="74"/>
    </row>
    <row r="58" spans="1:23" s="29" customFormat="1" ht="15.95" customHeight="1" thickTop="1">
      <c r="A58" s="137"/>
      <c r="B58" s="294"/>
      <c r="C58" s="309" t="s">
        <v>36</v>
      </c>
      <c r="D58" s="320"/>
      <c r="E58" s="61"/>
      <c r="F58" s="60"/>
      <c r="G58" s="523">
        <f>SUM(G56:G57)</f>
        <v>0</v>
      </c>
      <c r="H58" s="525">
        <f t="shared" ref="H58:S58" si="12">SUM(H56:H57)</f>
        <v>0</v>
      </c>
      <c r="I58" s="525">
        <f t="shared" si="12"/>
        <v>0</v>
      </c>
      <c r="J58" s="525">
        <f t="shared" si="12"/>
        <v>572.5</v>
      </c>
      <c r="K58" s="524">
        <f t="shared" si="12"/>
        <v>0</v>
      </c>
      <c r="L58" s="525">
        <f t="shared" si="12"/>
        <v>0</v>
      </c>
      <c r="M58" s="526">
        <f t="shared" si="12"/>
        <v>0</v>
      </c>
      <c r="N58" s="525">
        <f t="shared" si="12"/>
        <v>0</v>
      </c>
      <c r="O58" s="525">
        <f t="shared" si="12"/>
        <v>0</v>
      </c>
      <c r="P58" s="525">
        <f t="shared" si="12"/>
        <v>0</v>
      </c>
      <c r="Q58" s="524">
        <f t="shared" si="12"/>
        <v>1784.83</v>
      </c>
      <c r="R58" s="525">
        <f t="shared" si="12"/>
        <v>0</v>
      </c>
      <c r="S58" s="526">
        <f t="shared" si="12"/>
        <v>0</v>
      </c>
      <c r="T58" s="523">
        <f>SUM(T56:T57)</f>
        <v>2357.33</v>
      </c>
      <c r="U58" s="384"/>
      <c r="V58" s="74"/>
      <c r="W58" s="74"/>
    </row>
    <row r="59" spans="1:23" s="3" customFormat="1" ht="11.25" customHeight="1">
      <c r="A59" s="347"/>
      <c r="B59" s="348"/>
      <c r="C59" s="349"/>
      <c r="D59" s="350"/>
      <c r="E59" s="351"/>
      <c r="F59" s="352"/>
      <c r="G59" s="353"/>
      <c r="H59" s="354"/>
      <c r="I59" s="354"/>
      <c r="J59" s="355"/>
      <c r="K59" s="356"/>
      <c r="L59" s="355"/>
      <c r="M59" s="357"/>
      <c r="N59" s="355"/>
      <c r="O59" s="355"/>
      <c r="P59" s="355"/>
      <c r="Q59" s="356"/>
      <c r="R59" s="355"/>
      <c r="S59" s="357"/>
      <c r="T59" s="601"/>
      <c r="U59" s="32"/>
      <c r="V59" s="75"/>
      <c r="W59" s="611"/>
    </row>
    <row r="60" spans="1:23" s="29" customFormat="1" ht="15.95" customHeight="1">
      <c r="A60" s="169"/>
      <c r="B60" s="154" t="s">
        <v>39</v>
      </c>
      <c r="C60" s="56" t="s">
        <v>40</v>
      </c>
      <c r="D60" s="145" t="s">
        <v>41</v>
      </c>
      <c r="E60" s="146" t="s">
        <v>42</v>
      </c>
      <c r="F60" s="149"/>
      <c r="G60" s="89">
        <v>-4658834.16</v>
      </c>
      <c r="H60" s="65">
        <v>0</v>
      </c>
      <c r="I60" s="65">
        <v>0</v>
      </c>
      <c r="J60" s="57">
        <v>0</v>
      </c>
      <c r="K60" s="214">
        <v>0</v>
      </c>
      <c r="L60" s="65">
        <v>0</v>
      </c>
      <c r="M60" s="58">
        <v>0</v>
      </c>
      <c r="N60" s="65">
        <v>0</v>
      </c>
      <c r="O60" s="65">
        <v>0</v>
      </c>
      <c r="P60" s="57">
        <v>0</v>
      </c>
      <c r="Q60" s="214">
        <v>0</v>
      </c>
      <c r="R60" s="65">
        <v>0</v>
      </c>
      <c r="S60" s="57">
        <v>0</v>
      </c>
      <c r="T60" s="604">
        <f>SUM(G60:S60)</f>
        <v>-4658834.16</v>
      </c>
      <c r="U60" s="381"/>
      <c r="V60" s="74"/>
      <c r="W60" s="74"/>
    </row>
    <row r="61" spans="1:23" s="29" customFormat="1" ht="15.95" customHeight="1">
      <c r="A61" s="321"/>
      <c r="B61" s="154" t="s">
        <v>39</v>
      </c>
      <c r="C61" s="56" t="s">
        <v>151</v>
      </c>
      <c r="D61" s="415"/>
      <c r="E61" s="416"/>
      <c r="F61" s="417"/>
      <c r="G61" s="447">
        <v>438132.55</v>
      </c>
      <c r="H61" s="448">
        <v>0</v>
      </c>
      <c r="I61" s="448">
        <v>0</v>
      </c>
      <c r="J61" s="449"/>
      <c r="K61" s="450">
        <v>0</v>
      </c>
      <c r="L61" s="448">
        <v>0</v>
      </c>
      <c r="M61" s="451">
        <v>0</v>
      </c>
      <c r="N61" s="448">
        <v>0</v>
      </c>
      <c r="O61" s="448">
        <v>0</v>
      </c>
      <c r="P61" s="449">
        <v>0</v>
      </c>
      <c r="Q61" s="450">
        <v>0</v>
      </c>
      <c r="R61" s="448">
        <v>0</v>
      </c>
      <c r="S61" s="449">
        <v>0</v>
      </c>
      <c r="T61" s="79">
        <f>SUM(G61:S61)</f>
        <v>438132.55</v>
      </c>
      <c r="U61" s="381"/>
      <c r="V61" s="74"/>
      <c r="W61" s="74"/>
    </row>
    <row r="62" spans="1:23" s="29" customFormat="1" ht="15.95" customHeight="1" thickBot="1">
      <c r="A62" s="321"/>
      <c r="B62" s="231" t="s">
        <v>39</v>
      </c>
      <c r="C62" s="170" t="s">
        <v>217</v>
      </c>
      <c r="D62" s="148" t="s">
        <v>10</v>
      </c>
      <c r="E62" s="405">
        <v>43070</v>
      </c>
      <c r="F62" s="85" t="s">
        <v>11</v>
      </c>
      <c r="G62" s="447">
        <v>1894212.41</v>
      </c>
      <c r="H62" s="377">
        <v>0</v>
      </c>
      <c r="I62" s="377">
        <v>0</v>
      </c>
      <c r="J62" s="377">
        <v>0</v>
      </c>
      <c r="K62" s="378">
        <v>0</v>
      </c>
      <c r="L62" s="377">
        <v>0</v>
      </c>
      <c r="M62" s="379">
        <v>0</v>
      </c>
      <c r="N62" s="377">
        <v>0</v>
      </c>
      <c r="O62" s="377">
        <v>0</v>
      </c>
      <c r="P62" s="377">
        <v>0</v>
      </c>
      <c r="Q62" s="378">
        <v>0</v>
      </c>
      <c r="R62" s="377">
        <v>0</v>
      </c>
      <c r="S62" s="377">
        <v>0</v>
      </c>
      <c r="T62" s="88">
        <f>SUM(G62:S62)</f>
        <v>1894212.41</v>
      </c>
      <c r="U62" s="381"/>
      <c r="V62" s="74"/>
      <c r="W62" s="74"/>
    </row>
    <row r="63" spans="1:23" s="29" customFormat="1" ht="15.95" customHeight="1" thickTop="1">
      <c r="A63" s="322"/>
      <c r="B63" s="313"/>
      <c r="C63" s="309" t="s">
        <v>43</v>
      </c>
      <c r="D63" s="315"/>
      <c r="E63" s="94"/>
      <c r="F63" s="144"/>
      <c r="G63" s="523">
        <f>SUM(G60:G62)</f>
        <v>-2326489.2000000002</v>
      </c>
      <c r="H63" s="525">
        <f t="shared" ref="H63:I63" si="13">SUM(H60:H62)</f>
        <v>0</v>
      </c>
      <c r="I63" s="525">
        <f t="shared" si="13"/>
        <v>0</v>
      </c>
      <c r="J63" s="525">
        <f>SUM(J60:J62)</f>
        <v>0</v>
      </c>
      <c r="K63" s="524">
        <f t="shared" ref="K63:R63" si="14">SUM(K60:K62)</f>
        <v>0</v>
      </c>
      <c r="L63" s="525">
        <f t="shared" si="14"/>
        <v>0</v>
      </c>
      <c r="M63" s="526">
        <f t="shared" si="14"/>
        <v>0</v>
      </c>
      <c r="N63" s="525">
        <f t="shared" si="14"/>
        <v>0</v>
      </c>
      <c r="O63" s="525">
        <f t="shared" si="14"/>
        <v>0</v>
      </c>
      <c r="P63" s="525">
        <f t="shared" si="14"/>
        <v>0</v>
      </c>
      <c r="Q63" s="524">
        <f t="shared" si="14"/>
        <v>0</v>
      </c>
      <c r="R63" s="525">
        <f t="shared" si="14"/>
        <v>0</v>
      </c>
      <c r="S63" s="526">
        <f>SUM(S60:S62)</f>
        <v>0</v>
      </c>
      <c r="T63" s="523">
        <f>SUM(T60:T62)</f>
        <v>-2326489.2000000002</v>
      </c>
      <c r="U63" s="384"/>
      <c r="V63" s="74"/>
      <c r="W63" s="74"/>
    </row>
    <row r="64" spans="1:23" s="3" customFormat="1" ht="11.25" customHeight="1">
      <c r="A64" s="347"/>
      <c r="B64" s="348"/>
      <c r="C64" s="349"/>
      <c r="D64" s="350"/>
      <c r="E64" s="351"/>
      <c r="F64" s="352"/>
      <c r="G64" s="353"/>
      <c r="H64" s="354"/>
      <c r="I64" s="354"/>
      <c r="J64" s="355"/>
      <c r="K64" s="356"/>
      <c r="L64" s="355"/>
      <c r="M64" s="357"/>
      <c r="N64" s="355"/>
      <c r="O64" s="355"/>
      <c r="P64" s="355"/>
      <c r="Q64" s="356"/>
      <c r="R64" s="355"/>
      <c r="S64" s="357"/>
      <c r="T64" s="353"/>
      <c r="U64" s="32"/>
      <c r="V64" s="75"/>
      <c r="W64" s="611"/>
    </row>
    <row r="65" spans="1:23" ht="15.95" customHeight="1">
      <c r="A65" s="323"/>
      <c r="B65" s="324"/>
      <c r="C65" s="324"/>
      <c r="D65" s="324"/>
      <c r="E65" s="324"/>
      <c r="F65" s="325"/>
      <c r="G65" s="90"/>
      <c r="H65" s="331"/>
      <c r="I65" s="331"/>
      <c r="J65" s="331"/>
      <c r="K65" s="330"/>
      <c r="L65" s="331"/>
      <c r="M65" s="332"/>
      <c r="N65" s="331"/>
      <c r="O65" s="331"/>
      <c r="P65" s="331"/>
      <c r="Q65" s="330"/>
      <c r="R65" s="331"/>
      <c r="S65" s="332"/>
      <c r="T65" s="329"/>
    </row>
    <row r="66" spans="1:23" ht="15.95" customHeight="1" thickBot="1">
      <c r="A66" s="326"/>
      <c r="B66" s="327"/>
      <c r="C66" s="328"/>
      <c r="D66" s="327"/>
      <c r="E66" s="327"/>
      <c r="F66" s="538" t="s">
        <v>84</v>
      </c>
      <c r="G66" s="495">
        <f>G9+G13+G19+G23+G27+G35+G39+G43+G47+G50+G54+G58+G63</f>
        <v>-1734437.48</v>
      </c>
      <c r="H66" s="496">
        <f>H9+H13+H19+H23+H27+H35+H39+H43+H47+H50+H54+H58+H63</f>
        <v>2683.36</v>
      </c>
      <c r="I66" s="497">
        <f>I9+I13+I19+I23+I27+I35+I39+I43+I47+I50+I54+I58+I63</f>
        <v>-3983.63</v>
      </c>
      <c r="J66" s="498">
        <f t="shared" ref="J66:S66" si="15">J9+J13+J19+J23+J27+J35+J39+J43+J47+J50+J54+J58+J63</f>
        <v>-748.82</v>
      </c>
      <c r="K66" s="496">
        <f t="shared" si="15"/>
        <v>10081.18</v>
      </c>
      <c r="L66" s="497">
        <f>L9+L13+L19+L23+L27+L35+L39+L43+L47+L50+L54+L58+L63</f>
        <v>-11051.26</v>
      </c>
      <c r="M66" s="498">
        <f>M9+M13+M19+M23+M27+M35+M39+M43+M47+M50+M54+M58+M63</f>
        <v>1427.58</v>
      </c>
      <c r="N66" s="496">
        <f t="shared" si="15"/>
        <v>-942.35</v>
      </c>
      <c r="O66" s="497">
        <f t="shared" si="15"/>
        <v>233922.36</v>
      </c>
      <c r="P66" s="498">
        <f t="shared" si="15"/>
        <v>30133.02</v>
      </c>
      <c r="Q66" s="496">
        <f t="shared" si="15"/>
        <v>108277.35</v>
      </c>
      <c r="R66" s="497">
        <f t="shared" si="15"/>
        <v>76760.929999999993</v>
      </c>
      <c r="S66" s="498">
        <f t="shared" si="15"/>
        <v>97008.22</v>
      </c>
      <c r="T66" s="495">
        <f>T9+T13+T19+T23+T27+T35+T39+T43+T47+T50+T54+T58+T63</f>
        <v>-1190869.54</v>
      </c>
      <c r="U66" s="109"/>
    </row>
    <row r="67" spans="1:23" s="29" customFormat="1" ht="15" customHeight="1" thickTop="1" thickBot="1">
      <c r="A67" s="666"/>
      <c r="B67" s="667"/>
      <c r="C67" s="668"/>
      <c r="D67" s="669"/>
      <c r="E67" s="669"/>
      <c r="F67" s="669"/>
      <c r="G67" s="652"/>
      <c r="H67" s="653"/>
      <c r="I67" s="670"/>
      <c r="J67" s="671"/>
      <c r="K67" s="672"/>
      <c r="L67" s="670"/>
      <c r="M67" s="673"/>
      <c r="N67" s="674"/>
      <c r="O67" s="670"/>
      <c r="P67" s="673"/>
      <c r="Q67" s="672"/>
      <c r="R67" s="670"/>
      <c r="S67" s="673"/>
      <c r="T67" s="652"/>
      <c r="U67" s="381"/>
      <c r="V67" s="74"/>
      <c r="W67" s="74"/>
    </row>
    <row r="68" spans="1:23" ht="15.95" customHeight="1">
      <c r="I68" s="333"/>
      <c r="J68" s="334"/>
      <c r="L68" s="333"/>
      <c r="M68" s="249"/>
      <c r="O68" s="333"/>
      <c r="P68" s="249"/>
      <c r="Q68" s="333"/>
      <c r="R68" s="333"/>
      <c r="S68" s="32"/>
      <c r="T68" s="67"/>
    </row>
    <row r="69" spans="1:23" ht="15.95" customHeight="1">
      <c r="J69" s="34"/>
      <c r="T69" s="50"/>
    </row>
    <row r="70" spans="1:23" ht="15.95" customHeight="1">
      <c r="S70" s="51"/>
      <c r="T70" s="50"/>
    </row>
    <row r="71" spans="1:23" ht="15.95" customHeight="1">
      <c r="T71" s="49"/>
    </row>
    <row r="72" spans="1:23" s="29" customFormat="1" ht="15.95" customHeight="1">
      <c r="A72" s="52"/>
      <c r="B72" s="128"/>
      <c r="C72" s="22"/>
      <c r="D72" s="22"/>
      <c r="E72" s="22"/>
      <c r="F72" s="22"/>
      <c r="G72" s="51"/>
      <c r="S72" s="22"/>
      <c r="T72" s="49"/>
      <c r="U72" s="32"/>
      <c r="V72" s="74"/>
      <c r="W72" s="74"/>
    </row>
    <row r="73" spans="1:23" ht="15.95" customHeight="1">
      <c r="T73" s="49"/>
    </row>
    <row r="74" spans="1:23" ht="15.95" customHeight="1">
      <c r="T74" s="49"/>
    </row>
    <row r="75" spans="1:23" ht="15.95" customHeight="1">
      <c r="T75" s="49"/>
    </row>
    <row r="76" spans="1:23" ht="15.95" customHeight="1">
      <c r="T76" s="49"/>
    </row>
    <row r="77" spans="1:23" ht="15.95" customHeight="1">
      <c r="T77" s="49"/>
    </row>
    <row r="78" spans="1:23" ht="15.95" customHeight="1">
      <c r="T78" s="49"/>
    </row>
    <row r="79" spans="1:23" ht="15.95" customHeight="1">
      <c r="T79" s="49"/>
    </row>
    <row r="80" spans="1:23" ht="15.95" customHeight="1">
      <c r="T80" s="49"/>
    </row>
    <row r="81" spans="20:20" ht="15.95" customHeight="1">
      <c r="T81" s="49"/>
    </row>
    <row r="82" spans="20:20" ht="15.95" customHeight="1">
      <c r="T82" s="49"/>
    </row>
  </sheetData>
  <mergeCells count="13">
    <mergeCell ref="Q5:S5"/>
    <mergeCell ref="A1:T1"/>
    <mergeCell ref="A2:T2"/>
    <mergeCell ref="A3:T3"/>
    <mergeCell ref="D15:D16"/>
    <mergeCell ref="E15:E16"/>
    <mergeCell ref="K5:M5"/>
    <mergeCell ref="N5:P5"/>
    <mergeCell ref="E29:E31"/>
    <mergeCell ref="F15:F16"/>
    <mergeCell ref="F29:F31"/>
    <mergeCell ref="H5:J5"/>
    <mergeCell ref="D29:D32"/>
  </mergeCells>
  <printOptions horizontalCentered="1"/>
  <pageMargins left="0.25" right="0.25" top="0.45" bottom="0.75" header="0.3" footer="0.3"/>
  <pageSetup scale="39" fitToHeight="0" orientation="landscape" r:id="rId1"/>
  <headerFooter>
    <oddFooter>&amp;L&amp;10&amp;Z&amp;F&amp;F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90" zoomScaleNormal="90" workbookViewId="0">
      <pane xSplit="1" ySplit="8" topLeftCell="B9" activePane="bottomRight" state="frozen"/>
      <selection activeCell="L87" sqref="L87"/>
      <selection pane="topRight" activeCell="L87" sqref="L87"/>
      <selection pane="bottomLeft" activeCell="L87" sqref="L87"/>
      <selection pane="bottomRight" activeCell="I31" sqref="I31"/>
    </sheetView>
  </sheetViews>
  <sheetFormatPr defaultRowHeight="15"/>
  <cols>
    <col min="1" max="1" width="21.5703125" customWidth="1"/>
    <col min="2" max="2" width="22.7109375" bestFit="1" customWidth="1"/>
    <col min="3" max="3" width="47.7109375" bestFit="1" customWidth="1"/>
    <col min="4" max="4" width="15.28515625" customWidth="1"/>
    <col min="5" max="5" width="14.5703125" bestFit="1" customWidth="1"/>
    <col min="6" max="6" width="14" customWidth="1"/>
    <col min="7" max="7" width="16" bestFit="1" customWidth="1"/>
    <col min="8" max="8" width="15.7109375" bestFit="1" customWidth="1"/>
    <col min="9" max="9" width="5.28515625" bestFit="1" customWidth="1"/>
    <col min="10" max="10" width="11.7109375" style="13" bestFit="1" customWidth="1"/>
    <col min="11" max="11" width="10.42578125" style="13" bestFit="1" customWidth="1"/>
    <col min="12" max="12" width="11.140625" style="13" bestFit="1" customWidth="1"/>
    <col min="13" max="14" width="12.140625" style="13" bestFit="1" customWidth="1"/>
  </cols>
  <sheetData>
    <row r="1" spans="1:14" ht="15.75">
      <c r="A1" s="709" t="s">
        <v>0</v>
      </c>
      <c r="B1" s="709"/>
      <c r="C1" s="709"/>
      <c r="D1" s="709"/>
      <c r="E1" s="709"/>
      <c r="F1" s="709"/>
      <c r="G1" s="709"/>
      <c r="H1" s="709"/>
    </row>
    <row r="2" spans="1:14" ht="15.75">
      <c r="A2" s="709" t="s">
        <v>86</v>
      </c>
      <c r="B2" s="709"/>
      <c r="C2" s="709"/>
      <c r="D2" s="709"/>
      <c r="E2" s="709"/>
      <c r="F2" s="709"/>
      <c r="G2" s="709"/>
      <c r="H2" s="709"/>
    </row>
    <row r="3" spans="1:14" ht="15.75">
      <c r="A3" s="709" t="s">
        <v>231</v>
      </c>
      <c r="B3" s="709"/>
      <c r="C3" s="709"/>
      <c r="D3" s="709"/>
      <c r="E3" s="709"/>
      <c r="F3" s="709"/>
      <c r="G3" s="709"/>
      <c r="H3" s="709"/>
      <c r="J3"/>
      <c r="K3"/>
      <c r="L3"/>
      <c r="M3"/>
      <c r="N3"/>
    </row>
    <row r="4" spans="1:14" ht="15.75">
      <c r="A4" s="54"/>
      <c r="B4" s="54"/>
      <c r="C4" s="54"/>
      <c r="D4" s="54"/>
      <c r="E4" s="54"/>
      <c r="F4" s="54"/>
      <c r="G4" s="54"/>
      <c r="H4" s="54"/>
    </row>
    <row r="5" spans="1:14" s="22" customFormat="1">
      <c r="A5" s="110"/>
      <c r="B5" s="110"/>
      <c r="C5" s="110"/>
      <c r="D5" s="110"/>
      <c r="E5"/>
      <c r="F5"/>
      <c r="G5"/>
      <c r="H5"/>
      <c r="I5"/>
      <c r="J5" s="32"/>
      <c r="K5" s="32"/>
      <c r="L5" s="32"/>
      <c r="M5" s="32"/>
      <c r="N5" s="32"/>
    </row>
    <row r="6" spans="1:14" s="22" customFormat="1" ht="15.75" thickBot="1">
      <c r="A6" s="92"/>
      <c r="B6" s="92"/>
      <c r="E6"/>
      <c r="F6"/>
      <c r="G6"/>
      <c r="H6"/>
      <c r="I6"/>
      <c r="J6" s="32"/>
      <c r="K6" s="32"/>
      <c r="L6" s="32"/>
      <c r="M6" s="32"/>
      <c r="N6" s="32"/>
    </row>
    <row r="7" spans="1:14" s="22" customFormat="1" ht="15.75" thickBot="1">
      <c r="A7" s="92"/>
      <c r="B7" s="92"/>
      <c r="D7" s="93"/>
      <c r="E7" s="711" t="s">
        <v>218</v>
      </c>
      <c r="F7" s="712"/>
      <c r="G7" s="713"/>
      <c r="H7"/>
    </row>
    <row r="8" spans="1:14" s="22" customFormat="1" ht="39" thickBot="1">
      <c r="A8" s="387" t="s">
        <v>3</v>
      </c>
      <c r="B8" s="388" t="s">
        <v>178</v>
      </c>
      <c r="C8" s="389" t="s">
        <v>4</v>
      </c>
      <c r="D8" s="618" t="s">
        <v>198</v>
      </c>
      <c r="E8" s="619" t="s">
        <v>219</v>
      </c>
      <c r="F8" s="620" t="s">
        <v>65</v>
      </c>
      <c r="G8" s="621" t="s">
        <v>66</v>
      </c>
      <c r="H8" s="618" t="s">
        <v>229</v>
      </c>
      <c r="I8" s="474"/>
      <c r="J8" s="29"/>
      <c r="K8" s="29"/>
    </row>
    <row r="9" spans="1:14" s="29" customFormat="1" ht="15" customHeight="1">
      <c r="A9" s="111" t="s">
        <v>123</v>
      </c>
      <c r="B9" s="112" t="s">
        <v>87</v>
      </c>
      <c r="C9" s="125" t="s">
        <v>88</v>
      </c>
      <c r="D9" s="403">
        <f>'GAS Activity 2021'!G9</f>
        <v>58350.55</v>
      </c>
      <c r="E9" s="502">
        <f>SUM('GAS Activity 2021'!H7:S7)</f>
        <v>-1594.32</v>
      </c>
      <c r="F9" s="478">
        <v>0</v>
      </c>
      <c r="G9" s="503">
        <f>SUM('GAS Activity 2021'!H8:S8)</f>
        <v>0</v>
      </c>
      <c r="H9" s="403">
        <f>SUM(D9:G9)</f>
        <v>56756.23</v>
      </c>
      <c r="I9" s="113"/>
      <c r="L9" s="22"/>
      <c r="M9" s="22"/>
      <c r="N9" s="22"/>
    </row>
    <row r="10" spans="1:14" s="29" customFormat="1" ht="15" customHeight="1">
      <c r="A10" s="114" t="s">
        <v>124</v>
      </c>
      <c r="B10" s="115" t="s">
        <v>87</v>
      </c>
      <c r="C10" s="116" t="s">
        <v>89</v>
      </c>
      <c r="D10" s="199">
        <f>'GAS Activity 2021'!G17</f>
        <v>8688.36</v>
      </c>
      <c r="E10" s="504">
        <f>SUM('GAS Activity 2021'!H11:S11)</f>
        <v>1985.41</v>
      </c>
      <c r="F10" s="479">
        <f>SUM('GAS Activity 2021'!H12:S12)</f>
        <v>0</v>
      </c>
      <c r="G10" s="505">
        <f>SUM('GAS Activity 2021'!H14:S16)</f>
        <v>0</v>
      </c>
      <c r="H10" s="199">
        <f>SUM(D10:G10)</f>
        <v>10673.77</v>
      </c>
      <c r="I10" s="113"/>
      <c r="L10" s="22"/>
      <c r="M10" s="22"/>
      <c r="N10" s="22"/>
    </row>
    <row r="11" spans="1:14" s="29" customFormat="1" ht="15" customHeight="1">
      <c r="A11" s="114" t="s">
        <v>125</v>
      </c>
      <c r="B11" s="115" t="s">
        <v>90</v>
      </c>
      <c r="C11" s="126" t="s">
        <v>91</v>
      </c>
      <c r="D11" s="199">
        <f>'GAS Activity 2021'!G23</f>
        <v>19137.830000000002</v>
      </c>
      <c r="E11" s="504">
        <f>SUM('GAS Activity 2021'!H19:S19)</f>
        <v>6564.79</v>
      </c>
      <c r="F11" s="479">
        <f>SUM('GAS Activity 2021'!H20:S20)</f>
        <v>0</v>
      </c>
      <c r="G11" s="505">
        <f>SUM('GAS Activity 2021'!H21:S22)</f>
        <v>0</v>
      </c>
      <c r="H11" s="199">
        <f t="shared" ref="H11:H20" si="0">SUM(D11:G11)</f>
        <v>25702.62</v>
      </c>
      <c r="I11" s="113"/>
      <c r="L11" s="22"/>
      <c r="M11" s="22"/>
      <c r="N11" s="22"/>
    </row>
    <row r="12" spans="1:14" s="29" customFormat="1" ht="15" customHeight="1">
      <c r="A12" s="117" t="s">
        <v>126</v>
      </c>
      <c r="B12" s="115" t="s">
        <v>87</v>
      </c>
      <c r="C12" s="126" t="s">
        <v>92</v>
      </c>
      <c r="D12" s="199">
        <f>'GAS Activity 2021'!G27</f>
        <v>9585.19</v>
      </c>
      <c r="E12" s="504">
        <f>SUM('GAS Activity 2021'!H25:S25)</f>
        <v>0</v>
      </c>
      <c r="F12" s="479">
        <v>0</v>
      </c>
      <c r="G12" s="505">
        <f>SUM('GAS Activity 2021'!H26:S26)</f>
        <v>0</v>
      </c>
      <c r="H12" s="199">
        <f t="shared" si="0"/>
        <v>9585.19</v>
      </c>
      <c r="I12" s="113"/>
      <c r="L12" s="22"/>
      <c r="M12" s="22"/>
      <c r="N12" s="22"/>
    </row>
    <row r="13" spans="1:14" s="29" customFormat="1" ht="15" customHeight="1">
      <c r="A13" s="114" t="s">
        <v>127</v>
      </c>
      <c r="B13" s="115" t="s">
        <v>87</v>
      </c>
      <c r="C13" s="126" t="s">
        <v>93</v>
      </c>
      <c r="D13" s="199">
        <f>'GAS Activity 2021'!G36</f>
        <v>2550457.56</v>
      </c>
      <c r="E13" s="504">
        <f>SUM('GAS Activity 2021'!H29:S29)</f>
        <v>839917.53</v>
      </c>
      <c r="F13" s="479">
        <f>SUM('GAS Activity 2021'!H32:S32)</f>
        <v>-43499.26</v>
      </c>
      <c r="G13" s="505">
        <f>SUM('GAS Activity 2021'!H33:S35)</f>
        <v>0</v>
      </c>
      <c r="H13" s="199">
        <f t="shared" si="0"/>
        <v>3346875.83</v>
      </c>
      <c r="I13" s="113"/>
      <c r="L13" s="22"/>
      <c r="M13" s="22"/>
      <c r="N13" s="22"/>
    </row>
    <row r="14" spans="1:14" s="29" customFormat="1" ht="15" customHeight="1">
      <c r="A14" s="95" t="s">
        <v>128</v>
      </c>
      <c r="B14" s="115" t="s">
        <v>87</v>
      </c>
      <c r="C14" s="126" t="s">
        <v>94</v>
      </c>
      <c r="D14" s="199">
        <f>'GAS Activity 2021'!G41</f>
        <v>292357.38</v>
      </c>
      <c r="E14" s="504">
        <f>SUM('GAS Activity 2021'!H38:S38)</f>
        <v>772743.33</v>
      </c>
      <c r="F14" s="479">
        <f>SUM('GAS Activity 2021'!H39:S39)</f>
        <v>-108641.7</v>
      </c>
      <c r="G14" s="505">
        <f>SUM('GAS Activity 2021'!H40:S40)</f>
        <v>0</v>
      </c>
      <c r="H14" s="199">
        <f t="shared" si="0"/>
        <v>956459.01</v>
      </c>
      <c r="I14" s="113"/>
      <c r="L14" s="22"/>
      <c r="M14" s="22"/>
      <c r="N14" s="22"/>
    </row>
    <row r="15" spans="1:14" s="29" customFormat="1" ht="15" customHeight="1">
      <c r="A15" s="95" t="s">
        <v>129</v>
      </c>
      <c r="B15" s="115" t="s">
        <v>90</v>
      </c>
      <c r="C15" s="126" t="s">
        <v>95</v>
      </c>
      <c r="D15" s="199">
        <f>'GAS Activity 2021'!G46</f>
        <v>491738.39</v>
      </c>
      <c r="E15" s="504">
        <f>SUM('GAS Activity 2021'!H43:S44)</f>
        <v>131955.34</v>
      </c>
      <c r="F15" s="479">
        <v>0</v>
      </c>
      <c r="G15" s="505">
        <f>SUM('GAS Activity 2021'!H45:S45)</f>
        <v>0</v>
      </c>
      <c r="H15" s="199">
        <f t="shared" si="0"/>
        <v>623693.73</v>
      </c>
      <c r="I15" s="113"/>
      <c r="L15" s="22"/>
      <c r="M15" s="22"/>
      <c r="N15" s="22"/>
    </row>
    <row r="16" spans="1:14" s="29" customFormat="1" ht="15" customHeight="1">
      <c r="A16" s="95" t="s">
        <v>130</v>
      </c>
      <c r="B16" s="115" t="s">
        <v>87</v>
      </c>
      <c r="C16" s="126" t="s">
        <v>96</v>
      </c>
      <c r="D16" s="199">
        <f>'GAS Activity 2021'!G50</f>
        <v>421381.75</v>
      </c>
      <c r="E16" s="504">
        <f>SUM('GAS Activity 2021'!H48:S48)</f>
        <v>3082741.82</v>
      </c>
      <c r="F16" s="479">
        <v>0</v>
      </c>
      <c r="G16" s="505">
        <f>SUM('GAS Activity 2021'!H49:S49)</f>
        <v>0</v>
      </c>
      <c r="H16" s="199">
        <f t="shared" si="0"/>
        <v>3504123.57</v>
      </c>
      <c r="I16" s="113"/>
      <c r="L16" s="22"/>
      <c r="M16" s="22"/>
      <c r="N16" s="22"/>
    </row>
    <row r="17" spans="1:14" s="29" customFormat="1" ht="15" customHeight="1">
      <c r="A17" s="114" t="s">
        <v>131</v>
      </c>
      <c r="B17" s="115" t="s">
        <v>87</v>
      </c>
      <c r="C17" s="126" t="s">
        <v>97</v>
      </c>
      <c r="D17" s="199">
        <f>'GAS Activity 2021'!G56</f>
        <v>14042.63</v>
      </c>
      <c r="E17" s="504">
        <f>SUM('GAS Activity 2021'!H52:S52)</f>
        <v>6285.36</v>
      </c>
      <c r="F17" s="479">
        <f>SUM('GAS Activity 2021'!H53:S53)</f>
        <v>0</v>
      </c>
      <c r="G17" s="505">
        <f>SUM('GAS Activity 2021'!H54:S55)</f>
        <v>0</v>
      </c>
      <c r="H17" s="199">
        <f t="shared" si="0"/>
        <v>20327.990000000002</v>
      </c>
      <c r="I17" s="113"/>
      <c r="L17" s="22"/>
      <c r="M17" s="22"/>
      <c r="N17" s="22"/>
    </row>
    <row r="18" spans="1:14" s="29" customFormat="1" ht="15" customHeight="1">
      <c r="A18" s="95" t="s">
        <v>132</v>
      </c>
      <c r="B18" s="115" t="s">
        <v>87</v>
      </c>
      <c r="C18" s="116" t="s">
        <v>98</v>
      </c>
      <c r="D18" s="199">
        <f>'GAS Activity 2021'!G60</f>
        <v>107905.88</v>
      </c>
      <c r="E18" s="504">
        <f>SUM('GAS Activity 2021'!H58:S58)</f>
        <v>75044.22</v>
      </c>
      <c r="F18" s="479">
        <v>0</v>
      </c>
      <c r="G18" s="505">
        <f>SUM('GAS Activity 2021'!H59:S59)</f>
        <v>0</v>
      </c>
      <c r="H18" s="199">
        <f t="shared" si="0"/>
        <v>182950.1</v>
      </c>
      <c r="I18" s="113"/>
      <c r="L18" s="22"/>
      <c r="M18" s="22"/>
      <c r="N18" s="22"/>
    </row>
    <row r="19" spans="1:14" s="29" customFormat="1" ht="15" customHeight="1">
      <c r="A19" s="95" t="s">
        <v>133</v>
      </c>
      <c r="B19" s="115" t="s">
        <v>87</v>
      </c>
      <c r="C19" s="126" t="s">
        <v>99</v>
      </c>
      <c r="D19" s="199">
        <f>'GAS Activity 2021'!G64</f>
        <v>0</v>
      </c>
      <c r="E19" s="504">
        <f>SUM('GAS Activity 2021'!H62:S62)</f>
        <v>0</v>
      </c>
      <c r="F19" s="479">
        <v>0</v>
      </c>
      <c r="G19" s="505">
        <f>SUM('GAS Activity 2021'!H63:S63)</f>
        <v>0</v>
      </c>
      <c r="H19" s="199">
        <f t="shared" si="0"/>
        <v>0</v>
      </c>
      <c r="I19" s="113"/>
      <c r="L19" s="22"/>
      <c r="M19" s="22"/>
      <c r="N19" s="22"/>
    </row>
    <row r="20" spans="1:14" s="29" customFormat="1" ht="15" customHeight="1">
      <c r="A20" s="95">
        <v>18608062</v>
      </c>
      <c r="B20" s="118" t="s">
        <v>41</v>
      </c>
      <c r="C20" s="116" t="s">
        <v>62</v>
      </c>
      <c r="D20" s="199">
        <f>'GAS Activity 2021'!G69</f>
        <v>-18921657.91</v>
      </c>
      <c r="E20" s="479">
        <v>0</v>
      </c>
      <c r="F20" s="479">
        <f>SUM('GAS Activity 2021'!H69:S69)</f>
        <v>-8588.4599999999991</v>
      </c>
      <c r="G20" s="505">
        <f>SUM('GAS Activity 2021'!H68:S68)</f>
        <v>0</v>
      </c>
      <c r="H20" s="199">
        <f t="shared" si="0"/>
        <v>-18930246.370000001</v>
      </c>
      <c r="I20" s="113"/>
      <c r="L20" s="22"/>
      <c r="M20" s="22"/>
      <c r="N20" s="22"/>
    </row>
    <row r="21" spans="1:14" s="29" customFormat="1">
      <c r="A21" s="119"/>
      <c r="B21" s="120"/>
      <c r="C21" s="44"/>
      <c r="D21" s="200"/>
      <c r="E21" s="480"/>
      <c r="F21" s="481"/>
      <c r="G21" s="201"/>
      <c r="H21" s="200"/>
      <c r="I21" s="121"/>
      <c r="L21" s="22"/>
      <c r="M21" s="22"/>
      <c r="N21" s="22"/>
    </row>
    <row r="22" spans="1:14" s="29" customFormat="1" ht="15" customHeight="1" thickBot="1">
      <c r="A22" s="119"/>
      <c r="B22" s="120"/>
      <c r="C22" s="127" t="s">
        <v>84</v>
      </c>
      <c r="D22" s="661">
        <f>SUM(D9:D21)</f>
        <v>-14948012.390000001</v>
      </c>
      <c r="E22" s="661">
        <f>SUM(E9:E21)</f>
        <v>4915643.4800000004</v>
      </c>
      <c r="F22" s="662">
        <f>SUM(F9:F21)</f>
        <v>-160729.42000000001</v>
      </c>
      <c r="G22" s="665">
        <f t="shared" ref="G22" si="1">SUM(G9:G21)</f>
        <v>0</v>
      </c>
      <c r="H22" s="661">
        <f>SUM(H9:H21)</f>
        <v>-10193098.33</v>
      </c>
      <c r="I22" s="122"/>
    </row>
    <row r="23" spans="1:14" s="29" customFormat="1" ht="15" customHeight="1" thickTop="1" thickBot="1">
      <c r="A23" s="123"/>
      <c r="B23" s="124"/>
      <c r="C23" s="473"/>
      <c r="D23" s="108"/>
      <c r="E23" s="506"/>
      <c r="F23" s="482"/>
      <c r="G23" s="402"/>
      <c r="H23" s="108"/>
      <c r="L23" s="22"/>
      <c r="M23" s="22"/>
      <c r="N23" s="22"/>
    </row>
    <row r="24" spans="1:14" s="29" customFormat="1" ht="15.95" customHeight="1">
      <c r="G24" s="384"/>
      <c r="L24" s="22"/>
      <c r="M24" s="22"/>
      <c r="N24" s="22"/>
    </row>
    <row r="25" spans="1:14" s="2" customFormat="1" ht="16.149999999999999" customHeight="1">
      <c r="A25" s="11" t="s">
        <v>144</v>
      </c>
      <c r="J25"/>
      <c r="K25"/>
      <c r="L25"/>
      <c r="M25"/>
      <c r="N25"/>
    </row>
    <row r="26" spans="1:14">
      <c r="A26" s="11" t="s">
        <v>145</v>
      </c>
      <c r="B26" s="11"/>
      <c r="J26"/>
      <c r="K26"/>
      <c r="L26"/>
      <c r="M26"/>
      <c r="N26"/>
    </row>
    <row r="27" spans="1:14">
      <c r="A27" s="11" t="s">
        <v>146</v>
      </c>
      <c r="J27"/>
      <c r="K27"/>
      <c r="L27"/>
      <c r="M27"/>
      <c r="N27"/>
    </row>
    <row r="28" spans="1:14">
      <c r="A28" s="18" t="s">
        <v>147</v>
      </c>
      <c r="J28"/>
      <c r="K28"/>
      <c r="L28"/>
      <c r="M28"/>
      <c r="N28"/>
    </row>
    <row r="29" spans="1:14">
      <c r="A29" s="11"/>
    </row>
    <row r="30" spans="1:14">
      <c r="A30" s="12"/>
    </row>
  </sheetData>
  <mergeCells count="4">
    <mergeCell ref="A1:H1"/>
    <mergeCell ref="A2:H2"/>
    <mergeCell ref="A3:H3"/>
    <mergeCell ref="E7:G7"/>
  </mergeCells>
  <pageMargins left="0.7" right="0.7" top="0.75" bottom="0.75" header="0.3" footer="0.3"/>
  <pageSetup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zoomScale="80" zoomScaleNormal="80" workbookViewId="0">
      <pane xSplit="3" ySplit="6" topLeftCell="E7" activePane="bottomRight" state="frozen"/>
      <selection activeCell="L87" sqref="L87"/>
      <selection pane="topRight" activeCell="L87" sqref="L87"/>
      <selection pane="bottomLeft" activeCell="L87" sqref="L87"/>
      <selection pane="bottomRight" activeCell="V50" sqref="V50"/>
    </sheetView>
  </sheetViews>
  <sheetFormatPr defaultRowHeight="15" outlineLevelCol="1"/>
  <cols>
    <col min="1" max="1" width="10.7109375" style="1" customWidth="1"/>
    <col min="2" max="2" width="12" bestFit="1" customWidth="1"/>
    <col min="3" max="3" width="67.28515625" bestFit="1" customWidth="1"/>
    <col min="4" max="4" width="15.85546875" style="197" customWidth="1"/>
    <col min="5" max="6" width="13.7109375" customWidth="1"/>
    <col min="7" max="7" width="16.7109375" bestFit="1" customWidth="1" outlineLevel="1"/>
    <col min="8" max="8" width="12.28515625" bestFit="1" customWidth="1"/>
    <col min="9" max="9" width="11.28515625" bestFit="1" customWidth="1"/>
    <col min="10" max="11" width="12.28515625" bestFit="1" customWidth="1"/>
    <col min="12" max="12" width="11.28515625" bestFit="1" customWidth="1"/>
    <col min="13" max="17" width="12.28515625" bestFit="1" customWidth="1"/>
    <col min="18" max="18" width="13.85546875" bestFit="1" customWidth="1"/>
    <col min="19" max="19" width="13" bestFit="1" customWidth="1"/>
    <col min="20" max="20" width="15.85546875" style="4" bestFit="1" customWidth="1"/>
    <col min="21" max="21" width="5.5703125" style="13" bestFit="1" customWidth="1"/>
    <col min="22" max="22" width="11.28515625" style="21" bestFit="1" customWidth="1"/>
  </cols>
  <sheetData>
    <row r="1" spans="1:22" ht="15.95" customHeight="1">
      <c r="A1" s="683" t="s">
        <v>0</v>
      </c>
      <c r="B1" s="683"/>
      <c r="C1" s="683"/>
      <c r="D1" s="683"/>
      <c r="E1" s="683"/>
      <c r="F1" s="683"/>
      <c r="G1" s="683"/>
      <c r="H1" s="683"/>
      <c r="I1" s="683"/>
      <c r="J1" s="683"/>
      <c r="K1" s="683"/>
      <c r="L1" s="683"/>
      <c r="M1" s="683"/>
      <c r="N1" s="683"/>
      <c r="O1" s="683"/>
      <c r="P1" s="683"/>
      <c r="Q1" s="683"/>
      <c r="R1" s="683"/>
      <c r="S1" s="683"/>
      <c r="T1" s="683"/>
    </row>
    <row r="2" spans="1:22" ht="15.95" customHeight="1">
      <c r="A2" s="683" t="s">
        <v>100</v>
      </c>
      <c r="B2" s="683"/>
      <c r="C2" s="683"/>
      <c r="D2" s="683"/>
      <c r="E2" s="683"/>
      <c r="F2" s="683"/>
      <c r="G2" s="683"/>
      <c r="H2" s="683"/>
      <c r="I2" s="683"/>
      <c r="J2" s="683"/>
      <c r="K2" s="683"/>
      <c r="L2" s="683"/>
      <c r="M2" s="683"/>
      <c r="N2" s="683"/>
      <c r="O2" s="683"/>
      <c r="P2" s="683"/>
      <c r="Q2" s="683"/>
      <c r="R2" s="683"/>
      <c r="S2" s="683"/>
      <c r="T2" s="683"/>
    </row>
    <row r="3" spans="1:22" ht="21">
      <c r="A3" s="675" t="s">
        <v>227</v>
      </c>
      <c r="B3" s="675"/>
      <c r="C3" s="675"/>
      <c r="D3" s="675"/>
      <c r="E3" s="675"/>
      <c r="F3" s="675"/>
      <c r="G3" s="675"/>
      <c r="H3" s="675"/>
      <c r="I3" s="675"/>
      <c r="J3" s="675"/>
      <c r="K3" s="675"/>
      <c r="L3" s="675"/>
      <c r="M3" s="675"/>
      <c r="N3" s="675"/>
      <c r="O3" s="675"/>
      <c r="P3" s="675"/>
      <c r="Q3" s="675"/>
      <c r="R3" s="675"/>
      <c r="S3" s="675"/>
      <c r="T3" s="675"/>
      <c r="V3"/>
    </row>
    <row r="4" spans="1:22" ht="15.95" customHeight="1">
      <c r="A4" s="17"/>
      <c r="B4" s="17"/>
      <c r="C4" s="17"/>
      <c r="D4" s="196"/>
      <c r="E4" s="17"/>
      <c r="F4" s="17"/>
      <c r="G4" s="17"/>
      <c r="H4" s="17"/>
      <c r="I4" s="17"/>
      <c r="J4" s="17"/>
      <c r="K4" s="17"/>
      <c r="L4" s="17"/>
      <c r="M4" s="17"/>
      <c r="N4" s="17"/>
      <c r="O4" s="17"/>
      <c r="P4" s="17"/>
      <c r="Q4" s="17"/>
      <c r="R4" s="17"/>
      <c r="S4" s="17"/>
      <c r="T4" s="19"/>
    </row>
    <row r="5" spans="1:22" ht="15.75" thickBot="1">
      <c r="A5" s="8"/>
      <c r="B5" s="2"/>
      <c r="C5" s="2"/>
      <c r="D5" s="452"/>
      <c r="E5" s="2"/>
      <c r="F5" s="2"/>
      <c r="G5" s="453" t="s">
        <v>177</v>
      </c>
      <c r="H5" s="676" t="s">
        <v>221</v>
      </c>
      <c r="I5" s="676"/>
      <c r="J5" s="676"/>
      <c r="K5" s="676" t="s">
        <v>222</v>
      </c>
      <c r="L5" s="676"/>
      <c r="M5" s="676"/>
      <c r="N5" s="676" t="s">
        <v>223</v>
      </c>
      <c r="O5" s="676"/>
      <c r="P5" s="676"/>
      <c r="Q5" s="676" t="s">
        <v>224</v>
      </c>
      <c r="R5" s="676"/>
      <c r="S5" s="676"/>
      <c r="T5" s="454" t="s">
        <v>177</v>
      </c>
    </row>
    <row r="6" spans="1:22" s="23" customFormat="1" ht="30" customHeight="1" thickBot="1">
      <c r="A6" s="628" t="s">
        <v>2</v>
      </c>
      <c r="B6" s="629" t="s">
        <v>3</v>
      </c>
      <c r="C6" s="630" t="s">
        <v>4</v>
      </c>
      <c r="D6" s="629" t="s">
        <v>5</v>
      </c>
      <c r="E6" s="629" t="s">
        <v>6</v>
      </c>
      <c r="F6" s="631" t="s">
        <v>7</v>
      </c>
      <c r="G6" s="635" t="s">
        <v>225</v>
      </c>
      <c r="H6" s="632">
        <v>44197</v>
      </c>
      <c r="I6" s="633">
        <v>44228</v>
      </c>
      <c r="J6" s="634">
        <v>44256</v>
      </c>
      <c r="K6" s="632">
        <v>44287</v>
      </c>
      <c r="L6" s="633">
        <v>44317</v>
      </c>
      <c r="M6" s="634">
        <v>44348</v>
      </c>
      <c r="N6" s="632">
        <v>44378</v>
      </c>
      <c r="O6" s="633">
        <v>44409</v>
      </c>
      <c r="P6" s="634">
        <v>44440</v>
      </c>
      <c r="Q6" s="632">
        <v>44470</v>
      </c>
      <c r="R6" s="633">
        <v>44501</v>
      </c>
      <c r="S6" s="634">
        <v>44531</v>
      </c>
      <c r="T6" s="618" t="s">
        <v>226</v>
      </c>
      <c r="U6" s="383"/>
    </row>
    <row r="7" spans="1:22" s="2" customFormat="1" ht="15.95" customHeight="1">
      <c r="A7" s="271">
        <v>18606102</v>
      </c>
      <c r="B7" s="155">
        <v>18608612</v>
      </c>
      <c r="C7" s="25" t="s">
        <v>152</v>
      </c>
      <c r="D7" s="26" t="s">
        <v>46</v>
      </c>
      <c r="E7" s="396"/>
      <c r="F7" s="399"/>
      <c r="G7" s="79">
        <v>920565.56</v>
      </c>
      <c r="H7" s="28">
        <v>0</v>
      </c>
      <c r="I7" s="28">
        <v>-3929.95</v>
      </c>
      <c r="J7" s="27">
        <v>2335.63</v>
      </c>
      <c r="K7" s="202">
        <v>0</v>
      </c>
      <c r="L7" s="27">
        <v>0</v>
      </c>
      <c r="M7" s="165">
        <v>0</v>
      </c>
      <c r="N7" s="202">
        <v>0</v>
      </c>
      <c r="O7" s="27">
        <v>0</v>
      </c>
      <c r="P7" s="165">
        <v>0</v>
      </c>
      <c r="Q7" s="202">
        <v>0</v>
      </c>
      <c r="R7" s="27">
        <v>0</v>
      </c>
      <c r="S7" s="165">
        <v>0</v>
      </c>
      <c r="T7" s="91">
        <f>SUM(G7:S7)</f>
        <v>918971.24</v>
      </c>
      <c r="U7" s="381"/>
      <c r="V7" s="74"/>
    </row>
    <row r="8" spans="1:22" s="2" customFormat="1" ht="15.95" customHeight="1" thickBot="1">
      <c r="A8" s="272"/>
      <c r="B8" s="418">
        <v>18608612</v>
      </c>
      <c r="C8" s="302" t="s">
        <v>217</v>
      </c>
      <c r="D8" s="256" t="s">
        <v>47</v>
      </c>
      <c r="E8" s="419">
        <v>43070</v>
      </c>
      <c r="F8" s="420" t="s">
        <v>11</v>
      </c>
      <c r="G8" s="83">
        <v>-862215.01</v>
      </c>
      <c r="H8" s="47">
        <v>0</v>
      </c>
      <c r="I8" s="47">
        <v>0</v>
      </c>
      <c r="J8" s="47">
        <v>0</v>
      </c>
      <c r="K8" s="232">
        <v>0</v>
      </c>
      <c r="L8" s="47">
        <v>0</v>
      </c>
      <c r="M8" s="167">
        <v>0</v>
      </c>
      <c r="N8" s="232">
        <v>0</v>
      </c>
      <c r="O8" s="47">
        <v>0</v>
      </c>
      <c r="P8" s="47">
        <v>0</v>
      </c>
      <c r="Q8" s="232">
        <v>0</v>
      </c>
      <c r="R8" s="47">
        <v>0</v>
      </c>
      <c r="S8" s="167">
        <v>0</v>
      </c>
      <c r="T8" s="83">
        <f>SUM(G8:S8)</f>
        <v>-862215.01</v>
      </c>
      <c r="U8" s="381"/>
      <c r="V8" s="74"/>
    </row>
    <row r="9" spans="1:22" s="2" customFormat="1" ht="15.95" customHeight="1" thickTop="1">
      <c r="A9" s="270"/>
      <c r="B9" s="267"/>
      <c r="C9" s="268" t="s">
        <v>48</v>
      </c>
      <c r="D9" s="269"/>
      <c r="E9" s="240"/>
      <c r="F9" s="241"/>
      <c r="G9" s="528">
        <v>58350.55</v>
      </c>
      <c r="H9" s="532">
        <f t="shared" ref="H9:S9" si="0">SUM(H7:H8)</f>
        <v>0</v>
      </c>
      <c r="I9" s="532">
        <f t="shared" si="0"/>
        <v>-3929.95</v>
      </c>
      <c r="J9" s="532">
        <f t="shared" si="0"/>
        <v>2335.63</v>
      </c>
      <c r="K9" s="533">
        <f>'GAS Activity 2021'!K7</f>
        <v>0</v>
      </c>
      <c r="L9" s="532">
        <f t="shared" si="0"/>
        <v>0</v>
      </c>
      <c r="M9" s="534">
        <f t="shared" si="0"/>
        <v>0</v>
      </c>
      <c r="N9" s="532">
        <f t="shared" si="0"/>
        <v>0</v>
      </c>
      <c r="O9" s="532">
        <f t="shared" si="0"/>
        <v>0</v>
      </c>
      <c r="P9" s="532">
        <f t="shared" si="0"/>
        <v>0</v>
      </c>
      <c r="Q9" s="533">
        <f t="shared" si="0"/>
        <v>0</v>
      </c>
      <c r="R9" s="532">
        <f t="shared" si="0"/>
        <v>0</v>
      </c>
      <c r="S9" s="534">
        <f t="shared" si="0"/>
        <v>0</v>
      </c>
      <c r="T9" s="528">
        <f>SUM(T7:T8)</f>
        <v>56756.23</v>
      </c>
      <c r="U9" s="384"/>
      <c r="V9" s="74"/>
    </row>
    <row r="10" spans="1:22" s="3" customFormat="1" ht="11.25" customHeight="1" thickBot="1">
      <c r="A10" s="347"/>
      <c r="B10" s="348"/>
      <c r="C10" s="349"/>
      <c r="D10" s="350"/>
      <c r="E10" s="351"/>
      <c r="F10" s="352"/>
      <c r="G10" s="353"/>
      <c r="H10" s="354"/>
      <c r="I10" s="354"/>
      <c r="J10" s="355"/>
      <c r="K10" s="356"/>
      <c r="L10" s="355"/>
      <c r="M10" s="357"/>
      <c r="N10" s="355"/>
      <c r="O10" s="355"/>
      <c r="P10" s="355"/>
      <c r="Q10" s="356"/>
      <c r="R10" s="355"/>
      <c r="S10" s="357"/>
      <c r="T10" s="353"/>
      <c r="U10" s="32"/>
      <c r="V10" s="75"/>
    </row>
    <row r="11" spans="1:22" s="2" customFormat="1" ht="15.95" customHeight="1">
      <c r="A11" s="36">
        <v>18607102</v>
      </c>
      <c r="B11" s="157">
        <v>18608712</v>
      </c>
      <c r="C11" s="78" t="s">
        <v>153</v>
      </c>
      <c r="D11" s="685" t="s">
        <v>46</v>
      </c>
      <c r="E11" s="693"/>
      <c r="F11" s="695"/>
      <c r="G11" s="88">
        <v>5378305.8799999999</v>
      </c>
      <c r="H11" s="243">
        <v>0</v>
      </c>
      <c r="I11" s="243">
        <v>1985.41</v>
      </c>
      <c r="J11" s="243">
        <v>0</v>
      </c>
      <c r="K11" s="244">
        <v>0</v>
      </c>
      <c r="L11" s="243">
        <v>0</v>
      </c>
      <c r="M11" s="245">
        <v>0</v>
      </c>
      <c r="N11" s="243">
        <v>0</v>
      </c>
      <c r="O11" s="243">
        <v>0</v>
      </c>
      <c r="P11" s="243">
        <v>0</v>
      </c>
      <c r="Q11" s="244">
        <v>0</v>
      </c>
      <c r="R11" s="243">
        <v>0</v>
      </c>
      <c r="S11" s="245">
        <v>0</v>
      </c>
      <c r="T11" s="91">
        <f t="shared" ref="T11:T16" si="1">SUM(G11:S11)</f>
        <v>5380291.29</v>
      </c>
      <c r="U11" s="390"/>
      <c r="V11" s="74"/>
    </row>
    <row r="12" spans="1:22" s="2" customFormat="1" ht="15.95" customHeight="1">
      <c r="A12" s="274"/>
      <c r="B12" s="155">
        <v>18608772</v>
      </c>
      <c r="C12" s="25" t="s">
        <v>154</v>
      </c>
      <c r="D12" s="685"/>
      <c r="E12" s="694"/>
      <c r="F12" s="695"/>
      <c r="G12" s="83">
        <v>0</v>
      </c>
      <c r="H12" s="33">
        <v>0</v>
      </c>
      <c r="I12" s="33">
        <v>0</v>
      </c>
      <c r="J12" s="33">
        <v>0</v>
      </c>
      <c r="K12" s="205">
        <v>0</v>
      </c>
      <c r="L12" s="33">
        <v>0</v>
      </c>
      <c r="M12" s="166">
        <v>0</v>
      </c>
      <c r="N12" s="33">
        <v>0</v>
      </c>
      <c r="O12" s="33">
        <v>0</v>
      </c>
      <c r="P12" s="33">
        <v>0</v>
      </c>
      <c r="Q12" s="205">
        <v>0</v>
      </c>
      <c r="R12" s="33">
        <v>0</v>
      </c>
      <c r="S12" s="166">
        <v>0</v>
      </c>
      <c r="T12" s="79">
        <f t="shared" si="1"/>
        <v>0</v>
      </c>
      <c r="U12" s="390"/>
      <c r="V12" s="74"/>
    </row>
    <row r="13" spans="1:22" s="2" customFormat="1" ht="15.95" customHeight="1">
      <c r="A13" s="274"/>
      <c r="B13" s="155">
        <v>18608722</v>
      </c>
      <c r="C13" s="25" t="s">
        <v>49</v>
      </c>
      <c r="D13" s="692"/>
      <c r="E13" s="694"/>
      <c r="F13" s="696"/>
      <c r="G13" s="83">
        <v>0</v>
      </c>
      <c r="H13" s="33">
        <v>0</v>
      </c>
      <c r="I13" s="33">
        <v>0</v>
      </c>
      <c r="J13" s="33">
        <v>0</v>
      </c>
      <c r="K13" s="205">
        <v>0</v>
      </c>
      <c r="L13" s="33">
        <v>0</v>
      </c>
      <c r="M13" s="166">
        <v>0</v>
      </c>
      <c r="N13" s="33">
        <v>0</v>
      </c>
      <c r="O13" s="33">
        <v>0</v>
      </c>
      <c r="P13" s="33">
        <v>0</v>
      </c>
      <c r="Q13" s="205">
        <v>0</v>
      </c>
      <c r="R13" s="33">
        <v>0</v>
      </c>
      <c r="S13" s="166">
        <v>0</v>
      </c>
      <c r="T13" s="79">
        <f t="shared" si="1"/>
        <v>0</v>
      </c>
      <c r="U13" s="390"/>
      <c r="V13" s="74"/>
    </row>
    <row r="14" spans="1:22" s="2" customFormat="1" ht="15.95" customHeight="1">
      <c r="A14" s="274"/>
      <c r="B14" s="155">
        <v>18608712</v>
      </c>
      <c r="C14" s="25" t="s">
        <v>217</v>
      </c>
      <c r="D14" s="684" t="s">
        <v>47</v>
      </c>
      <c r="E14" s="687">
        <v>43070</v>
      </c>
      <c r="F14" s="697" t="s">
        <v>11</v>
      </c>
      <c r="G14" s="83">
        <v>-5369617.5199999996</v>
      </c>
      <c r="H14" s="27">
        <v>0</v>
      </c>
      <c r="I14" s="27">
        <v>0</v>
      </c>
      <c r="J14" s="27">
        <v>0</v>
      </c>
      <c r="K14" s="202">
        <v>0</v>
      </c>
      <c r="L14" s="27">
        <v>0</v>
      </c>
      <c r="M14" s="165">
        <v>0</v>
      </c>
      <c r="N14" s="27">
        <v>0</v>
      </c>
      <c r="O14" s="27">
        <v>0</v>
      </c>
      <c r="P14" s="27">
        <v>0</v>
      </c>
      <c r="Q14" s="202">
        <v>0</v>
      </c>
      <c r="R14" s="27">
        <v>0</v>
      </c>
      <c r="S14" s="165">
        <v>0</v>
      </c>
      <c r="T14" s="79">
        <f t="shared" si="1"/>
        <v>-5369617.5199999996</v>
      </c>
      <c r="U14" s="390"/>
      <c r="V14" s="74"/>
    </row>
    <row r="15" spans="1:22" s="2" customFormat="1" ht="15.95" customHeight="1">
      <c r="A15" s="272"/>
      <c r="B15" s="155">
        <v>18608722</v>
      </c>
      <c r="C15" s="25" t="s">
        <v>217</v>
      </c>
      <c r="D15" s="685"/>
      <c r="E15" s="687"/>
      <c r="F15" s="698"/>
      <c r="G15" s="79">
        <v>0</v>
      </c>
      <c r="H15" s="27">
        <v>0</v>
      </c>
      <c r="I15" s="27">
        <v>0</v>
      </c>
      <c r="J15" s="27">
        <v>0</v>
      </c>
      <c r="K15" s="202">
        <v>0</v>
      </c>
      <c r="L15" s="27">
        <v>0</v>
      </c>
      <c r="M15" s="165">
        <v>0</v>
      </c>
      <c r="N15" s="27">
        <v>0</v>
      </c>
      <c r="O15" s="27">
        <v>0</v>
      </c>
      <c r="P15" s="27">
        <v>0</v>
      </c>
      <c r="Q15" s="202">
        <v>0</v>
      </c>
      <c r="R15" s="27">
        <v>0</v>
      </c>
      <c r="S15" s="165">
        <v>0</v>
      </c>
      <c r="T15" s="79">
        <f t="shared" si="1"/>
        <v>0</v>
      </c>
      <c r="U15" s="390"/>
      <c r="V15" s="74"/>
    </row>
    <row r="16" spans="1:22" s="2" customFormat="1" ht="15.95" customHeight="1" thickBot="1">
      <c r="A16" s="274"/>
      <c r="B16" s="421">
        <v>18608772</v>
      </c>
      <c r="C16" s="422" t="s">
        <v>217</v>
      </c>
      <c r="D16" s="686"/>
      <c r="E16" s="688"/>
      <c r="F16" s="699"/>
      <c r="G16" s="88">
        <v>0</v>
      </c>
      <c r="H16" s="441">
        <v>0</v>
      </c>
      <c r="I16" s="441">
        <v>0</v>
      </c>
      <c r="J16" s="441">
        <v>0</v>
      </c>
      <c r="K16" s="443">
        <v>0</v>
      </c>
      <c r="L16" s="441">
        <v>0</v>
      </c>
      <c r="M16" s="444">
        <v>0</v>
      </c>
      <c r="N16" s="441">
        <v>0</v>
      </c>
      <c r="O16" s="441">
        <v>0</v>
      </c>
      <c r="P16" s="441">
        <v>0</v>
      </c>
      <c r="Q16" s="443">
        <v>0</v>
      </c>
      <c r="R16" s="441">
        <v>0</v>
      </c>
      <c r="S16" s="444">
        <v>0</v>
      </c>
      <c r="T16" s="83">
        <f t="shared" si="1"/>
        <v>0</v>
      </c>
      <c r="U16" s="390"/>
      <c r="V16" s="74"/>
    </row>
    <row r="17" spans="1:22" s="2" customFormat="1" ht="15.95" customHeight="1" thickTop="1">
      <c r="A17" s="273"/>
      <c r="B17" s="157"/>
      <c r="C17" s="30" t="s">
        <v>50</v>
      </c>
      <c r="D17" s="257"/>
      <c r="E17" s="262"/>
      <c r="F17" s="260"/>
      <c r="G17" s="528">
        <v>8688.36</v>
      </c>
      <c r="H17" s="532">
        <f t="shared" ref="H17:S17" si="2">SUM(H11:H16)</f>
        <v>0</v>
      </c>
      <c r="I17" s="532">
        <f t="shared" si="2"/>
        <v>1985.41</v>
      </c>
      <c r="J17" s="532">
        <f t="shared" si="2"/>
        <v>0</v>
      </c>
      <c r="K17" s="533">
        <f t="shared" si="2"/>
        <v>0</v>
      </c>
      <c r="L17" s="532">
        <f t="shared" si="2"/>
        <v>0</v>
      </c>
      <c r="M17" s="534">
        <f t="shared" si="2"/>
        <v>0</v>
      </c>
      <c r="N17" s="532">
        <f t="shared" si="2"/>
        <v>0</v>
      </c>
      <c r="O17" s="532">
        <f t="shared" si="2"/>
        <v>0</v>
      </c>
      <c r="P17" s="532">
        <f t="shared" si="2"/>
        <v>0</v>
      </c>
      <c r="Q17" s="533">
        <f t="shared" si="2"/>
        <v>0</v>
      </c>
      <c r="R17" s="532">
        <f t="shared" si="2"/>
        <v>0</v>
      </c>
      <c r="S17" s="534">
        <f t="shared" si="2"/>
        <v>0</v>
      </c>
      <c r="T17" s="528">
        <f>SUM(T11:T16)</f>
        <v>10673.77</v>
      </c>
      <c r="U17" s="384"/>
      <c r="V17" s="74"/>
    </row>
    <row r="18" spans="1:22" s="3" customFormat="1" ht="11.25" customHeight="1">
      <c r="A18" s="347"/>
      <c r="B18" s="348"/>
      <c r="C18" s="349"/>
      <c r="D18" s="350"/>
      <c r="E18" s="351"/>
      <c r="F18" s="352"/>
      <c r="G18" s="353"/>
      <c r="H18" s="354"/>
      <c r="I18" s="354"/>
      <c r="J18" s="355"/>
      <c r="K18" s="356"/>
      <c r="L18" s="355"/>
      <c r="M18" s="357"/>
      <c r="N18" s="355"/>
      <c r="O18" s="355"/>
      <c r="P18" s="355"/>
      <c r="Q18" s="356"/>
      <c r="R18" s="355"/>
      <c r="S18" s="357"/>
      <c r="T18" s="353"/>
      <c r="U18" s="32"/>
      <c r="V18" s="75"/>
    </row>
    <row r="19" spans="1:22" s="2" customFormat="1" ht="15.95" customHeight="1">
      <c r="A19" s="271">
        <v>18602102</v>
      </c>
      <c r="B19" s="155">
        <v>18608212</v>
      </c>
      <c r="C19" s="25" t="s">
        <v>155</v>
      </c>
      <c r="D19" s="507" t="s">
        <v>51</v>
      </c>
      <c r="E19" s="694"/>
      <c r="F19" s="695"/>
      <c r="G19" s="83">
        <v>1518048.46</v>
      </c>
      <c r="H19" s="28">
        <v>0</v>
      </c>
      <c r="I19" s="28">
        <v>-2234.2800000000002</v>
      </c>
      <c r="J19" s="246">
        <v>930.5</v>
      </c>
      <c r="K19" s="247">
        <v>0</v>
      </c>
      <c r="L19" s="246">
        <v>0</v>
      </c>
      <c r="M19" s="248">
        <v>0</v>
      </c>
      <c r="N19" s="247">
        <v>438.75</v>
      </c>
      <c r="O19" s="246">
        <v>0</v>
      </c>
      <c r="P19" s="246">
        <v>0</v>
      </c>
      <c r="Q19" s="247">
        <v>0</v>
      </c>
      <c r="R19" s="246">
        <v>987.6</v>
      </c>
      <c r="S19" s="248">
        <v>6442.22</v>
      </c>
      <c r="T19" s="242">
        <f>SUM(G19:S19)</f>
        <v>1524613.25</v>
      </c>
      <c r="U19" s="381"/>
      <c r="V19" s="74"/>
    </row>
    <row r="20" spans="1:22" s="2" customFormat="1" ht="15.95" customHeight="1">
      <c r="A20" s="274"/>
      <c r="B20" s="155" t="s">
        <v>52</v>
      </c>
      <c r="C20" s="25" t="s">
        <v>232</v>
      </c>
      <c r="D20" s="508"/>
      <c r="E20" s="694"/>
      <c r="F20" s="696"/>
      <c r="G20" s="83">
        <v>-2566.6999999999998</v>
      </c>
      <c r="H20" s="28">
        <v>0</v>
      </c>
      <c r="I20" s="28">
        <v>0</v>
      </c>
      <c r="J20" s="27">
        <v>0</v>
      </c>
      <c r="K20" s="208">
        <v>0</v>
      </c>
      <c r="L20" s="28">
        <v>0</v>
      </c>
      <c r="M20" s="165">
        <v>0</v>
      </c>
      <c r="N20" s="208">
        <v>0</v>
      </c>
      <c r="O20" s="28">
        <v>0</v>
      </c>
      <c r="P20" s="27">
        <v>0</v>
      </c>
      <c r="Q20" s="208">
        <v>0</v>
      </c>
      <c r="R20" s="28">
        <v>0</v>
      </c>
      <c r="S20" s="165">
        <v>0</v>
      </c>
      <c r="T20" s="79">
        <f>SUM(G20:S20)</f>
        <v>-2566.6999999999998</v>
      </c>
      <c r="U20" s="381"/>
      <c r="V20" s="74"/>
    </row>
    <row r="21" spans="1:22" s="2" customFormat="1" ht="15.95" customHeight="1">
      <c r="A21" s="274"/>
      <c r="B21" s="155" t="s">
        <v>52</v>
      </c>
      <c r="C21" s="25" t="s">
        <v>217</v>
      </c>
      <c r="D21" s="256"/>
      <c r="E21" s="423"/>
      <c r="F21" s="398"/>
      <c r="G21" s="83">
        <v>-1496343.93</v>
      </c>
      <c r="H21" s="27">
        <v>0</v>
      </c>
      <c r="I21" s="27">
        <v>0</v>
      </c>
      <c r="J21" s="27">
        <v>0</v>
      </c>
      <c r="K21" s="202">
        <v>0</v>
      </c>
      <c r="L21" s="27">
        <v>0</v>
      </c>
      <c r="M21" s="165">
        <v>0</v>
      </c>
      <c r="N21" s="202">
        <v>0</v>
      </c>
      <c r="O21" s="27">
        <v>0</v>
      </c>
      <c r="P21" s="27">
        <v>0</v>
      </c>
      <c r="Q21" s="202">
        <v>0</v>
      </c>
      <c r="R21" s="27">
        <v>0</v>
      </c>
      <c r="S21" s="165">
        <v>0</v>
      </c>
      <c r="T21" s="79">
        <f>SUM(G21:S21)</f>
        <v>-1496343.93</v>
      </c>
      <c r="U21" s="381"/>
      <c r="V21" s="74"/>
    </row>
    <row r="22" spans="1:22" s="2" customFormat="1" ht="15.95" customHeight="1" thickBot="1">
      <c r="A22" s="274"/>
      <c r="B22" s="421">
        <v>18608782</v>
      </c>
      <c r="C22" s="422" t="s">
        <v>217</v>
      </c>
      <c r="D22" s="424" t="s">
        <v>47</v>
      </c>
      <c r="E22" s="419">
        <v>43070</v>
      </c>
      <c r="F22" s="420" t="s">
        <v>11</v>
      </c>
      <c r="G22" s="83">
        <v>0</v>
      </c>
      <c r="H22" s="441">
        <v>0</v>
      </c>
      <c r="I22" s="441">
        <v>0</v>
      </c>
      <c r="J22" s="441">
        <v>0</v>
      </c>
      <c r="K22" s="443">
        <v>0</v>
      </c>
      <c r="L22" s="441">
        <v>0</v>
      </c>
      <c r="M22" s="444">
        <v>0</v>
      </c>
      <c r="N22" s="443">
        <v>0</v>
      </c>
      <c r="O22" s="441">
        <v>0</v>
      </c>
      <c r="P22" s="441">
        <v>0</v>
      </c>
      <c r="Q22" s="443">
        <v>0</v>
      </c>
      <c r="R22" s="441">
        <v>0</v>
      </c>
      <c r="S22" s="444">
        <v>0</v>
      </c>
      <c r="T22" s="83">
        <f>SUM(G22:S22)</f>
        <v>0</v>
      </c>
      <c r="U22" s="381"/>
      <c r="V22" s="74"/>
    </row>
    <row r="23" spans="1:22" s="2" customFormat="1" ht="15.95" customHeight="1" thickTop="1">
      <c r="A23" s="273"/>
      <c r="B23" s="157"/>
      <c r="C23" s="30" t="s">
        <v>53</v>
      </c>
      <c r="D23" s="41"/>
      <c r="E23" s="39"/>
      <c r="F23" s="77"/>
      <c r="G23" s="528">
        <v>19137.830000000002</v>
      </c>
      <c r="H23" s="532">
        <f t="shared" ref="H23:S23" si="3">SUM(H19:H22)</f>
        <v>0</v>
      </c>
      <c r="I23" s="532">
        <f t="shared" si="3"/>
        <v>-2234.2800000000002</v>
      </c>
      <c r="J23" s="532">
        <f t="shared" si="3"/>
        <v>930.5</v>
      </c>
      <c r="K23" s="533">
        <f t="shared" si="3"/>
        <v>0</v>
      </c>
      <c r="L23" s="532">
        <f t="shared" si="3"/>
        <v>0</v>
      </c>
      <c r="M23" s="534">
        <f t="shared" si="3"/>
        <v>0</v>
      </c>
      <c r="N23" s="532">
        <f t="shared" si="3"/>
        <v>438.75</v>
      </c>
      <c r="O23" s="532">
        <f t="shared" si="3"/>
        <v>0</v>
      </c>
      <c r="P23" s="532">
        <f t="shared" si="3"/>
        <v>0</v>
      </c>
      <c r="Q23" s="533">
        <f t="shared" si="3"/>
        <v>0</v>
      </c>
      <c r="R23" s="532">
        <f t="shared" si="3"/>
        <v>987.6</v>
      </c>
      <c r="S23" s="534">
        <f t="shared" si="3"/>
        <v>6442.22</v>
      </c>
      <c r="T23" s="528">
        <f>SUM(T19:T22)</f>
        <v>25702.62</v>
      </c>
      <c r="U23" s="384"/>
      <c r="V23" s="74"/>
    </row>
    <row r="24" spans="1:22" s="3" customFormat="1" ht="11.25" customHeight="1">
      <c r="A24" s="347"/>
      <c r="B24" s="348"/>
      <c r="C24" s="349"/>
      <c r="D24" s="350"/>
      <c r="E24" s="351"/>
      <c r="F24" s="352"/>
      <c r="G24" s="353"/>
      <c r="H24" s="354"/>
      <c r="I24" s="354"/>
      <c r="J24" s="355"/>
      <c r="K24" s="356"/>
      <c r="L24" s="355"/>
      <c r="M24" s="357"/>
      <c r="N24" s="355"/>
      <c r="O24" s="355"/>
      <c r="P24" s="355"/>
      <c r="Q24" s="356"/>
      <c r="R24" s="355"/>
      <c r="S24" s="357"/>
      <c r="T24" s="353"/>
      <c r="U24" s="32"/>
      <c r="V24" s="75"/>
    </row>
    <row r="25" spans="1:22" s="2" customFormat="1" ht="15.95" customHeight="1">
      <c r="A25" s="36">
        <v>18603102</v>
      </c>
      <c r="B25" s="157">
        <v>18608312</v>
      </c>
      <c r="C25" s="25" t="s">
        <v>157</v>
      </c>
      <c r="D25" s="256" t="s">
        <v>46</v>
      </c>
      <c r="E25" s="261"/>
      <c r="F25" s="257"/>
      <c r="G25" s="83">
        <v>3987181.11</v>
      </c>
      <c r="H25" s="27">
        <v>0</v>
      </c>
      <c r="I25" s="27">
        <v>0</v>
      </c>
      <c r="J25" s="27">
        <v>0</v>
      </c>
      <c r="K25" s="202">
        <v>0</v>
      </c>
      <c r="L25" s="27">
        <v>0</v>
      </c>
      <c r="M25" s="165">
        <v>0</v>
      </c>
      <c r="N25" s="27">
        <v>0</v>
      </c>
      <c r="O25" s="27">
        <v>0</v>
      </c>
      <c r="P25" s="27">
        <v>0</v>
      </c>
      <c r="Q25" s="202">
        <v>0</v>
      </c>
      <c r="R25" s="27">
        <v>0</v>
      </c>
      <c r="S25" s="165">
        <v>0</v>
      </c>
      <c r="T25" s="242">
        <f>SUM(G25:S25)</f>
        <v>3987181.11</v>
      </c>
      <c r="U25" s="381"/>
      <c r="V25" s="74"/>
    </row>
    <row r="26" spans="1:22" s="2" customFormat="1" ht="15.95" customHeight="1" thickBot="1">
      <c r="A26" s="274"/>
      <c r="B26" s="421">
        <v>18608312</v>
      </c>
      <c r="C26" s="422" t="s">
        <v>217</v>
      </c>
      <c r="D26" s="424" t="s">
        <v>47</v>
      </c>
      <c r="E26" s="419">
        <v>43070</v>
      </c>
      <c r="F26" s="420" t="s">
        <v>11</v>
      </c>
      <c r="G26" s="83">
        <v>-3977595.92</v>
      </c>
      <c r="H26" s="441">
        <v>0</v>
      </c>
      <c r="I26" s="441">
        <v>0</v>
      </c>
      <c r="J26" s="441">
        <v>0</v>
      </c>
      <c r="K26" s="443">
        <v>0</v>
      </c>
      <c r="L26" s="441">
        <v>0</v>
      </c>
      <c r="M26" s="444">
        <v>0</v>
      </c>
      <c r="N26" s="47">
        <v>0</v>
      </c>
      <c r="O26" s="47">
        <v>0</v>
      </c>
      <c r="P26" s="47">
        <v>0</v>
      </c>
      <c r="Q26" s="232">
        <v>0</v>
      </c>
      <c r="R26" s="47">
        <v>0</v>
      </c>
      <c r="S26" s="167">
        <v>0</v>
      </c>
      <c r="T26" s="83">
        <f>SUM(G26:S26)</f>
        <v>-3977595.92</v>
      </c>
      <c r="U26" s="381"/>
      <c r="V26" s="74"/>
    </row>
    <row r="27" spans="1:22" s="2" customFormat="1" ht="15.95" customHeight="1" thickTop="1">
      <c r="A27" s="273"/>
      <c r="B27" s="157"/>
      <c r="C27" s="30" t="s">
        <v>54</v>
      </c>
      <c r="D27" s="41"/>
      <c r="E27" s="40"/>
      <c r="F27" s="77"/>
      <c r="G27" s="528">
        <v>9585.19</v>
      </c>
      <c r="H27" s="532">
        <f t="shared" ref="H27:S27" si="4">SUM(H25:H26)</f>
        <v>0</v>
      </c>
      <c r="I27" s="532">
        <f t="shared" si="4"/>
        <v>0</v>
      </c>
      <c r="J27" s="532">
        <f t="shared" si="4"/>
        <v>0</v>
      </c>
      <c r="K27" s="533">
        <f t="shared" si="4"/>
        <v>0</v>
      </c>
      <c r="L27" s="532">
        <f t="shared" si="4"/>
        <v>0</v>
      </c>
      <c r="M27" s="534">
        <f t="shared" si="4"/>
        <v>0</v>
      </c>
      <c r="N27" s="532">
        <f t="shared" si="4"/>
        <v>0</v>
      </c>
      <c r="O27" s="532">
        <f t="shared" si="4"/>
        <v>0</v>
      </c>
      <c r="P27" s="532">
        <f t="shared" si="4"/>
        <v>0</v>
      </c>
      <c r="Q27" s="533">
        <f t="shared" si="4"/>
        <v>0</v>
      </c>
      <c r="R27" s="532">
        <f t="shared" si="4"/>
        <v>0</v>
      </c>
      <c r="S27" s="534">
        <f t="shared" si="4"/>
        <v>0</v>
      </c>
      <c r="T27" s="528">
        <f>SUM(T24:T26)</f>
        <v>9585.19</v>
      </c>
      <c r="U27" s="384"/>
      <c r="V27" s="74"/>
    </row>
    <row r="28" spans="1:22" s="3" customFormat="1" ht="11.25" customHeight="1">
      <c r="A28" s="347"/>
      <c r="B28" s="348"/>
      <c r="C28" s="349"/>
      <c r="D28" s="350"/>
      <c r="E28" s="351"/>
      <c r="F28" s="352"/>
      <c r="G28" s="353"/>
      <c r="H28" s="354"/>
      <c r="I28" s="354"/>
      <c r="J28" s="355"/>
      <c r="K28" s="356"/>
      <c r="L28" s="355"/>
      <c r="M28" s="357"/>
      <c r="N28" s="355"/>
      <c r="O28" s="355"/>
      <c r="P28" s="355"/>
      <c r="Q28" s="356"/>
      <c r="R28" s="355"/>
      <c r="S28" s="357"/>
      <c r="T28" s="353"/>
      <c r="U28" s="32"/>
      <c r="V28" s="75"/>
    </row>
    <row r="29" spans="1:22" s="7" customFormat="1" ht="15.95" customHeight="1">
      <c r="A29" s="35">
        <v>18606302</v>
      </c>
      <c r="B29" s="192">
        <v>18609432</v>
      </c>
      <c r="C29" s="25" t="s">
        <v>158</v>
      </c>
      <c r="D29" s="256" t="s">
        <v>46</v>
      </c>
      <c r="E29" s="264"/>
      <c r="F29" s="265"/>
      <c r="G29" s="83">
        <v>14994090.869999999</v>
      </c>
      <c r="H29" s="27">
        <v>112074.8</v>
      </c>
      <c r="I29" s="27">
        <v>0</v>
      </c>
      <c r="J29" s="27">
        <v>243980.85</v>
      </c>
      <c r="K29" s="202">
        <v>73915.75</v>
      </c>
      <c r="L29" s="27">
        <v>12524.75</v>
      </c>
      <c r="M29" s="165">
        <v>49653.25</v>
      </c>
      <c r="N29" s="202">
        <v>58654.5</v>
      </c>
      <c r="O29" s="27">
        <v>155548.6</v>
      </c>
      <c r="P29" s="27">
        <v>68133.570000000007</v>
      </c>
      <c r="Q29" s="202">
        <v>-42231.33</v>
      </c>
      <c r="R29" s="27">
        <v>36430.379999999997</v>
      </c>
      <c r="S29" s="165">
        <v>71232.41</v>
      </c>
      <c r="T29" s="79">
        <f t="shared" ref="T29:T35" si="5">SUM(G29:S29)</f>
        <v>15834008.4</v>
      </c>
      <c r="U29" s="381"/>
      <c r="V29" s="74"/>
    </row>
    <row r="30" spans="1:22" s="7" customFormat="1" ht="15.95" customHeight="1">
      <c r="A30" s="35">
        <v>18604102</v>
      </c>
      <c r="B30" s="192">
        <v>18608412</v>
      </c>
      <c r="C30" s="25" t="s">
        <v>159</v>
      </c>
      <c r="D30" s="194" t="str">
        <f>D29</f>
        <v>UG-920840</v>
      </c>
      <c r="E30" s="425"/>
      <c r="F30" s="426"/>
      <c r="G30" s="83">
        <v>0</v>
      </c>
      <c r="H30" s="28">
        <v>0</v>
      </c>
      <c r="I30" s="28">
        <v>0</v>
      </c>
      <c r="J30" s="27">
        <v>0</v>
      </c>
      <c r="K30" s="211">
        <v>0</v>
      </c>
      <c r="L30" s="43">
        <v>0</v>
      </c>
      <c r="M30" s="165">
        <v>0</v>
      </c>
      <c r="N30" s="211">
        <v>0</v>
      </c>
      <c r="O30" s="43">
        <v>0</v>
      </c>
      <c r="P30" s="27">
        <v>0</v>
      </c>
      <c r="Q30" s="211">
        <v>0</v>
      </c>
      <c r="R30" s="43">
        <v>0</v>
      </c>
      <c r="S30" s="165">
        <v>0</v>
      </c>
      <c r="T30" s="79">
        <f t="shared" si="5"/>
        <v>0</v>
      </c>
      <c r="U30" s="381"/>
      <c r="V30" s="74"/>
    </row>
    <row r="31" spans="1:22" s="7" customFormat="1" ht="15.95" customHeight="1">
      <c r="A31" s="35">
        <v>18614102</v>
      </c>
      <c r="B31" s="192">
        <v>18609312</v>
      </c>
      <c r="C31" s="25" t="s">
        <v>160</v>
      </c>
      <c r="D31" s="194" t="str">
        <f>D30</f>
        <v>UG-920840</v>
      </c>
      <c r="E31" s="425"/>
      <c r="F31" s="426"/>
      <c r="G31" s="83">
        <v>0</v>
      </c>
      <c r="H31" s="27">
        <v>0</v>
      </c>
      <c r="I31" s="27">
        <v>0</v>
      </c>
      <c r="J31" s="27">
        <v>0</v>
      </c>
      <c r="K31" s="202">
        <v>0</v>
      </c>
      <c r="L31" s="27">
        <v>0</v>
      </c>
      <c r="M31" s="165">
        <v>0</v>
      </c>
      <c r="N31" s="202">
        <v>0</v>
      </c>
      <c r="O31" s="27">
        <v>0</v>
      </c>
      <c r="P31" s="27">
        <v>0</v>
      </c>
      <c r="Q31" s="202">
        <v>0</v>
      </c>
      <c r="R31" s="27">
        <v>0</v>
      </c>
      <c r="S31" s="165">
        <v>0</v>
      </c>
      <c r="T31" s="79">
        <f t="shared" si="5"/>
        <v>0</v>
      </c>
      <c r="U31" s="381"/>
      <c r="V31" s="74"/>
    </row>
    <row r="32" spans="1:22" s="7" customFormat="1" ht="15.95" customHeight="1">
      <c r="A32" s="35">
        <v>18606303</v>
      </c>
      <c r="B32" s="192">
        <v>18609402</v>
      </c>
      <c r="C32" s="25" t="s">
        <v>234</v>
      </c>
      <c r="D32" s="397" t="str">
        <f>D31</f>
        <v>UG-920840</v>
      </c>
      <c r="E32" s="266"/>
      <c r="F32" s="37"/>
      <c r="G32" s="83">
        <v>-1638470.82</v>
      </c>
      <c r="H32" s="27">
        <v>0</v>
      </c>
      <c r="I32" s="69">
        <v>0</v>
      </c>
      <c r="J32" s="27">
        <v>-56098.26</v>
      </c>
      <c r="K32" s="202">
        <v>0</v>
      </c>
      <c r="L32" s="69">
        <v>0</v>
      </c>
      <c r="M32" s="165">
        <v>0</v>
      </c>
      <c r="N32" s="202">
        <v>0</v>
      </c>
      <c r="O32" s="69">
        <v>0</v>
      </c>
      <c r="P32" s="165">
        <v>0</v>
      </c>
      <c r="Q32" s="202">
        <v>12599</v>
      </c>
      <c r="R32" s="69">
        <v>0</v>
      </c>
      <c r="S32" s="165">
        <v>0</v>
      </c>
      <c r="T32" s="79">
        <f t="shared" si="5"/>
        <v>-1681970.08</v>
      </c>
      <c r="U32" s="381"/>
      <c r="V32" s="74"/>
    </row>
    <row r="33" spans="1:22" s="7" customFormat="1" ht="15.95" customHeight="1">
      <c r="A33" s="275"/>
      <c r="B33" s="429">
        <v>18609432</v>
      </c>
      <c r="C33" s="25" t="s">
        <v>217</v>
      </c>
      <c r="D33" s="684" t="s">
        <v>47</v>
      </c>
      <c r="E33" s="687">
        <v>43070</v>
      </c>
      <c r="F33" s="689" t="s">
        <v>11</v>
      </c>
      <c r="G33" s="83">
        <v>-10805162.49</v>
      </c>
      <c r="H33" s="27">
        <v>0</v>
      </c>
      <c r="I33" s="27">
        <v>0</v>
      </c>
      <c r="J33" s="27">
        <v>0</v>
      </c>
      <c r="K33" s="202">
        <v>0</v>
      </c>
      <c r="L33" s="27">
        <v>0</v>
      </c>
      <c r="M33" s="165">
        <v>0</v>
      </c>
      <c r="N33" s="202">
        <v>0</v>
      </c>
      <c r="O33" s="27">
        <v>0</v>
      </c>
      <c r="P33" s="165">
        <v>0</v>
      </c>
      <c r="Q33" s="202">
        <v>0</v>
      </c>
      <c r="R33" s="27">
        <v>0</v>
      </c>
      <c r="S33" s="165">
        <v>0</v>
      </c>
      <c r="T33" s="79">
        <f t="shared" si="5"/>
        <v>-10805162.49</v>
      </c>
      <c r="U33" s="381"/>
      <c r="V33" s="74"/>
    </row>
    <row r="34" spans="1:22" s="7" customFormat="1" ht="15.95" customHeight="1">
      <c r="A34" s="274"/>
      <c r="B34" s="192">
        <v>18608412</v>
      </c>
      <c r="C34" s="25" t="s">
        <v>217</v>
      </c>
      <c r="D34" s="685"/>
      <c r="E34" s="687"/>
      <c r="F34" s="690"/>
      <c r="G34" s="83">
        <v>0</v>
      </c>
      <c r="H34" s="27">
        <v>0</v>
      </c>
      <c r="I34" s="27">
        <v>0</v>
      </c>
      <c r="J34" s="27">
        <v>0</v>
      </c>
      <c r="K34" s="202">
        <v>0</v>
      </c>
      <c r="L34" s="27">
        <v>0</v>
      </c>
      <c r="M34" s="165">
        <v>0</v>
      </c>
      <c r="N34" s="202">
        <v>0</v>
      </c>
      <c r="O34" s="27">
        <v>0</v>
      </c>
      <c r="P34" s="165">
        <v>0</v>
      </c>
      <c r="Q34" s="202">
        <v>0</v>
      </c>
      <c r="R34" s="27">
        <v>0</v>
      </c>
      <c r="S34" s="165">
        <v>0</v>
      </c>
      <c r="T34" s="79">
        <f t="shared" si="5"/>
        <v>0</v>
      </c>
      <c r="U34" s="381"/>
      <c r="V34" s="74"/>
    </row>
    <row r="35" spans="1:22" s="2" customFormat="1" ht="15.95" customHeight="1" thickBot="1">
      <c r="A35" s="274"/>
      <c r="B35" s="430">
        <v>18609312</v>
      </c>
      <c r="C35" s="422" t="s">
        <v>217</v>
      </c>
      <c r="D35" s="686"/>
      <c r="E35" s="688"/>
      <c r="F35" s="691"/>
      <c r="G35" s="83">
        <v>0</v>
      </c>
      <c r="H35" s="47">
        <v>0</v>
      </c>
      <c r="I35" s="47">
        <v>0</v>
      </c>
      <c r="J35" s="47">
        <v>0</v>
      </c>
      <c r="K35" s="232">
        <v>0</v>
      </c>
      <c r="L35" s="47">
        <v>0</v>
      </c>
      <c r="M35" s="167">
        <v>0</v>
      </c>
      <c r="N35" s="232">
        <v>0</v>
      </c>
      <c r="O35" s="47">
        <v>0</v>
      </c>
      <c r="P35" s="167">
        <v>0</v>
      </c>
      <c r="Q35" s="232">
        <v>0</v>
      </c>
      <c r="R35" s="47">
        <v>0</v>
      </c>
      <c r="S35" s="167">
        <v>0</v>
      </c>
      <c r="T35" s="83">
        <f t="shared" si="5"/>
        <v>0</v>
      </c>
      <c r="U35" s="381"/>
      <c r="V35" s="74"/>
    </row>
    <row r="36" spans="1:22" s="2" customFormat="1" ht="15.95" customHeight="1" thickTop="1">
      <c r="A36" s="273"/>
      <c r="B36" s="157"/>
      <c r="C36" s="30" t="s">
        <v>55</v>
      </c>
      <c r="D36" s="41"/>
      <c r="E36" s="39"/>
      <c r="F36" s="77"/>
      <c r="G36" s="528">
        <v>2550457.56</v>
      </c>
      <c r="H36" s="532">
        <f>SUM(H29:H35)</f>
        <v>112074.8</v>
      </c>
      <c r="I36" s="532">
        <f t="shared" ref="I36:R36" si="6">SUM(I29:I35)</f>
        <v>0</v>
      </c>
      <c r="J36" s="532">
        <f>SUM(J29:J35)</f>
        <v>187882.59</v>
      </c>
      <c r="K36" s="533">
        <f t="shared" si="6"/>
        <v>73915.75</v>
      </c>
      <c r="L36" s="532">
        <f t="shared" si="6"/>
        <v>12524.75</v>
      </c>
      <c r="M36" s="534">
        <f t="shared" si="6"/>
        <v>49653.25</v>
      </c>
      <c r="N36" s="532">
        <f t="shared" si="6"/>
        <v>58654.5</v>
      </c>
      <c r="O36" s="532">
        <f>SUM(O29:O35)</f>
        <v>155548.6</v>
      </c>
      <c r="P36" s="532">
        <f t="shared" si="6"/>
        <v>68133.570000000007</v>
      </c>
      <c r="Q36" s="533">
        <f t="shared" si="6"/>
        <v>-29632.33</v>
      </c>
      <c r="R36" s="532">
        <f t="shared" si="6"/>
        <v>36430.379999999997</v>
      </c>
      <c r="S36" s="534">
        <f>SUM(S29:S35)</f>
        <v>71232.41</v>
      </c>
      <c r="T36" s="528">
        <f>SUM(T29:T35)</f>
        <v>3346875.83</v>
      </c>
      <c r="U36" s="400"/>
      <c r="V36" s="74"/>
    </row>
    <row r="37" spans="1:22" s="3" customFormat="1" ht="11.25" customHeight="1">
      <c r="A37" s="347"/>
      <c r="B37" s="348"/>
      <c r="C37" s="349"/>
      <c r="D37" s="350"/>
      <c r="E37" s="351"/>
      <c r="F37" s="352"/>
      <c r="G37" s="353"/>
      <c r="H37" s="354"/>
      <c r="I37" s="354"/>
      <c r="J37" s="355"/>
      <c r="K37" s="356"/>
      <c r="L37" s="355"/>
      <c r="M37" s="357"/>
      <c r="N37" s="355"/>
      <c r="O37" s="355"/>
      <c r="P37" s="355"/>
      <c r="Q37" s="356"/>
      <c r="R37" s="355"/>
      <c r="S37" s="357"/>
      <c r="T37" s="353"/>
      <c r="U37" s="32"/>
      <c r="V37" s="75"/>
    </row>
    <row r="38" spans="1:22" s="2" customFormat="1" ht="15.95" customHeight="1">
      <c r="A38" s="36">
        <v>18612102</v>
      </c>
      <c r="B38" s="157">
        <v>18609512</v>
      </c>
      <c r="C38" s="25" t="s">
        <v>161</v>
      </c>
      <c r="D38" s="256" t="s">
        <v>46</v>
      </c>
      <c r="E38" s="261"/>
      <c r="F38" s="257"/>
      <c r="G38" s="83">
        <v>586605.38</v>
      </c>
      <c r="H38" s="27">
        <v>19377.939999999999</v>
      </c>
      <c r="I38" s="27">
        <v>15267.92</v>
      </c>
      <c r="J38" s="27">
        <v>2563.9899999999998</v>
      </c>
      <c r="K38" s="202">
        <v>62902.77</v>
      </c>
      <c r="L38" s="27">
        <v>19241.240000000002</v>
      </c>
      <c r="M38" s="165">
        <v>30532.29</v>
      </c>
      <c r="N38" s="202">
        <v>37277.629999999997</v>
      </c>
      <c r="O38" s="27">
        <v>194535.5</v>
      </c>
      <c r="P38" s="165">
        <v>5099</v>
      </c>
      <c r="Q38" s="202">
        <v>367739.43</v>
      </c>
      <c r="R38" s="27">
        <v>1866</v>
      </c>
      <c r="S38" s="165">
        <v>16339.62</v>
      </c>
      <c r="T38" s="79">
        <f>SUM(G38:S38)</f>
        <v>1359348.71</v>
      </c>
      <c r="U38" s="381"/>
      <c r="V38" s="74"/>
    </row>
    <row r="39" spans="1:22" s="2" customFormat="1" ht="15.95" customHeight="1">
      <c r="A39" s="36"/>
      <c r="B39" s="615">
        <v>18609512</v>
      </c>
      <c r="C39" s="25" t="s">
        <v>252</v>
      </c>
      <c r="D39" s="614"/>
      <c r="E39" s="238"/>
      <c r="F39" s="426"/>
      <c r="G39" s="83"/>
      <c r="H39" s="27"/>
      <c r="I39" s="27"/>
      <c r="J39" s="27"/>
      <c r="K39" s="202"/>
      <c r="L39" s="27"/>
      <c r="M39" s="165"/>
      <c r="N39" s="202"/>
      <c r="O39" s="27"/>
      <c r="P39" s="165"/>
      <c r="Q39" s="202"/>
      <c r="R39" s="27"/>
      <c r="S39" s="165">
        <v>-108641.7</v>
      </c>
      <c r="T39" s="79">
        <f>SUM(G39:S39)</f>
        <v>-108641.7</v>
      </c>
      <c r="U39" s="381"/>
      <c r="V39" s="74"/>
    </row>
    <row r="40" spans="1:22" s="2" customFormat="1" ht="15.95" customHeight="1">
      <c r="A40" s="274"/>
      <c r="B40" s="421">
        <v>18609512</v>
      </c>
      <c r="C40" s="433" t="s">
        <v>217</v>
      </c>
      <c r="D40" s="434" t="s">
        <v>47</v>
      </c>
      <c r="E40" s="419">
        <v>43070</v>
      </c>
      <c r="F40" s="420" t="s">
        <v>11</v>
      </c>
      <c r="G40" s="83">
        <v>-294248</v>
      </c>
      <c r="H40" s="440">
        <v>0</v>
      </c>
      <c r="I40" s="440">
        <v>0</v>
      </c>
      <c r="J40" s="440">
        <v>0</v>
      </c>
      <c r="K40" s="206">
        <v>0</v>
      </c>
      <c r="L40" s="440">
        <v>0</v>
      </c>
      <c r="M40" s="207">
        <v>0</v>
      </c>
      <c r="N40" s="206">
        <v>0</v>
      </c>
      <c r="O40" s="440">
        <v>0</v>
      </c>
      <c r="P40" s="207">
        <v>0</v>
      </c>
      <c r="Q40" s="206">
        <v>0</v>
      </c>
      <c r="R40" s="440">
        <v>0</v>
      </c>
      <c r="S40" s="207">
        <v>0</v>
      </c>
      <c r="T40" s="80">
        <f>SUM(G40:S40)</f>
        <v>-294248</v>
      </c>
      <c r="U40" s="381"/>
      <c r="V40" s="74"/>
    </row>
    <row r="41" spans="1:22" s="2" customFormat="1" ht="15.95" customHeight="1">
      <c r="A41" s="273"/>
      <c r="B41" s="157"/>
      <c r="C41" s="30" t="s">
        <v>56</v>
      </c>
      <c r="D41" s="41"/>
      <c r="E41" s="39"/>
      <c r="F41" s="78"/>
      <c r="G41" s="82">
        <v>292357.38</v>
      </c>
      <c r="H41" s="31">
        <f t="shared" ref="H41:S41" si="7">SUM(H38:H40)</f>
        <v>19377.939999999999</v>
      </c>
      <c r="I41" s="31">
        <f t="shared" si="7"/>
        <v>15267.92</v>
      </c>
      <c r="J41" s="31">
        <f t="shared" si="7"/>
        <v>2563.9899999999998</v>
      </c>
      <c r="K41" s="203">
        <f t="shared" si="7"/>
        <v>62902.77</v>
      </c>
      <c r="L41" s="31">
        <f t="shared" si="7"/>
        <v>19241.240000000002</v>
      </c>
      <c r="M41" s="204">
        <f t="shared" si="7"/>
        <v>30532.29</v>
      </c>
      <c r="N41" s="31">
        <f t="shared" si="7"/>
        <v>37277.629999999997</v>
      </c>
      <c r="O41" s="31">
        <f t="shared" si="7"/>
        <v>194535.5</v>
      </c>
      <c r="P41" s="31">
        <f t="shared" si="7"/>
        <v>5099</v>
      </c>
      <c r="Q41" s="203">
        <f t="shared" si="7"/>
        <v>367739.43</v>
      </c>
      <c r="R41" s="31">
        <f t="shared" si="7"/>
        <v>1866</v>
      </c>
      <c r="S41" s="204">
        <f t="shared" si="7"/>
        <v>-92302.080000000002</v>
      </c>
      <c r="T41" s="81">
        <f>SUM(T38:T40)</f>
        <v>956459.01</v>
      </c>
      <c r="U41" s="384"/>
      <c r="V41" s="74"/>
    </row>
    <row r="42" spans="1:22" s="3" customFormat="1" ht="11.25" customHeight="1">
      <c r="A42" s="347"/>
      <c r="B42" s="348"/>
      <c r="C42" s="349"/>
      <c r="D42" s="350"/>
      <c r="E42" s="351"/>
      <c r="F42" s="352"/>
      <c r="G42" s="353"/>
      <c r="H42" s="354"/>
      <c r="I42" s="354"/>
      <c r="J42" s="355"/>
      <c r="K42" s="356"/>
      <c r="L42" s="355"/>
      <c r="M42" s="357"/>
      <c r="N42" s="355"/>
      <c r="O42" s="355"/>
      <c r="P42" s="355"/>
      <c r="Q42" s="356"/>
      <c r="R42" s="355"/>
      <c r="S42" s="357"/>
      <c r="T42" s="353"/>
      <c r="U42" s="32"/>
      <c r="V42" s="75"/>
    </row>
    <row r="43" spans="1:22" s="2" customFormat="1" ht="15.95" customHeight="1">
      <c r="A43" s="271">
        <v>18601102</v>
      </c>
      <c r="B43" s="155">
        <v>18608112</v>
      </c>
      <c r="C43" s="25" t="s">
        <v>162</v>
      </c>
      <c r="D43" s="256" t="s">
        <v>51</v>
      </c>
      <c r="E43" s="238"/>
      <c r="F43" s="239"/>
      <c r="G43" s="83">
        <v>5443205.8300000001</v>
      </c>
      <c r="H43" s="27">
        <v>0</v>
      </c>
      <c r="I43" s="27">
        <v>4080</v>
      </c>
      <c r="J43" s="27">
        <f>34126.16+265</f>
        <v>34391.160000000003</v>
      </c>
      <c r="K43" s="202">
        <v>20356.91</v>
      </c>
      <c r="L43" s="27">
        <v>15409.55</v>
      </c>
      <c r="M43" s="165">
        <v>12910.52</v>
      </c>
      <c r="N43" s="202">
        <v>2586</v>
      </c>
      <c r="O43" s="27">
        <v>0</v>
      </c>
      <c r="P43" s="165">
        <v>11668.66</v>
      </c>
      <c r="Q43" s="202">
        <v>1121</v>
      </c>
      <c r="R43" s="27">
        <v>0</v>
      </c>
      <c r="S43" s="165">
        <v>29431.54</v>
      </c>
      <c r="T43" s="79">
        <f>SUM(G43:S43)</f>
        <v>5575161.1699999999</v>
      </c>
      <c r="U43" s="381"/>
      <c r="V43" s="74"/>
    </row>
    <row r="44" spans="1:22" s="2" customFormat="1" ht="15.95" customHeight="1">
      <c r="A44" s="274"/>
      <c r="B44" s="155">
        <v>18608112</v>
      </c>
      <c r="C44" s="25" t="s">
        <v>163</v>
      </c>
      <c r="D44" s="395" t="str">
        <f>D43</f>
        <v>UG-920781</v>
      </c>
      <c r="E44" s="238"/>
      <c r="F44" s="426"/>
      <c r="G44" s="83">
        <v>34881722.380000003</v>
      </c>
      <c r="H44" s="27">
        <v>0</v>
      </c>
      <c r="I44" s="27">
        <v>0</v>
      </c>
      <c r="J44" s="27">
        <v>0</v>
      </c>
      <c r="K44" s="202">
        <v>0</v>
      </c>
      <c r="L44" s="27">
        <v>0</v>
      </c>
      <c r="M44" s="165">
        <v>0</v>
      </c>
      <c r="N44" s="202">
        <v>0</v>
      </c>
      <c r="O44" s="27">
        <v>0</v>
      </c>
      <c r="P44" s="165">
        <v>0</v>
      </c>
      <c r="Q44" s="202">
        <v>0</v>
      </c>
      <c r="R44" s="27">
        <v>0</v>
      </c>
      <c r="S44" s="165">
        <v>0</v>
      </c>
      <c r="T44" s="79">
        <f>SUM(G44:S44)</f>
        <v>34881722.380000003</v>
      </c>
      <c r="U44" s="381"/>
      <c r="V44" s="74"/>
    </row>
    <row r="45" spans="1:22" s="2" customFormat="1" ht="15.95" customHeight="1" thickBot="1">
      <c r="A45" s="274"/>
      <c r="B45" s="421">
        <v>18608112</v>
      </c>
      <c r="C45" s="422" t="s">
        <v>217</v>
      </c>
      <c r="D45" s="424" t="s">
        <v>47</v>
      </c>
      <c r="E45" s="419">
        <v>43070</v>
      </c>
      <c r="F45" s="420" t="s">
        <v>11</v>
      </c>
      <c r="G45" s="83">
        <v>-39833189.82</v>
      </c>
      <c r="H45" s="441">
        <v>0</v>
      </c>
      <c r="I45" s="441">
        <v>0</v>
      </c>
      <c r="J45" s="441">
        <v>0</v>
      </c>
      <c r="K45" s="443">
        <v>0</v>
      </c>
      <c r="L45" s="441">
        <v>0</v>
      </c>
      <c r="M45" s="444">
        <v>0</v>
      </c>
      <c r="N45" s="443">
        <v>0</v>
      </c>
      <c r="O45" s="441">
        <v>0</v>
      </c>
      <c r="P45" s="444">
        <v>0</v>
      </c>
      <c r="Q45" s="443">
        <v>0</v>
      </c>
      <c r="R45" s="441">
        <v>0</v>
      </c>
      <c r="S45" s="444">
        <v>0</v>
      </c>
      <c r="T45" s="83">
        <f>SUM(G45:S45)</f>
        <v>-39833189.82</v>
      </c>
      <c r="U45" s="381"/>
      <c r="V45" s="74"/>
    </row>
    <row r="46" spans="1:22" s="2" customFormat="1" ht="15.95" customHeight="1" thickTop="1">
      <c r="A46" s="273"/>
      <c r="B46" s="157"/>
      <c r="C46" s="30" t="s">
        <v>57</v>
      </c>
      <c r="D46" s="41"/>
      <c r="E46" s="40"/>
      <c r="F46" s="78"/>
      <c r="G46" s="528">
        <v>491738.39</v>
      </c>
      <c r="H46" s="532">
        <f t="shared" ref="H46:S46" si="8">SUM(H43:H45)</f>
        <v>0</v>
      </c>
      <c r="I46" s="532">
        <f t="shared" si="8"/>
        <v>4080</v>
      </c>
      <c r="J46" s="532">
        <f t="shared" si="8"/>
        <v>34391.160000000003</v>
      </c>
      <c r="K46" s="533">
        <f t="shared" si="8"/>
        <v>20356.91</v>
      </c>
      <c r="L46" s="532">
        <f t="shared" si="8"/>
        <v>15409.55</v>
      </c>
      <c r="M46" s="534">
        <f t="shared" si="8"/>
        <v>12910.52</v>
      </c>
      <c r="N46" s="532">
        <f t="shared" si="8"/>
        <v>2586</v>
      </c>
      <c r="O46" s="532">
        <f t="shared" si="8"/>
        <v>0</v>
      </c>
      <c r="P46" s="532">
        <f t="shared" si="8"/>
        <v>11668.66</v>
      </c>
      <c r="Q46" s="533">
        <f t="shared" si="8"/>
        <v>1121</v>
      </c>
      <c r="R46" s="532">
        <f t="shared" si="8"/>
        <v>0</v>
      </c>
      <c r="S46" s="534">
        <f t="shared" si="8"/>
        <v>29431.54</v>
      </c>
      <c r="T46" s="528">
        <f>SUM(T43:T45)</f>
        <v>623693.73</v>
      </c>
      <c r="U46" s="384"/>
      <c r="V46" s="74"/>
    </row>
    <row r="47" spans="1:22" s="3" customFormat="1" ht="11.25" customHeight="1">
      <c r="A47" s="347"/>
      <c r="B47" s="348"/>
      <c r="C47" s="349"/>
      <c r="D47" s="350"/>
      <c r="E47" s="351"/>
      <c r="F47" s="352"/>
      <c r="G47" s="353"/>
      <c r="H47" s="354"/>
      <c r="I47" s="354"/>
      <c r="J47" s="355"/>
      <c r="K47" s="356"/>
      <c r="L47" s="355"/>
      <c r="M47" s="357"/>
      <c r="N47" s="355"/>
      <c r="O47" s="355"/>
      <c r="P47" s="355"/>
      <c r="Q47" s="356"/>
      <c r="R47" s="355"/>
      <c r="S47" s="357"/>
      <c r="T47" s="353"/>
      <c r="U47" s="32"/>
      <c r="V47" s="75"/>
    </row>
    <row r="48" spans="1:22" s="2" customFormat="1" ht="15.95" customHeight="1">
      <c r="A48" s="271">
        <v>18603202</v>
      </c>
      <c r="B48" s="155">
        <v>18609532</v>
      </c>
      <c r="C48" s="25" t="s">
        <v>164</v>
      </c>
      <c r="D48" s="256" t="s">
        <v>46</v>
      </c>
      <c r="E48" s="261"/>
      <c r="F48" s="257"/>
      <c r="G48" s="83">
        <v>2222495.15</v>
      </c>
      <c r="H48" s="27">
        <v>0</v>
      </c>
      <c r="I48" s="27">
        <v>24837</v>
      </c>
      <c r="J48" s="27">
        <v>15280</v>
      </c>
      <c r="K48" s="202">
        <v>8945</v>
      </c>
      <c r="L48" s="27">
        <v>968.25</v>
      </c>
      <c r="M48" s="165">
        <v>65391.32</v>
      </c>
      <c r="N48" s="202">
        <v>470748.4</v>
      </c>
      <c r="O48" s="27">
        <v>378659.49</v>
      </c>
      <c r="P48" s="165">
        <v>392113.49</v>
      </c>
      <c r="Q48" s="202">
        <v>82462.600000000006</v>
      </c>
      <c r="R48" s="27">
        <v>1174655.47</v>
      </c>
      <c r="S48" s="165">
        <v>468680.8</v>
      </c>
      <c r="T48" s="79">
        <f>SUM(G48:S48)</f>
        <v>5305236.97</v>
      </c>
      <c r="U48" s="381"/>
      <c r="V48" s="74"/>
    </row>
    <row r="49" spans="1:22" s="2" customFormat="1" ht="15.95" customHeight="1">
      <c r="A49" s="274"/>
      <c r="B49" s="421">
        <v>18609532</v>
      </c>
      <c r="C49" s="433" t="s">
        <v>217</v>
      </c>
      <c r="D49" s="424" t="s">
        <v>47</v>
      </c>
      <c r="E49" s="419">
        <v>43070</v>
      </c>
      <c r="F49" s="420" t="s">
        <v>11</v>
      </c>
      <c r="G49" s="83">
        <v>-1801113.4</v>
      </c>
      <c r="H49" s="440">
        <v>0</v>
      </c>
      <c r="I49" s="440">
        <v>0</v>
      </c>
      <c r="J49" s="440">
        <v>0</v>
      </c>
      <c r="K49" s="206">
        <v>0</v>
      </c>
      <c r="L49" s="440">
        <v>0</v>
      </c>
      <c r="M49" s="207">
        <v>0</v>
      </c>
      <c r="N49" s="206">
        <v>0</v>
      </c>
      <c r="O49" s="440">
        <v>0</v>
      </c>
      <c r="P49" s="207">
        <v>0</v>
      </c>
      <c r="Q49" s="206">
        <v>0</v>
      </c>
      <c r="R49" s="440">
        <v>0</v>
      </c>
      <c r="S49" s="207">
        <v>0</v>
      </c>
      <c r="T49" s="80">
        <f>SUM(G49:S49)</f>
        <v>-1801113.4</v>
      </c>
      <c r="U49" s="381"/>
      <c r="V49" s="74"/>
    </row>
    <row r="50" spans="1:22" s="2" customFormat="1" ht="15.95" customHeight="1">
      <c r="A50" s="273"/>
      <c r="B50" s="157"/>
      <c r="C50" s="42" t="s">
        <v>58</v>
      </c>
      <c r="D50" s="41"/>
      <c r="E50" s="39"/>
      <c r="F50" s="78"/>
      <c r="G50" s="82">
        <v>421381.75</v>
      </c>
      <c r="H50" s="31">
        <f t="shared" ref="H50:S50" si="9">SUM(H48:H49)</f>
        <v>0</v>
      </c>
      <c r="I50" s="31">
        <f t="shared" si="9"/>
        <v>24837</v>
      </c>
      <c r="J50" s="31">
        <f t="shared" si="9"/>
        <v>15280</v>
      </c>
      <c r="K50" s="203">
        <f t="shared" si="9"/>
        <v>8945</v>
      </c>
      <c r="L50" s="31">
        <f t="shared" si="9"/>
        <v>968.25</v>
      </c>
      <c r="M50" s="204">
        <f t="shared" si="9"/>
        <v>65391.32</v>
      </c>
      <c r="N50" s="31">
        <f t="shared" si="9"/>
        <v>470748.4</v>
      </c>
      <c r="O50" s="31">
        <f t="shared" si="9"/>
        <v>378659.49</v>
      </c>
      <c r="P50" s="31">
        <f t="shared" si="9"/>
        <v>392113.49</v>
      </c>
      <c r="Q50" s="203">
        <f t="shared" si="9"/>
        <v>82462.600000000006</v>
      </c>
      <c r="R50" s="31">
        <f t="shared" si="9"/>
        <v>1174655.47</v>
      </c>
      <c r="S50" s="204">
        <f t="shared" si="9"/>
        <v>468680.8</v>
      </c>
      <c r="T50" s="81">
        <f>SUM(T47:T49)</f>
        <v>3504123.57</v>
      </c>
      <c r="U50" s="384"/>
      <c r="V50" s="74"/>
    </row>
    <row r="51" spans="1:22" s="3" customFormat="1" ht="11.25" customHeight="1">
      <c r="A51" s="347"/>
      <c r="B51" s="348"/>
      <c r="C51" s="349"/>
      <c r="D51" s="350"/>
      <c r="E51" s="351"/>
      <c r="F51" s="352"/>
      <c r="G51" s="353"/>
      <c r="H51" s="354"/>
      <c r="I51" s="354"/>
      <c r="J51" s="355"/>
      <c r="K51" s="356"/>
      <c r="L51" s="355"/>
      <c r="M51" s="357"/>
      <c r="N51" s="355"/>
      <c r="O51" s="355"/>
      <c r="P51" s="355"/>
      <c r="Q51" s="356"/>
      <c r="R51" s="355"/>
      <c r="S51" s="357"/>
      <c r="T51" s="353"/>
      <c r="U51" s="32"/>
      <c r="V51" s="75"/>
    </row>
    <row r="52" spans="1:22" s="2" customFormat="1" ht="15.95" customHeight="1">
      <c r="A52" s="271">
        <v>18614402</v>
      </c>
      <c r="B52" s="155">
        <v>18609542</v>
      </c>
      <c r="C52" s="25" t="s">
        <v>165</v>
      </c>
      <c r="D52" s="700" t="s">
        <v>46</v>
      </c>
      <c r="E52" s="700"/>
      <c r="F52" s="701"/>
      <c r="G52" s="83">
        <v>1376409.38</v>
      </c>
      <c r="H52" s="27">
        <v>0</v>
      </c>
      <c r="I52" s="27">
        <v>-48.54</v>
      </c>
      <c r="J52" s="27">
        <v>0</v>
      </c>
      <c r="K52" s="202">
        <v>0</v>
      </c>
      <c r="L52" s="27">
        <v>0</v>
      </c>
      <c r="M52" s="165">
        <v>0</v>
      </c>
      <c r="N52" s="202">
        <v>0</v>
      </c>
      <c r="O52" s="27">
        <v>0</v>
      </c>
      <c r="P52" s="165">
        <v>3125.82</v>
      </c>
      <c r="Q52" s="202">
        <v>3208.08</v>
      </c>
      <c r="R52" s="27">
        <v>0</v>
      </c>
      <c r="S52" s="165">
        <v>0</v>
      </c>
      <c r="T52" s="79">
        <f>SUM(G52:S52)</f>
        <v>1382694.74</v>
      </c>
      <c r="U52" s="381"/>
      <c r="V52" s="74"/>
    </row>
    <row r="53" spans="1:22" s="2" customFormat="1" ht="15.95" customHeight="1">
      <c r="A53" s="274"/>
      <c r="B53" s="155">
        <v>18608792</v>
      </c>
      <c r="C53" s="25" t="s">
        <v>166</v>
      </c>
      <c r="D53" s="693"/>
      <c r="E53" s="693"/>
      <c r="F53" s="702"/>
      <c r="G53" s="83">
        <v>0</v>
      </c>
      <c r="H53" s="27">
        <v>0</v>
      </c>
      <c r="I53" s="27">
        <v>0</v>
      </c>
      <c r="J53" s="27">
        <v>0</v>
      </c>
      <c r="K53" s="202">
        <v>0</v>
      </c>
      <c r="L53" s="27">
        <v>0</v>
      </c>
      <c r="M53" s="165">
        <v>0</v>
      </c>
      <c r="N53" s="202">
        <v>0</v>
      </c>
      <c r="O53" s="27">
        <v>0</v>
      </c>
      <c r="P53" s="165">
        <v>0</v>
      </c>
      <c r="Q53" s="202">
        <v>0</v>
      </c>
      <c r="R53" s="27">
        <v>0</v>
      </c>
      <c r="S53" s="165">
        <v>0</v>
      </c>
      <c r="T53" s="79">
        <f>SUM(G53:S53)</f>
        <v>0</v>
      </c>
      <c r="U53" s="381"/>
      <c r="V53" s="74"/>
    </row>
    <row r="54" spans="1:22" s="2" customFormat="1" ht="15.95" customHeight="1">
      <c r="A54" s="274"/>
      <c r="B54" s="155">
        <v>18609542</v>
      </c>
      <c r="C54" s="25" t="s">
        <v>217</v>
      </c>
      <c r="D54" s="703" t="s">
        <v>47</v>
      </c>
      <c r="E54" s="705">
        <v>43070</v>
      </c>
      <c r="F54" s="707" t="s">
        <v>11</v>
      </c>
      <c r="G54" s="83">
        <v>-1362366.75</v>
      </c>
      <c r="H54" s="27">
        <v>0</v>
      </c>
      <c r="I54" s="27">
        <v>0</v>
      </c>
      <c r="J54" s="27">
        <v>0</v>
      </c>
      <c r="K54" s="202">
        <v>0</v>
      </c>
      <c r="L54" s="27">
        <v>0</v>
      </c>
      <c r="M54" s="165">
        <v>0</v>
      </c>
      <c r="N54" s="202">
        <v>0</v>
      </c>
      <c r="O54" s="27">
        <v>0</v>
      </c>
      <c r="P54" s="165">
        <v>0</v>
      </c>
      <c r="Q54" s="202">
        <v>0</v>
      </c>
      <c r="R54" s="27">
        <v>0</v>
      </c>
      <c r="S54" s="165">
        <v>0</v>
      </c>
      <c r="T54" s="79">
        <f>SUM(G54:S54)</f>
        <v>-1362366.75</v>
      </c>
      <c r="U54" s="381"/>
      <c r="V54" s="74"/>
    </row>
    <row r="55" spans="1:22" s="2" customFormat="1" ht="15.95" customHeight="1" thickBot="1">
      <c r="A55" s="274"/>
      <c r="B55" s="421">
        <v>18608792</v>
      </c>
      <c r="C55" s="422" t="s">
        <v>217</v>
      </c>
      <c r="D55" s="704"/>
      <c r="E55" s="706"/>
      <c r="F55" s="708"/>
      <c r="G55" s="83">
        <v>0</v>
      </c>
      <c r="H55" s="441">
        <v>0</v>
      </c>
      <c r="I55" s="441">
        <v>0</v>
      </c>
      <c r="J55" s="441">
        <v>0</v>
      </c>
      <c r="K55" s="443">
        <v>0</v>
      </c>
      <c r="L55" s="441">
        <v>0</v>
      </c>
      <c r="M55" s="444">
        <v>0</v>
      </c>
      <c r="N55" s="443">
        <v>0</v>
      </c>
      <c r="O55" s="441">
        <v>0</v>
      </c>
      <c r="P55" s="444">
        <v>0</v>
      </c>
      <c r="Q55" s="443">
        <v>0</v>
      </c>
      <c r="R55" s="441">
        <v>0</v>
      </c>
      <c r="S55" s="444">
        <v>0</v>
      </c>
      <c r="T55" s="83">
        <f>SUM(G55:S55)</f>
        <v>0</v>
      </c>
      <c r="U55" s="381"/>
      <c r="V55" s="74"/>
    </row>
    <row r="56" spans="1:22" s="2" customFormat="1" ht="15.95" customHeight="1" thickTop="1">
      <c r="A56" s="273"/>
      <c r="B56" s="157"/>
      <c r="C56" s="42" t="s">
        <v>59</v>
      </c>
      <c r="D56" s="41"/>
      <c r="E56" s="39"/>
      <c r="F56" s="78"/>
      <c r="G56" s="528">
        <v>14042.63</v>
      </c>
      <c r="H56" s="532">
        <f t="shared" ref="H56:S56" si="10">SUM(H52:H55)</f>
        <v>0</v>
      </c>
      <c r="I56" s="532">
        <f t="shared" si="10"/>
        <v>-48.54</v>
      </c>
      <c r="J56" s="532">
        <f t="shared" si="10"/>
        <v>0</v>
      </c>
      <c r="K56" s="533">
        <f t="shared" si="10"/>
        <v>0</v>
      </c>
      <c r="L56" s="532">
        <f t="shared" si="10"/>
        <v>0</v>
      </c>
      <c r="M56" s="534">
        <f t="shared" si="10"/>
        <v>0</v>
      </c>
      <c r="N56" s="532">
        <f t="shared" si="10"/>
        <v>0</v>
      </c>
      <c r="O56" s="532">
        <f t="shared" si="10"/>
        <v>0</v>
      </c>
      <c r="P56" s="532">
        <f t="shared" si="10"/>
        <v>3125.82</v>
      </c>
      <c r="Q56" s="533">
        <f t="shared" si="10"/>
        <v>3208.08</v>
      </c>
      <c r="R56" s="532">
        <f t="shared" si="10"/>
        <v>0</v>
      </c>
      <c r="S56" s="534">
        <f t="shared" si="10"/>
        <v>0</v>
      </c>
      <c r="T56" s="528">
        <f>SUM(T52:T55)</f>
        <v>20327.990000000002</v>
      </c>
      <c r="U56" s="384"/>
      <c r="V56" s="74"/>
    </row>
    <row r="57" spans="1:22" s="3" customFormat="1" ht="11.25" customHeight="1">
      <c r="A57" s="347"/>
      <c r="B57" s="348"/>
      <c r="C57" s="349"/>
      <c r="D57" s="350"/>
      <c r="E57" s="351"/>
      <c r="F57" s="352"/>
      <c r="G57" s="353"/>
      <c r="H57" s="354"/>
      <c r="I57" s="354"/>
      <c r="J57" s="355"/>
      <c r="K57" s="356"/>
      <c r="L57" s="355"/>
      <c r="M57" s="357"/>
      <c r="N57" s="355"/>
      <c r="O57" s="355"/>
      <c r="P57" s="355"/>
      <c r="Q57" s="356"/>
      <c r="R57" s="355"/>
      <c r="S57" s="357"/>
      <c r="T57" s="353"/>
      <c r="U57" s="32"/>
      <c r="V57" s="75"/>
    </row>
    <row r="58" spans="1:22" s="2" customFormat="1" ht="15.95" customHeight="1">
      <c r="A58" s="271">
        <v>18607104</v>
      </c>
      <c r="B58" s="155">
        <v>18608002</v>
      </c>
      <c r="C58" s="25" t="s">
        <v>167</v>
      </c>
      <c r="D58" s="256" t="s">
        <v>46</v>
      </c>
      <c r="E58" s="261"/>
      <c r="F58" s="257"/>
      <c r="G58" s="83">
        <v>922605.81</v>
      </c>
      <c r="H58" s="27">
        <v>0</v>
      </c>
      <c r="I58" s="27">
        <v>1255.3499999999999</v>
      </c>
      <c r="J58" s="27">
        <v>21167.85</v>
      </c>
      <c r="K58" s="202">
        <v>0</v>
      </c>
      <c r="L58" s="27">
        <v>6928.28</v>
      </c>
      <c r="M58" s="165">
        <v>18173.72</v>
      </c>
      <c r="N58" s="202">
        <v>11725</v>
      </c>
      <c r="O58" s="27">
        <v>3733.52</v>
      </c>
      <c r="P58" s="165">
        <v>5232</v>
      </c>
      <c r="Q58" s="202">
        <v>402.5</v>
      </c>
      <c r="R58" s="27">
        <v>6426</v>
      </c>
      <c r="S58" s="165">
        <v>0</v>
      </c>
      <c r="T58" s="79">
        <f>SUM(G58:S58)</f>
        <v>997650.03</v>
      </c>
      <c r="U58" s="381"/>
      <c r="V58" s="74"/>
    </row>
    <row r="59" spans="1:22" s="2" customFormat="1" ht="15.95" customHeight="1">
      <c r="A59" s="274"/>
      <c r="B59" s="421">
        <v>18608002</v>
      </c>
      <c r="C59" s="422" t="s">
        <v>217</v>
      </c>
      <c r="D59" s="424" t="s">
        <v>47</v>
      </c>
      <c r="E59" s="419">
        <v>43070</v>
      </c>
      <c r="F59" s="420" t="s">
        <v>11</v>
      </c>
      <c r="G59" s="83">
        <v>-814699.93</v>
      </c>
      <c r="H59" s="440">
        <v>0</v>
      </c>
      <c r="I59" s="440">
        <v>0</v>
      </c>
      <c r="J59" s="440">
        <v>0</v>
      </c>
      <c r="K59" s="206">
        <v>0</v>
      </c>
      <c r="L59" s="440">
        <v>0</v>
      </c>
      <c r="M59" s="207">
        <v>0</v>
      </c>
      <c r="N59" s="206">
        <v>0</v>
      </c>
      <c r="O59" s="440">
        <v>0</v>
      </c>
      <c r="P59" s="207">
        <v>0</v>
      </c>
      <c r="Q59" s="206">
        <v>0</v>
      </c>
      <c r="R59" s="440">
        <v>0</v>
      </c>
      <c r="S59" s="207">
        <v>0</v>
      </c>
      <c r="T59" s="80">
        <f>SUM(G59:S59)</f>
        <v>-814699.93</v>
      </c>
      <c r="U59" s="381"/>
      <c r="V59" s="74"/>
    </row>
    <row r="60" spans="1:22" s="2" customFormat="1" ht="15.95" customHeight="1">
      <c r="A60" s="273"/>
      <c r="B60" s="157"/>
      <c r="C60" s="42" t="s">
        <v>60</v>
      </c>
      <c r="D60" s="41"/>
      <c r="E60" s="39"/>
      <c r="F60" s="78"/>
      <c r="G60" s="82">
        <v>107905.88</v>
      </c>
      <c r="H60" s="31">
        <f t="shared" ref="H60:S60" si="11">SUM(H58:H59)</f>
        <v>0</v>
      </c>
      <c r="I60" s="31">
        <f t="shared" si="11"/>
        <v>1255.3499999999999</v>
      </c>
      <c r="J60" s="31">
        <f t="shared" si="11"/>
        <v>21167.85</v>
      </c>
      <c r="K60" s="203">
        <f t="shared" si="11"/>
        <v>0</v>
      </c>
      <c r="L60" s="31">
        <f t="shared" si="11"/>
        <v>6928.28</v>
      </c>
      <c r="M60" s="204">
        <f t="shared" si="11"/>
        <v>18173.72</v>
      </c>
      <c r="N60" s="31">
        <f t="shared" si="11"/>
        <v>11725</v>
      </c>
      <c r="O60" s="31">
        <f t="shared" si="11"/>
        <v>3733.52</v>
      </c>
      <c r="P60" s="31">
        <f t="shared" si="11"/>
        <v>5232</v>
      </c>
      <c r="Q60" s="203">
        <f t="shared" si="11"/>
        <v>402.5</v>
      </c>
      <c r="R60" s="31">
        <f t="shared" si="11"/>
        <v>6426</v>
      </c>
      <c r="S60" s="204">
        <f t="shared" si="11"/>
        <v>0</v>
      </c>
      <c r="T60" s="81">
        <f>SUM(T58:T59)</f>
        <v>182950.1</v>
      </c>
      <c r="U60" s="384"/>
      <c r="V60" s="74"/>
    </row>
    <row r="61" spans="1:22" s="3" customFormat="1" ht="11.25" customHeight="1">
      <c r="A61" s="347"/>
      <c r="B61" s="348"/>
      <c r="C61" s="349"/>
      <c r="D61" s="350"/>
      <c r="E61" s="351"/>
      <c r="F61" s="352"/>
      <c r="G61" s="353"/>
      <c r="H61" s="354"/>
      <c r="I61" s="354"/>
      <c r="J61" s="355"/>
      <c r="K61" s="356"/>
      <c r="L61" s="355"/>
      <c r="M61" s="357"/>
      <c r="N61" s="355"/>
      <c r="O61" s="355"/>
      <c r="P61" s="355"/>
      <c r="Q61" s="356"/>
      <c r="R61" s="355"/>
      <c r="S61" s="357"/>
      <c r="T61" s="353"/>
      <c r="U61" s="32"/>
      <c r="V61" s="75"/>
    </row>
    <row r="62" spans="1:22" s="2" customFormat="1" ht="15.95" customHeight="1">
      <c r="A62" s="271">
        <v>18230212</v>
      </c>
      <c r="B62" s="155">
        <v>18237112</v>
      </c>
      <c r="C62" s="25" t="s">
        <v>168</v>
      </c>
      <c r="D62" s="256" t="s">
        <v>46</v>
      </c>
      <c r="E62" s="261"/>
      <c r="F62" s="257"/>
      <c r="G62" s="83">
        <v>294228.84000000003</v>
      </c>
      <c r="H62" s="27">
        <v>0</v>
      </c>
      <c r="I62" s="27">
        <v>0</v>
      </c>
      <c r="J62" s="27">
        <v>0</v>
      </c>
      <c r="K62" s="202">
        <v>0</v>
      </c>
      <c r="L62" s="27">
        <v>0</v>
      </c>
      <c r="M62" s="165">
        <v>0</v>
      </c>
      <c r="N62" s="27">
        <v>0</v>
      </c>
      <c r="O62" s="27">
        <v>0</v>
      </c>
      <c r="P62" s="27">
        <v>0</v>
      </c>
      <c r="Q62" s="202">
        <v>0</v>
      </c>
      <c r="R62" s="27">
        <v>0</v>
      </c>
      <c r="S62" s="165">
        <v>0</v>
      </c>
      <c r="T62" s="79">
        <f>SUM(G62:S62)</f>
        <v>294228.84000000003</v>
      </c>
      <c r="U62" s="381"/>
      <c r="V62" s="74"/>
    </row>
    <row r="63" spans="1:22" s="2" customFormat="1" ht="15.95" customHeight="1" thickBot="1">
      <c r="A63" s="274"/>
      <c r="B63" s="421">
        <v>18237112</v>
      </c>
      <c r="C63" s="422" t="s">
        <v>217</v>
      </c>
      <c r="D63" s="434" t="s">
        <v>47</v>
      </c>
      <c r="E63" s="419">
        <v>43070</v>
      </c>
      <c r="F63" s="435" t="s">
        <v>11</v>
      </c>
      <c r="G63" s="83">
        <v>-294228.84000000003</v>
      </c>
      <c r="H63" s="441">
        <v>0</v>
      </c>
      <c r="I63" s="441">
        <v>0</v>
      </c>
      <c r="J63" s="441">
        <v>0</v>
      </c>
      <c r="K63" s="443">
        <v>0</v>
      </c>
      <c r="L63" s="441">
        <v>0</v>
      </c>
      <c r="M63" s="444">
        <v>0</v>
      </c>
      <c r="N63" s="441">
        <v>0</v>
      </c>
      <c r="O63" s="441">
        <v>0</v>
      </c>
      <c r="P63" s="441">
        <v>0</v>
      </c>
      <c r="Q63" s="443">
        <v>0</v>
      </c>
      <c r="R63" s="441">
        <v>0</v>
      </c>
      <c r="S63" s="444">
        <v>0</v>
      </c>
      <c r="T63" s="83">
        <f>SUM(G63:S63)</f>
        <v>-294228.84000000003</v>
      </c>
      <c r="U63" s="381"/>
      <c r="V63" s="74"/>
    </row>
    <row r="64" spans="1:22" s="2" customFormat="1" ht="15.95" customHeight="1" thickTop="1">
      <c r="A64" s="273"/>
      <c r="B64" s="157"/>
      <c r="C64" s="42" t="s">
        <v>61</v>
      </c>
      <c r="D64" s="41"/>
      <c r="E64" s="39"/>
      <c r="F64" s="78"/>
      <c r="G64" s="528">
        <v>0</v>
      </c>
      <c r="H64" s="532">
        <f t="shared" ref="H64:S64" si="12">SUM(H62:H63)</f>
        <v>0</v>
      </c>
      <c r="I64" s="532">
        <f t="shared" si="12"/>
        <v>0</v>
      </c>
      <c r="J64" s="532">
        <f t="shared" si="12"/>
        <v>0</v>
      </c>
      <c r="K64" s="533">
        <f t="shared" si="12"/>
        <v>0</v>
      </c>
      <c r="L64" s="532">
        <f t="shared" si="12"/>
        <v>0</v>
      </c>
      <c r="M64" s="534">
        <f t="shared" si="12"/>
        <v>0</v>
      </c>
      <c r="N64" s="532">
        <f t="shared" si="12"/>
        <v>0</v>
      </c>
      <c r="O64" s="532">
        <f t="shared" si="12"/>
        <v>0</v>
      </c>
      <c r="P64" s="532">
        <f t="shared" si="12"/>
        <v>0</v>
      </c>
      <c r="Q64" s="533">
        <f t="shared" si="12"/>
        <v>0</v>
      </c>
      <c r="R64" s="532">
        <f t="shared" si="12"/>
        <v>0</v>
      </c>
      <c r="S64" s="534">
        <f t="shared" si="12"/>
        <v>0</v>
      </c>
      <c r="T64" s="528">
        <f>SUM(T62:T63)</f>
        <v>0</v>
      </c>
      <c r="U64" s="384"/>
      <c r="V64" s="74"/>
    </row>
    <row r="65" spans="1:22" s="3" customFormat="1" ht="11.25" customHeight="1">
      <c r="A65" s="347"/>
      <c r="B65" s="348"/>
      <c r="C65" s="349"/>
      <c r="D65" s="350"/>
      <c r="E65" s="351"/>
      <c r="F65" s="352"/>
      <c r="G65" s="353"/>
      <c r="H65" s="354"/>
      <c r="I65" s="354"/>
      <c r="J65" s="355"/>
      <c r="K65" s="356"/>
      <c r="L65" s="355"/>
      <c r="M65" s="357"/>
      <c r="N65" s="355"/>
      <c r="O65" s="355"/>
      <c r="P65" s="355"/>
      <c r="Q65" s="356"/>
      <c r="R65" s="355"/>
      <c r="S65" s="357"/>
      <c r="T65" s="353"/>
      <c r="U65" s="32"/>
      <c r="V65" s="75"/>
    </row>
    <row r="66" spans="1:22" s="2" customFormat="1" ht="15.95" customHeight="1">
      <c r="A66" s="277"/>
      <c r="B66" s="155">
        <v>18608062</v>
      </c>
      <c r="C66" s="25" t="s">
        <v>62</v>
      </c>
      <c r="D66" s="44" t="s">
        <v>41</v>
      </c>
      <c r="E66" s="45" t="s">
        <v>42</v>
      </c>
      <c r="F66" s="168"/>
      <c r="G66" s="83">
        <v>-50506942.07</v>
      </c>
      <c r="H66" s="46">
        <v>-8588.4599999999991</v>
      </c>
      <c r="I66" s="46">
        <v>0</v>
      </c>
      <c r="J66" s="27">
        <v>0</v>
      </c>
      <c r="K66" s="202">
        <v>0</v>
      </c>
      <c r="L66" s="27">
        <f t="shared" ref="L66:P68" si="13">K66</f>
        <v>0</v>
      </c>
      <c r="M66" s="165">
        <f t="shared" si="13"/>
        <v>0</v>
      </c>
      <c r="N66" s="27">
        <f t="shared" si="13"/>
        <v>0</v>
      </c>
      <c r="O66" s="27">
        <v>0</v>
      </c>
      <c r="P66" s="27">
        <v>0</v>
      </c>
      <c r="Q66" s="202">
        <f t="shared" ref="Q66" si="14">P66</f>
        <v>0</v>
      </c>
      <c r="R66" s="27">
        <v>0</v>
      </c>
      <c r="S66" s="27">
        <v>0</v>
      </c>
      <c r="T66" s="79">
        <f>SUM(G66:S66)</f>
        <v>-50515530.530000001</v>
      </c>
      <c r="U66" s="381"/>
      <c r="V66" s="74"/>
    </row>
    <row r="67" spans="1:22" s="2" customFormat="1" ht="15.95" customHeight="1">
      <c r="A67" s="274"/>
      <c r="B67" s="155">
        <v>18608062</v>
      </c>
      <c r="C67" s="436" t="s">
        <v>181</v>
      </c>
      <c r="D67" s="194" t="s">
        <v>47</v>
      </c>
      <c r="E67" s="437">
        <v>43070</v>
      </c>
      <c r="F67" s="438"/>
      <c r="G67" s="83">
        <v>0</v>
      </c>
      <c r="H67" s="456">
        <v>0</v>
      </c>
      <c r="I67" s="456">
        <v>0</v>
      </c>
      <c r="J67" s="456">
        <v>0</v>
      </c>
      <c r="K67" s="457">
        <v>0</v>
      </c>
      <c r="L67" s="456">
        <v>0</v>
      </c>
      <c r="M67" s="458">
        <v>0</v>
      </c>
      <c r="N67" s="456">
        <v>0</v>
      </c>
      <c r="O67" s="456">
        <v>0</v>
      </c>
      <c r="P67" s="456">
        <v>0</v>
      </c>
      <c r="Q67" s="457">
        <v>0</v>
      </c>
      <c r="R67" s="456">
        <v>0</v>
      </c>
      <c r="S67" s="456">
        <v>0</v>
      </c>
      <c r="T67" s="83">
        <f>SUM(G67:S67)</f>
        <v>0</v>
      </c>
      <c r="U67" s="381"/>
      <c r="V67" s="74"/>
    </row>
    <row r="68" spans="1:22" s="2" customFormat="1" ht="15.95" customHeight="1" thickBot="1">
      <c r="A68" s="274"/>
      <c r="B68" s="421">
        <v>18608062</v>
      </c>
      <c r="C68" s="422" t="s">
        <v>217</v>
      </c>
      <c r="D68" s="439" t="s">
        <v>47</v>
      </c>
      <c r="E68" s="419">
        <v>43070</v>
      </c>
      <c r="F68" s="435" t="s">
        <v>11</v>
      </c>
      <c r="G68" s="83">
        <v>31585284.16</v>
      </c>
      <c r="H68" s="47">
        <v>0</v>
      </c>
      <c r="I68" s="47">
        <v>0</v>
      </c>
      <c r="J68" s="47">
        <v>0</v>
      </c>
      <c r="K68" s="232">
        <v>0</v>
      </c>
      <c r="L68" s="47">
        <v>0</v>
      </c>
      <c r="M68" s="167">
        <v>0</v>
      </c>
      <c r="N68" s="47">
        <v>0</v>
      </c>
      <c r="O68" s="47">
        <f>N68</f>
        <v>0</v>
      </c>
      <c r="P68" s="47">
        <f t="shared" si="13"/>
        <v>0</v>
      </c>
      <c r="Q68" s="232">
        <v>0</v>
      </c>
      <c r="R68" s="47">
        <f>Q68</f>
        <v>0</v>
      </c>
      <c r="S68" s="47">
        <f t="shared" ref="S68" si="15">R68</f>
        <v>0</v>
      </c>
      <c r="T68" s="83">
        <f>SUM(G68:S68)</f>
        <v>31585284.16</v>
      </c>
      <c r="U68" s="381"/>
      <c r="V68" s="74"/>
    </row>
    <row r="69" spans="1:22" s="2" customFormat="1" ht="15.95" customHeight="1" thickTop="1">
      <c r="A69" s="605"/>
      <c r="B69" s="158"/>
      <c r="C69" s="71" t="s">
        <v>63</v>
      </c>
      <c r="D69" s="194"/>
      <c r="E69" s="39"/>
      <c r="F69" s="38"/>
      <c r="G69" s="528">
        <f>SUM(G66:G68)</f>
        <v>-18921657.91</v>
      </c>
      <c r="H69" s="532">
        <f t="shared" ref="H69:I69" si="16">SUM(H66:H68)</f>
        <v>-8588.4599999999991</v>
      </c>
      <c r="I69" s="532">
        <f t="shared" si="16"/>
        <v>0</v>
      </c>
      <c r="J69" s="532">
        <f>SUM(J66:J68)</f>
        <v>0</v>
      </c>
      <c r="K69" s="533">
        <f t="shared" ref="K69:S69" si="17">SUM(K66:K68)</f>
        <v>0</v>
      </c>
      <c r="L69" s="532">
        <f t="shared" si="17"/>
        <v>0</v>
      </c>
      <c r="M69" s="534">
        <f t="shared" si="17"/>
        <v>0</v>
      </c>
      <c r="N69" s="532">
        <f t="shared" si="17"/>
        <v>0</v>
      </c>
      <c r="O69" s="532">
        <f t="shared" si="17"/>
        <v>0</v>
      </c>
      <c r="P69" s="532">
        <f t="shared" si="17"/>
        <v>0</v>
      </c>
      <c r="Q69" s="533">
        <f t="shared" si="17"/>
        <v>0</v>
      </c>
      <c r="R69" s="532">
        <f t="shared" si="17"/>
        <v>0</v>
      </c>
      <c r="S69" s="534">
        <f t="shared" si="17"/>
        <v>0</v>
      </c>
      <c r="T69" s="528">
        <f>SUM(T66:T68)</f>
        <v>-18930246.370000001</v>
      </c>
      <c r="U69" s="384"/>
      <c r="V69" s="74"/>
    </row>
    <row r="70" spans="1:22" s="3" customFormat="1" ht="11.25" customHeight="1">
      <c r="A70" s="347"/>
      <c r="B70" s="348"/>
      <c r="C70" s="349"/>
      <c r="D70" s="350"/>
      <c r="E70" s="351"/>
      <c r="F70" s="352"/>
      <c r="G70" s="353"/>
      <c r="H70" s="354"/>
      <c r="I70" s="354"/>
      <c r="J70" s="355"/>
      <c r="K70" s="356"/>
      <c r="L70" s="355"/>
      <c r="M70" s="357"/>
      <c r="N70" s="355"/>
      <c r="O70" s="355"/>
      <c r="P70" s="355"/>
      <c r="Q70" s="356"/>
      <c r="R70" s="355"/>
      <c r="S70" s="357"/>
      <c r="T70" s="353"/>
      <c r="U70" s="32"/>
      <c r="V70" s="75"/>
    </row>
    <row r="71" spans="1:22" s="2" customFormat="1" ht="15.95" customHeight="1">
      <c r="A71" s="280"/>
      <c r="B71" s="281"/>
      <c r="C71" s="281"/>
      <c r="D71" s="282"/>
      <c r="E71" s="283"/>
      <c r="F71" s="284"/>
      <c r="G71" s="290"/>
      <c r="H71" s="291"/>
      <c r="I71" s="291"/>
      <c r="J71" s="291"/>
      <c r="K71" s="292"/>
      <c r="L71" s="291"/>
      <c r="M71" s="293"/>
      <c r="N71" s="291"/>
      <c r="O71" s="291"/>
      <c r="P71" s="291"/>
      <c r="Q71" s="292"/>
      <c r="R71" s="291"/>
      <c r="S71" s="293"/>
      <c r="T71" s="290"/>
      <c r="U71" s="381"/>
      <c r="V71" s="74"/>
    </row>
    <row r="72" spans="1:22" s="2" customFormat="1" ht="15.95" customHeight="1" thickBot="1">
      <c r="A72" s="285"/>
      <c r="B72" s="286"/>
      <c r="C72" s="287"/>
      <c r="D72" s="288"/>
      <c r="E72" s="289"/>
      <c r="F72" s="538" t="s">
        <v>84</v>
      </c>
      <c r="G72" s="509">
        <v>-14948012.390000001</v>
      </c>
      <c r="H72" s="510">
        <f>H9+H17+H23+H27+H36+H41+H46+H50+H56+H60+H64+H69</f>
        <v>122864.28</v>
      </c>
      <c r="I72" s="510">
        <f t="shared" ref="I72:T72" si="18">I9+I17+I23+I27+I36+I41+I46+I50+I56+I60+I64+I69</f>
        <v>41212.910000000003</v>
      </c>
      <c r="J72" s="511">
        <f t="shared" si="18"/>
        <v>264551.71999999997</v>
      </c>
      <c r="K72" s="510">
        <f t="shared" si="18"/>
        <v>166120.43</v>
      </c>
      <c r="L72" s="510">
        <f t="shared" si="18"/>
        <v>55072.07</v>
      </c>
      <c r="M72" s="511">
        <f t="shared" si="18"/>
        <v>176661.1</v>
      </c>
      <c r="N72" s="510">
        <f t="shared" si="18"/>
        <v>581430.28</v>
      </c>
      <c r="O72" s="510">
        <f t="shared" si="18"/>
        <v>732477.11</v>
      </c>
      <c r="P72" s="511">
        <f t="shared" si="18"/>
        <v>485372.54</v>
      </c>
      <c r="Q72" s="510">
        <f t="shared" si="18"/>
        <v>425301.28</v>
      </c>
      <c r="R72" s="510">
        <f t="shared" si="18"/>
        <v>1220365.45</v>
      </c>
      <c r="S72" s="510">
        <f t="shared" si="18"/>
        <v>483484.89</v>
      </c>
      <c r="T72" s="509">
        <f t="shared" si="18"/>
        <v>-10193098.33</v>
      </c>
      <c r="U72" s="400"/>
      <c r="V72" s="74"/>
    </row>
    <row r="73" spans="1:22" s="29" customFormat="1" ht="15.95" customHeight="1" thickTop="1" thickBot="1">
      <c r="A73" s="666"/>
      <c r="B73" s="667"/>
      <c r="C73" s="668"/>
      <c r="D73" s="669"/>
      <c r="E73" s="669"/>
      <c r="F73" s="669"/>
      <c r="G73" s="652"/>
      <c r="H73" s="653"/>
      <c r="I73" s="670"/>
      <c r="J73" s="671"/>
      <c r="K73" s="672"/>
      <c r="L73" s="670"/>
      <c r="M73" s="673"/>
      <c r="N73" s="674"/>
      <c r="O73" s="670"/>
      <c r="P73" s="673"/>
      <c r="Q73" s="672"/>
      <c r="R73" s="670"/>
      <c r="S73" s="673"/>
      <c r="T73" s="652"/>
      <c r="U73" s="381"/>
    </row>
    <row r="74" spans="1:22" s="2" customFormat="1" ht="15.95" customHeight="1">
      <c r="A74" s="48"/>
      <c r="B74" s="29"/>
      <c r="C74" s="29"/>
      <c r="D74" s="359"/>
      <c r="E74" s="29"/>
      <c r="F74" s="34"/>
      <c r="G74" s="441"/>
      <c r="H74" s="441"/>
      <c r="I74" s="441"/>
      <c r="J74" s="249"/>
      <c r="K74" s="249"/>
      <c r="L74" s="249"/>
      <c r="M74" s="249"/>
      <c r="N74" s="249"/>
      <c r="O74" s="249"/>
      <c r="P74" s="249"/>
      <c r="Q74" s="249"/>
      <c r="R74" s="249"/>
      <c r="S74" s="459"/>
      <c r="T74" s="460"/>
      <c r="U74" s="381"/>
      <c r="V74" s="74"/>
    </row>
    <row r="75" spans="1:22" ht="15.95" customHeight="1">
      <c r="A75" s="52"/>
      <c r="B75" s="128"/>
      <c r="C75" s="29"/>
      <c r="D75" s="128"/>
      <c r="E75" s="22"/>
      <c r="F75" s="49"/>
      <c r="G75" s="50"/>
      <c r="H75" s="50"/>
      <c r="I75" s="50"/>
      <c r="J75" s="51"/>
      <c r="K75" s="51"/>
      <c r="L75" s="51"/>
      <c r="M75" s="51"/>
      <c r="N75" s="51"/>
      <c r="O75" s="51"/>
      <c r="P75" s="51"/>
      <c r="Q75" s="51"/>
      <c r="R75" s="51"/>
      <c r="S75" s="51"/>
      <c r="U75" s="32"/>
      <c r="V75" s="76"/>
    </row>
    <row r="76" spans="1:22" ht="15.95" customHeight="1">
      <c r="A76" s="52"/>
      <c r="B76" s="128"/>
      <c r="C76" s="29"/>
      <c r="D76" s="128"/>
      <c r="E76" s="22"/>
      <c r="F76" s="49"/>
      <c r="G76" s="50"/>
      <c r="H76" s="50"/>
      <c r="I76" s="50"/>
      <c r="J76" s="51"/>
      <c r="K76" s="51"/>
      <c r="L76" s="51"/>
      <c r="M76" s="51"/>
      <c r="N76" s="51"/>
      <c r="O76" s="51"/>
      <c r="P76" s="51"/>
      <c r="Q76" s="51"/>
      <c r="R76" s="51"/>
      <c r="S76" s="51"/>
      <c r="T76" s="50"/>
      <c r="U76" s="32"/>
      <c r="V76" s="76"/>
    </row>
    <row r="77" spans="1:22" ht="15.95" customHeight="1">
      <c r="A77" s="48"/>
      <c r="B77" s="29"/>
      <c r="C77" s="29"/>
      <c r="D77" s="128"/>
      <c r="E77" s="22"/>
      <c r="F77" s="49"/>
      <c r="G77" s="49"/>
      <c r="H77" s="49"/>
      <c r="I77" s="49"/>
      <c r="J77" s="22"/>
      <c r="K77" s="22"/>
      <c r="L77" s="22"/>
      <c r="M77" s="22"/>
      <c r="N77" s="22"/>
      <c r="O77" s="22"/>
      <c r="P77" s="51"/>
      <c r="Q77" s="22"/>
      <c r="R77" s="22"/>
      <c r="S77" s="22"/>
      <c r="T77" s="49"/>
      <c r="U77" s="32"/>
      <c r="V77" s="76"/>
    </row>
    <row r="78" spans="1:22" ht="15.95" customHeight="1">
      <c r="A78" s="48"/>
      <c r="B78" s="29"/>
      <c r="C78" s="29"/>
      <c r="D78" s="128"/>
      <c r="E78" s="22"/>
      <c r="F78" s="49"/>
      <c r="G78" s="49"/>
      <c r="H78" s="49"/>
      <c r="I78" s="49"/>
      <c r="J78" s="22"/>
      <c r="K78" s="22"/>
      <c r="L78" s="22"/>
      <c r="M78" s="22"/>
      <c r="N78" s="22"/>
      <c r="O78" s="22"/>
      <c r="P78" s="22"/>
      <c r="Q78" s="22"/>
      <c r="R78" s="22"/>
      <c r="S78" s="22"/>
      <c r="T78" s="49"/>
      <c r="U78" s="32"/>
      <c r="V78" s="76"/>
    </row>
    <row r="79" spans="1:22">
      <c r="A79" s="8"/>
      <c r="B79" s="2"/>
      <c r="C79" s="2"/>
      <c r="F79" s="4"/>
      <c r="G79" s="4"/>
      <c r="H79" s="4"/>
      <c r="I79" s="4"/>
    </row>
    <row r="80" spans="1:22">
      <c r="A80" s="8"/>
      <c r="B80" s="2"/>
      <c r="C80" s="2"/>
      <c r="F80" s="4"/>
      <c r="G80" s="4"/>
      <c r="H80" s="4"/>
      <c r="I80" s="4"/>
    </row>
    <row r="81" spans="1:9">
      <c r="A81" s="8"/>
      <c r="B81" s="2"/>
      <c r="C81" s="2"/>
      <c r="F81" s="4"/>
      <c r="G81" s="4"/>
      <c r="H81" s="4"/>
      <c r="I81" s="4"/>
    </row>
    <row r="82" spans="1:9">
      <c r="A82" s="8"/>
      <c r="B82" s="2"/>
      <c r="C82" s="2"/>
    </row>
    <row r="83" spans="1:9">
      <c r="A83" s="8"/>
      <c r="B83" s="2"/>
      <c r="C83" s="2"/>
    </row>
    <row r="84" spans="1:9">
      <c r="A84" s="8"/>
      <c r="B84" s="2"/>
      <c r="C84" s="2"/>
    </row>
    <row r="85" spans="1:9">
      <c r="A85" s="8"/>
      <c r="B85" s="2"/>
      <c r="C85" s="2"/>
    </row>
    <row r="86" spans="1:9">
      <c r="A86" s="8"/>
      <c r="B86" s="2"/>
      <c r="C86" s="2"/>
    </row>
    <row r="87" spans="1:9">
      <c r="A87" s="8"/>
      <c r="B87" s="2"/>
      <c r="C87" s="2"/>
    </row>
    <row r="88" spans="1:9">
      <c r="A88" s="8"/>
      <c r="B88" s="2"/>
      <c r="C88" s="2"/>
    </row>
    <row r="89" spans="1:9">
      <c r="A89" s="8"/>
      <c r="B89" s="2"/>
      <c r="C89" s="2"/>
    </row>
    <row r="90" spans="1:9">
      <c r="A90" s="8"/>
      <c r="B90" s="2"/>
      <c r="C90" s="2"/>
    </row>
    <row r="91" spans="1:9">
      <c r="A91" s="8"/>
      <c r="B91" s="2"/>
      <c r="C91" s="2"/>
    </row>
  </sheetData>
  <mergeCells count="24">
    <mergeCell ref="D52:D53"/>
    <mergeCell ref="E52:E53"/>
    <mergeCell ref="F52:F53"/>
    <mergeCell ref="D54:D55"/>
    <mergeCell ref="E54:E55"/>
    <mergeCell ref="F54:F55"/>
    <mergeCell ref="D33:D35"/>
    <mergeCell ref="E33:E35"/>
    <mergeCell ref="F33:F35"/>
    <mergeCell ref="E19:E20"/>
    <mergeCell ref="F19:F20"/>
    <mergeCell ref="A1:T1"/>
    <mergeCell ref="A2:T2"/>
    <mergeCell ref="A3:T3"/>
    <mergeCell ref="D11:D13"/>
    <mergeCell ref="E11:E13"/>
    <mergeCell ref="F11:F13"/>
    <mergeCell ref="N5:P5"/>
    <mergeCell ref="Q5:S5"/>
    <mergeCell ref="D14:D16"/>
    <mergeCell ref="E14:E16"/>
    <mergeCell ref="F14:F16"/>
    <mergeCell ref="H5:J5"/>
    <mergeCell ref="K5:M5"/>
  </mergeCells>
  <printOptions horizontalCentered="1"/>
  <pageMargins left="0.25" right="0.25" top="0.38" bottom="0.75" header="0.3" footer="0.3"/>
  <pageSetup scale="40" fitToHeight="0" orientation="landscape" r:id="rId1"/>
  <headerFooter>
    <oddFooter>&amp;L&amp;10&amp;Z&amp;F&amp;F&amp;R&amp;P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A3"/>
  <sheetViews>
    <sheetView workbookViewId="0">
      <selection activeCell="S28" sqref="S28"/>
    </sheetView>
  </sheetViews>
  <sheetFormatPr defaultRowHeight="15"/>
  <sheetData>
    <row r="2" spans="1:1">
      <c r="A2" t="s">
        <v>134</v>
      </c>
    </row>
    <row r="3" spans="1:1">
      <c r="A3" t="s">
        <v>135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SignificantOrder xmlns="dc463f71-b30c-4ab2-9473-d307f9d35888">false</SignificantOrder>
    <Date1 xmlns="dc463f71-b30c-4ab2-9473-d307f9d35888">2022-04-29T07:00:00+00:00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documentManagement>
</p:properties>
</file>

<file path=customXml/itemProps1.xml><?xml version="1.0" encoding="utf-8"?>
<ds:datastoreItem xmlns:ds="http://schemas.openxmlformats.org/officeDocument/2006/customXml" ds:itemID="{EF83A13F-4BEA-4274-9A14-BAD6242ADCBC}"/>
</file>

<file path=customXml/itemProps2.xml><?xml version="1.0" encoding="utf-8"?>
<ds:datastoreItem xmlns:ds="http://schemas.openxmlformats.org/officeDocument/2006/customXml" ds:itemID="{1741F939-BE88-4A1C-9441-7C19762A673D}"/>
</file>

<file path=customXml/itemProps3.xml><?xml version="1.0" encoding="utf-8"?>
<ds:datastoreItem xmlns:ds="http://schemas.openxmlformats.org/officeDocument/2006/customXml" ds:itemID="{44FE9A9C-5D39-4B4F-B982-CBE6D3CDDD17}"/>
</file>

<file path=customXml/itemProps4.xml><?xml version="1.0" encoding="utf-8"?>
<ds:datastoreItem xmlns:ds="http://schemas.openxmlformats.org/officeDocument/2006/customXml" ds:itemID="{EFB531F4-35A7-4EB6-B7A0-ADF8CD0932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Deferred Balance=&gt;</vt:lpstr>
      <vt:lpstr>ELEC Actual 2021</vt:lpstr>
      <vt:lpstr>GAS Actual 2021</vt:lpstr>
      <vt:lpstr>Deferred Activity=&gt;</vt:lpstr>
      <vt:lpstr>ELEC Activity Summary</vt:lpstr>
      <vt:lpstr>ELEC Activity 2021</vt:lpstr>
      <vt:lpstr>GAS Activity Summary</vt:lpstr>
      <vt:lpstr>GAS Activity 2021</vt:lpstr>
      <vt:lpstr>Def Transfers &amp; Amort=&gt;</vt:lpstr>
      <vt:lpstr>ELEC Amort </vt:lpstr>
      <vt:lpstr>GAS Amort</vt:lpstr>
      <vt:lpstr>'ELEC Activity 2021'!Print_Area</vt:lpstr>
      <vt:lpstr>'ELEC Actual 2021'!Print_Area</vt:lpstr>
      <vt:lpstr>'ELEC Amort '!Print_Area</vt:lpstr>
      <vt:lpstr>'GAS Activity 2021'!Print_Area</vt:lpstr>
      <vt:lpstr>'GAS Actual 2021'!Print_Area</vt:lpstr>
      <vt:lpstr>'GAS Amort'!Print_Area</vt:lpstr>
      <vt:lpstr>'ELEC Activity 2021'!Print_Titles</vt:lpstr>
      <vt:lpstr>'ELEC Actual 2021'!Print_Titles</vt:lpstr>
      <vt:lpstr>'ELEC Amort '!Print_Titles</vt:lpstr>
      <vt:lpstr>'GAS Activity 2021'!Print_Titles</vt:lpstr>
      <vt:lpstr>'GAS Actual 2021'!Print_Titles</vt:lpstr>
      <vt:lpstr>'GAS Amort'!Print_Titles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Kellogg, Anh</cp:lastModifiedBy>
  <cp:lastPrinted>2019-01-14T18:38:19Z</cp:lastPrinted>
  <dcterms:created xsi:type="dcterms:W3CDTF">2018-02-20T17:14:21Z</dcterms:created>
  <dcterms:modified xsi:type="dcterms:W3CDTF">2022-04-28T22:09:41Z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