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50" windowWidth="11970" windowHeight="3210" tabRatio="743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Backup 1-DO NOT PRINT" sheetId="6" r:id="rId6"/>
    <sheet name="Backup 2-DO NOT PRINT" sheetId="7" r:id="rId7"/>
  </sheets>
  <definedNames>
    <definedName name="\B">#REF!</definedName>
    <definedName name="\P">#REF!</definedName>
    <definedName name="cg">'Page 2'!$A$1:$O$43</definedName>
    <definedName name="COLS">'Page 5'!$A$2:$O$49</definedName>
    <definedName name="DCF2">'Page 2'!$A$4:$O$38</definedName>
    <definedName name="DCF3" localSheetId="3">'Page 4'!$A$6:$M$42</definedName>
    <definedName name="DCF3">'Page 3'!$A$6:$N$42</definedName>
    <definedName name="dri">#REF!</definedName>
    <definedName name="EXTRACT">'Backup 2-DO NOT PRINT'!$B$3:$Q$3</definedName>
    <definedName name="inputs">#REF!</definedName>
    <definedName name="ms">#REF!</definedName>
    <definedName name="notes">'Page 5'!$A$1:$N$49</definedName>
    <definedName name="PRINT">#REF!</definedName>
    <definedName name="_xlnm.Print_Area" localSheetId="5">'Backup 1-DO NOT PRINT'!$A$1:$N$31</definedName>
    <definedName name="_xlnm.Print_Area" localSheetId="6">'Backup 2-DO NOT PRINT'!$B$4:$D$17</definedName>
    <definedName name="_xlnm.Print_Area" localSheetId="0">'Page 1'!$A$1:$E$35</definedName>
    <definedName name="_xlnm.Print_Area" localSheetId="3">'Page 4'!$A$1:$M$43</definedName>
    <definedName name="_xlnm.Print_Area" localSheetId="4">'Page 5'!$A$1:$N$49</definedName>
    <definedName name="sum">'Page 1'!$A$1:$E$36</definedName>
    <definedName name="tv" localSheetId="3">'Page 4'!$A$1:$M$37</definedName>
    <definedName name="tv">'Page 3'!$A$1:$N$37</definedName>
  </definedNames>
  <calcPr fullCalcOnLoad="1"/>
</workbook>
</file>

<file path=xl/sharedStrings.xml><?xml version="1.0" encoding="utf-8"?>
<sst xmlns="http://schemas.openxmlformats.org/spreadsheetml/2006/main" count="401" uniqueCount="340">
  <si>
    <t>Nonconstant Growth</t>
  </si>
  <si>
    <t>Company</t>
  </si>
  <si>
    <t>GROUP AVERAGE</t>
  </si>
  <si>
    <t>GROUP MEDIAN</t>
  </si>
  <si>
    <t>Group Average Check</t>
  </si>
  <si>
    <t>Group Median Check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</si>
  <si>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</si>
  <si>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</si>
  <si>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</si>
  <si>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</si>
  <si>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</si>
  <si>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</si>
  <si>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</si>
  <si>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</si>
  <si>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</si>
  <si>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</si>
  <si>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Projected Growth Rate Analysis</t>
  </si>
  <si>
    <t>Next</t>
  </si>
  <si>
    <t>Average</t>
  </si>
  <si>
    <t xml:space="preserve">ROE   </t>
  </si>
  <si>
    <t>Recent</t>
  </si>
  <si>
    <t>Year's</t>
  </si>
  <si>
    <t>Dividend</t>
  </si>
  <si>
    <t>Retention</t>
  </si>
  <si>
    <t xml:space="preserve">B*R </t>
  </si>
  <si>
    <t>Value</t>
  </si>
  <si>
    <t>Growth</t>
  </si>
  <si>
    <t xml:space="preserve">K=Div Yld+G </t>
  </si>
  <si>
    <t>Price(P0)</t>
  </si>
  <si>
    <t>Div(D1)</t>
  </si>
  <si>
    <t>Yield</t>
  </si>
  <si>
    <t>DPS</t>
  </si>
  <si>
    <t>EPS</t>
  </si>
  <si>
    <t>Rate (B)</t>
  </si>
  <si>
    <t xml:space="preserve">NBV </t>
  </si>
  <si>
    <t>ROE (R)</t>
  </si>
  <si>
    <t>Line</t>
  </si>
  <si>
    <t>Annual</t>
  </si>
  <si>
    <t>CASH FLOWS</t>
  </si>
  <si>
    <t>ROE=Internal</t>
  </si>
  <si>
    <t>Change</t>
  </si>
  <si>
    <t>P/E</t>
  </si>
  <si>
    <t>Year 1</t>
  </si>
  <si>
    <t>Year 2</t>
  </si>
  <si>
    <t>Year 3</t>
  </si>
  <si>
    <t>Year 4</t>
  </si>
  <si>
    <t>Rate of Return</t>
  </si>
  <si>
    <t>Div</t>
  </si>
  <si>
    <t>Ratio</t>
  </si>
  <si>
    <t xml:space="preserve">EPS </t>
  </si>
  <si>
    <t>Price</t>
  </si>
  <si>
    <t>Div+Price</t>
  </si>
  <si>
    <t>DCF Analysis Column Descriptions</t>
  </si>
  <si>
    <t>Column 3:  Column 2 Divided by Column 1</t>
  </si>
  <si>
    <t>Column 6:  One Minus (Column 4 Divided by Column 5)</t>
  </si>
  <si>
    <t>Column 8:  Column 5 Divided by Column 7</t>
  </si>
  <si>
    <t>Column 9:  Column 6 Multiplied by Column 8</t>
  </si>
  <si>
    <t xml:space="preserve">                          Reported by Value Line.</t>
  </si>
  <si>
    <t>EXTRACT RANGE</t>
  </si>
  <si>
    <t>Name</t>
  </si>
  <si>
    <t>Ticker</t>
  </si>
  <si>
    <t>S&amp;P_Rating</t>
  </si>
  <si>
    <t>VL_Growth</t>
  </si>
  <si>
    <t>Zacks_Growth</t>
  </si>
  <si>
    <t>DTE Energy Co.</t>
  </si>
  <si>
    <t>DTE</t>
  </si>
  <si>
    <t>Entergy Corp.</t>
  </si>
  <si>
    <t>ETR</t>
  </si>
  <si>
    <t>GPU</t>
  </si>
  <si>
    <t>Hawaiian Electric</t>
  </si>
  <si>
    <t>HE</t>
  </si>
  <si>
    <t>UIL</t>
  </si>
  <si>
    <t>CNL</t>
  </si>
  <si>
    <t>CINERGY</t>
  </si>
  <si>
    <t>CIN</t>
  </si>
  <si>
    <t>Con. Edison</t>
  </si>
  <si>
    <t>ED</t>
  </si>
  <si>
    <t>DPL Inc.</t>
  </si>
  <si>
    <t>DPL</t>
  </si>
  <si>
    <t>FPL Group, Inc.</t>
  </si>
  <si>
    <t>FPL</t>
  </si>
  <si>
    <t>IDA</t>
  </si>
  <si>
    <t>P.S. Enterprise Gp.</t>
  </si>
  <si>
    <t>PEG</t>
  </si>
  <si>
    <t>Pinnacle West</t>
  </si>
  <si>
    <t>PNW</t>
  </si>
  <si>
    <t>POM</t>
  </si>
  <si>
    <t>Southern Co.</t>
  </si>
  <si>
    <t>SO</t>
  </si>
  <si>
    <t>Teco Energy, Inc.</t>
  </si>
  <si>
    <t>TE</t>
  </si>
  <si>
    <t>FE</t>
  </si>
  <si>
    <t xml:space="preserve">(Cols 9-11) </t>
  </si>
  <si>
    <t>(Cols 3+12)</t>
  </si>
  <si>
    <t xml:space="preserve">(Cols 21-25) </t>
  </si>
  <si>
    <t>Ameren</t>
  </si>
  <si>
    <t>AEE</t>
  </si>
  <si>
    <t>3-Mo Avg Prices</t>
  </si>
  <si>
    <t>Column 12:  Average of Columns 9-11</t>
  </si>
  <si>
    <t>Column 13:  Column 3 Plus Column 12</t>
  </si>
  <si>
    <t>Column 14:  See Column 2</t>
  </si>
  <si>
    <t>Column 15:  See Column 4</t>
  </si>
  <si>
    <t>Column 16:  (Column 15 Minus Column 14) Divided by Three</t>
  </si>
  <si>
    <t>Column 23:  Column 22 Plus Column 16</t>
  </si>
  <si>
    <t>Energy East Corp.</t>
  </si>
  <si>
    <t>GPU, Inc.</t>
  </si>
  <si>
    <t>Potomac Elec. Pwr.</t>
  </si>
  <si>
    <t>Cleco Corporation</t>
  </si>
  <si>
    <t>LNT</t>
  </si>
  <si>
    <t>Sempra Energy</t>
  </si>
  <si>
    <t>SRE</t>
  </si>
  <si>
    <t>FirstEnergy</t>
  </si>
  <si>
    <t>Moody_Rating</t>
  </si>
  <si>
    <t>NR</t>
  </si>
  <si>
    <t>Median</t>
  </si>
  <si>
    <t>IDACORP</t>
  </si>
  <si>
    <t>Constant Growth</t>
  </si>
  <si>
    <t>DCF Model</t>
  </si>
  <si>
    <t>Summary Of DCF Model Results</t>
  </si>
  <si>
    <t>% Elec Revs</t>
  </si>
  <si>
    <t>Alliant Energy Co.</t>
  </si>
  <si>
    <t>NOTE:  SEE PAGE 5 OF THIS SCHEDULE FOR FURTHER EXPLANATION OF EACH COLUMN</t>
  </si>
  <si>
    <t>Market Price</t>
  </si>
  <si>
    <t>NSTAR</t>
  </si>
  <si>
    <t>NST</t>
  </si>
  <si>
    <t>Zacks</t>
  </si>
  <si>
    <t xml:space="preserve">                          Reported by Zacks Investment Research.</t>
  </si>
  <si>
    <t>EPS00</t>
  </si>
  <si>
    <t>DPS01</t>
  </si>
  <si>
    <t>Column 10:  Mean "5 Year Growth Est." as</t>
  </si>
  <si>
    <t>UIL Holdings Co.</t>
  </si>
  <si>
    <t>EAS</t>
  </si>
  <si>
    <t>EPS01</t>
  </si>
  <si>
    <t>EPS05</t>
  </si>
  <si>
    <t>DPS02</t>
  </si>
  <si>
    <t>DPS05</t>
  </si>
  <si>
    <t>NBV05</t>
  </si>
  <si>
    <t>Year 2005 "BR" Growth Rate Calculation</t>
  </si>
  <si>
    <t>2005</t>
  </si>
  <si>
    <t>to 2005</t>
  </si>
  <si>
    <t>IRR</t>
  </si>
  <si>
    <t>P0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</si>
  <si>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</si>
  <si>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</si>
  <si>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</si>
  <si>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</si>
  <si>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</si>
  <si>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</si>
  <si>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</si>
  <si>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</si>
  <si>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</si>
  <si>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</si>
  <si>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</si>
  <si>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</si>
  <si>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</si>
  <si>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</si>
  <si>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</si>
  <si>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</si>
  <si>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</si>
  <si>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</si>
  <si>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</si>
  <si>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</si>
  <si>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</si>
  <si>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</si>
  <si>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</si>
  <si>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</si>
  <si>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</si>
  <si>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</si>
  <si>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</si>
  <si>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</si>
  <si>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</si>
  <si>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</si>
  <si>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</si>
  <si>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</si>
  <si>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</si>
  <si>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</si>
  <si>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</si>
  <si>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</si>
  <si>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</si>
  <si>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</si>
  <si>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</si>
  <si>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</si>
  <si>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</si>
  <si>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</si>
  <si>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</si>
  <si>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</si>
  <si>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</si>
  <si>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</si>
  <si>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</si>
  <si>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</si>
  <si>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</si>
  <si>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</si>
  <si>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</si>
  <si>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</si>
  <si>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</si>
  <si>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</si>
  <si>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</si>
  <si>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</si>
  <si>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</si>
  <si>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</si>
  <si>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</si>
  <si>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</si>
  <si>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</si>
  <si>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</si>
  <si>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</si>
  <si>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</si>
  <si>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</si>
  <si>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</si>
  <si>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</si>
  <si>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</si>
  <si>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</si>
  <si>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</si>
  <si>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</si>
  <si>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</si>
  <si>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</si>
  <si>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</si>
  <si>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</si>
  <si>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</si>
  <si>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</si>
  <si>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</si>
  <si>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</si>
  <si>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</si>
  <si>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</si>
  <si>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</si>
  <si>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</si>
  <si>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</si>
  <si>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</si>
  <si>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</si>
  <si>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</si>
  <si>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</si>
  <si>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</si>
  <si>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</si>
  <si>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</si>
  <si>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</si>
  <si>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</si>
  <si>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</si>
  <si>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</si>
  <si>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</si>
  <si>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</si>
  <si>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</si>
  <si>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</si>
  <si>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</si>
  <si>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</si>
  <si>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</si>
  <si>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</si>
  <si>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</si>
  <si>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</si>
  <si>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</si>
  <si>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</si>
  <si>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</si>
  <si>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</si>
  <si>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</si>
  <si>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</si>
  <si>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</si>
  <si>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</si>
  <si>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</si>
  <si>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</si>
  <si>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</si>
  <si>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</si>
  <si>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</si>
  <si>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</si>
  <si>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</si>
  <si>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</si>
  <si>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</si>
  <si>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</si>
  <si>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</si>
  <si>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</si>
  <si>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</si>
  <si>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</si>
  <si>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</si>
  <si>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</si>
  <si>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</si>
  <si>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</si>
  <si>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</si>
  <si>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</si>
  <si>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</si>
  <si>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</si>
  <si>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</si>
  <si>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</si>
  <si>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</si>
  <si>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</si>
  <si>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</si>
  <si>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</si>
  <si>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</si>
  <si>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</si>
  <si>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</si>
  <si>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</si>
  <si>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</si>
  <si>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</si>
  <si>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</si>
  <si>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</si>
  <si>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</si>
  <si>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Two-Stage Growth</t>
  </si>
  <si>
    <t>Year 5</t>
  </si>
  <si>
    <t>Div  Growth</t>
  </si>
  <si>
    <t xml:space="preserve">(Yrs 0-150) </t>
  </si>
  <si>
    <t>Year 5-150</t>
  </si>
  <si>
    <t>Column 2:  2002 Dividends per Share</t>
  </si>
  <si>
    <t>Column 4:  Estimated 2005 Dividends per Share</t>
  </si>
  <si>
    <t>Column 5:  Estimated 2005 Earnings per Share</t>
  </si>
  <si>
    <t>Column 7:  Estimated 2005 Net Book Value per Share</t>
  </si>
  <si>
    <t>Column 11:  "Est'D 98-00 To 04-06" Earnings Growth as</t>
  </si>
  <si>
    <t xml:space="preserve">                          Bottom of Column 12</t>
  </si>
  <si>
    <t xml:space="preserve">                          for the Years 6-150 Implied by the Growth</t>
  </si>
  <si>
    <t>Low Near-Term Growth</t>
  </si>
  <si>
    <t>Near-Term Growth</t>
  </si>
  <si>
    <t>Long-Term Growth</t>
  </si>
  <si>
    <t>Two-Stage Growth DCF Model</t>
  </si>
  <si>
    <t>Column 1:  3-Month Average Price per Share</t>
  </si>
  <si>
    <t>Great Plains Energy</t>
  </si>
  <si>
    <t>GXP</t>
  </si>
  <si>
    <t>PE05</t>
  </si>
  <si>
    <t>Column 17:  Estimated 2005 P/E ratio</t>
  </si>
  <si>
    <t>Column 18:  See Column 5</t>
  </si>
  <si>
    <t>Column 19:  Column 18 Multiplied by Column 19</t>
  </si>
  <si>
    <t>Column 20:  See Column 1</t>
  </si>
  <si>
    <t>Column 21:  See Column 2</t>
  </si>
  <si>
    <t>Column 22:  Column 21 Plus Column 16</t>
  </si>
  <si>
    <t>Column 24:  Column 23 Plus Column 16 Plus Column 19</t>
  </si>
  <si>
    <t>Column 25:  Internal Rate of Return of the Cash Flows</t>
  </si>
  <si>
    <t xml:space="preserve">                          Shown in Columns 20-24</t>
  </si>
  <si>
    <t>Column 26:  See Column 2</t>
  </si>
  <si>
    <t>Column 27:  See Column 15</t>
  </si>
  <si>
    <t>Column 28:  (Column 27 Minus Column 26) Divided by Three</t>
  </si>
  <si>
    <t>Column 29:  See Column 1</t>
  </si>
  <si>
    <t>Column 30:  See Column 26</t>
  </si>
  <si>
    <t>Column 31:  Column 30 Plus Column 28</t>
  </si>
  <si>
    <t>Column 32:  Column 31 Plus Column 28</t>
  </si>
  <si>
    <t>Column 33:  Column 32 Plus Column 28</t>
  </si>
  <si>
    <t>Column 34:  Column 33 Increased by the Growth</t>
  </si>
  <si>
    <t xml:space="preserve">                          Rate Shown in Column 35</t>
  </si>
  <si>
    <t>Column 35:  See Average Growth Rate shown at the</t>
  </si>
  <si>
    <t>Column 36:  The Internal Rate of Return of the Cash Flows</t>
  </si>
  <si>
    <t xml:space="preserve">                          in Columns 29-34 along with the Dividends</t>
  </si>
  <si>
    <t xml:space="preserve">                          Rates shown in Column 35</t>
  </si>
  <si>
    <t>Sources:  Value Line Investment Survey (East Group-Sep 7, 2001; Central Group-Oct 5, 2001; West Group-Aug 17, 2001)</t>
  </si>
  <si>
    <t xml:space="preserve">                  Zacks Investment Research website, Oct 4, 2001</t>
  </si>
  <si>
    <t xml:space="preserve">                  C.A. Turner Utility Reports, Oct 2001; Company 10-K's for the year 2000</t>
  </si>
  <si>
    <t>Puget Sound Energy</t>
  </si>
  <si>
    <t>Discounted Cash Flow-Comparable Company Analysis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</si>
</sst>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%"/>
    <numFmt numFmtId="167" formatCode="0.0_)"/>
    <numFmt numFmtId="168" formatCode="#,##0.0_);\(#,##0.0\)"/>
    <numFmt numFmtId="169" formatCode="0.00_);\(0.00\)"/>
    <numFmt numFmtId="170" formatCode="0_);\(0\)"/>
    <numFmt numFmtId="171" formatCode="0.000%"/>
    <numFmt numFmtId="172" formatCode="0.0000%"/>
    <numFmt numFmtId="173" formatCode="0.00000"/>
    <numFmt numFmtId="174" formatCode="0.0000"/>
    <numFmt numFmtId="175" formatCode="0.000"/>
    <numFmt numFmtId="176" formatCode="0.000_)"/>
    <numFmt numFmtId="177" formatCode="0.0000_)"/>
    <numFmt numFmtId="178" formatCode="0.0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  <numFmt numFmtId="185" formatCode="0.00000000000%"/>
  </numFmts>
  <fonts count="21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6"/>
      <name val="Arial"/>
      <family val="2"/>
    </font>
    <font>
      <i/>
      <sz val="12"/>
      <color indexed="8"/>
      <name val="Arial"/>
      <family val="0"/>
    </font>
    <font>
      <sz val="12"/>
      <color indexed="9"/>
      <name val="Arial"/>
      <family val="2"/>
    </font>
    <font>
      <sz val="18"/>
      <name val="Arial"/>
      <family val="0"/>
    </font>
    <font>
      <sz val="8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b/>
      <sz val="18"/>
      <name val="Arial"/>
      <family val="0"/>
    </font>
    <font>
      <b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4" fillId="0" borderId="0" applyProtection="0">
      <alignment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7" fontId="4" fillId="0" borderId="0" applyProtection="0">
      <alignment/>
    </xf>
    <xf numFmtId="0" fontId="4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2" fillId="0" borderId="0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0" fontId="17" fillId="0" borderId="0" applyProtection="0">
      <alignment/>
    </xf>
    <xf numFmtId="0" fontId="18" fillId="0" borderId="0" applyProtection="0">
      <alignment/>
    </xf>
    <xf numFmtId="2" fontId="4" fillId="0" borderId="0" applyProtection="0">
      <alignment/>
    </xf>
    <xf numFmtId="0" fontId="19" fillId="0" borderId="0" applyProtection="0">
      <alignment/>
    </xf>
    <xf numFmtId="0" fontId="1" fillId="0" borderId="0" applyProtection="0">
      <alignment/>
    </xf>
    <xf numFmtId="0" fontId="4" fillId="0" borderId="0">
      <alignment vertical="top"/>
      <protection/>
    </xf>
    <xf numFmtId="9" fontId="4" fillId="0" borderId="0" applyFont="0" applyFill="0" applyBorder="0" applyAlignment="0" applyProtection="0"/>
    <xf numFmtId="10" fontId="4" fillId="0" borderId="0" applyProtection="0">
      <alignment/>
    </xf>
    <xf numFmtId="0" fontId="4" fillId="0" borderId="1" applyProtection="0">
      <alignment/>
    </xf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6" xfId="0" applyFont="1" applyBorder="1" applyAlignment="1" applyProtection="1">
      <alignment horizontal="right"/>
      <protection/>
    </xf>
    <xf numFmtId="0" fontId="6" fillId="0" borderId="7" xfId="0" applyFont="1" applyBorder="1" applyAlignment="1" applyProtection="1">
      <alignment horizontal="right"/>
      <protection/>
    </xf>
    <xf numFmtId="164" fontId="6" fillId="0" borderId="6" xfId="0" applyNumberFormat="1" applyFont="1" applyBorder="1" applyAlignment="1" applyProtection="1">
      <alignment horizontal="right"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right"/>
      <protection/>
    </xf>
    <xf numFmtId="0" fontId="6" fillId="0" borderId="6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/>
    </xf>
    <xf numFmtId="165" fontId="6" fillId="0" borderId="6" xfId="0" applyNumberFormat="1" applyFont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0" fontId="6" fillId="0" borderId="6" xfId="0" applyNumberFormat="1" applyFont="1" applyBorder="1" applyAlignment="1" applyProtection="1">
      <alignment/>
      <protection/>
    </xf>
    <xf numFmtId="166" fontId="6" fillId="0" borderId="7" xfId="0" applyNumberFormat="1" applyFon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/>
      <protection/>
    </xf>
    <xf numFmtId="165" fontId="6" fillId="0" borderId="6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/>
      <protection/>
    </xf>
    <xf numFmtId="10" fontId="6" fillId="0" borderId="12" xfId="0" applyNumberFormat="1" applyFont="1" applyBorder="1" applyAlignment="1" applyProtection="1">
      <alignment/>
      <protection/>
    </xf>
    <xf numFmtId="10" fontId="6" fillId="0" borderId="4" xfId="0" applyNumberFormat="1" applyFont="1" applyBorder="1" applyAlignment="1" applyProtection="1">
      <alignment/>
      <protection/>
    </xf>
    <xf numFmtId="10" fontId="6" fillId="0" borderId="3" xfId="0" applyNumberFormat="1" applyFont="1" applyBorder="1" applyAlignment="1" applyProtection="1">
      <alignment/>
      <protection/>
    </xf>
    <xf numFmtId="10" fontId="6" fillId="0" borderId="5" xfId="0" applyNumberFormat="1" applyFont="1" applyBorder="1" applyAlignment="1" applyProtection="1">
      <alignment/>
      <protection/>
    </xf>
    <xf numFmtId="166" fontId="6" fillId="0" borderId="11" xfId="0" applyNumberFormat="1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/>
      <protection/>
    </xf>
    <xf numFmtId="10" fontId="6" fillId="0" borderId="14" xfId="0" applyNumberFormat="1" applyFont="1" applyBorder="1" applyAlignment="1" applyProtection="1">
      <alignment/>
      <protection/>
    </xf>
    <xf numFmtId="10" fontId="6" fillId="0" borderId="15" xfId="0" applyNumberFormat="1" applyFont="1" applyBorder="1" applyAlignment="1" applyProtection="1">
      <alignment/>
      <protection/>
    </xf>
    <xf numFmtId="10" fontId="6" fillId="0" borderId="9" xfId="0" applyNumberFormat="1" applyFont="1" applyBorder="1" applyAlignment="1" applyProtection="1">
      <alignment/>
      <protection/>
    </xf>
    <xf numFmtId="10" fontId="6" fillId="0" borderId="16" xfId="0" applyNumberFormat="1" applyFont="1" applyBorder="1" applyAlignment="1" applyProtection="1">
      <alignment/>
      <protection/>
    </xf>
    <xf numFmtId="166" fontId="6" fillId="0" borderId="16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right"/>
    </xf>
    <xf numFmtId="165" fontId="6" fillId="0" borderId="10" xfId="0" applyNumberFormat="1" applyFont="1" applyBorder="1" applyAlignment="1" applyProtection="1">
      <alignment/>
      <protection/>
    </xf>
    <xf numFmtId="164" fontId="6" fillId="0" borderId="17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/>
      <protection/>
    </xf>
    <xf numFmtId="165" fontId="6" fillId="0" borderId="17" xfId="0" applyNumberFormat="1" applyFont="1" applyBorder="1" applyAlignment="1" applyProtection="1">
      <alignment/>
      <protection/>
    </xf>
    <xf numFmtId="165" fontId="6" fillId="0" borderId="2" xfId="0" applyNumberFormat="1" applyFont="1" applyBorder="1" applyAlignment="1" applyProtection="1">
      <alignment/>
      <protection/>
    </xf>
    <xf numFmtId="167" fontId="6" fillId="0" borderId="17" xfId="0" applyNumberFormat="1" applyFont="1" applyBorder="1" applyAlignment="1" applyProtection="1">
      <alignment/>
      <protection locked="0"/>
    </xf>
    <xf numFmtId="165" fontId="6" fillId="0" borderId="18" xfId="0" applyNumberFormat="1" applyFont="1" applyBorder="1" applyAlignment="1" applyProtection="1">
      <alignment/>
      <protection/>
    </xf>
    <xf numFmtId="0" fontId="6" fillId="0" borderId="3" xfId="0" applyFont="1" applyBorder="1" applyAlignment="1">
      <alignment/>
    </xf>
    <xf numFmtId="0" fontId="6" fillId="0" borderId="11" xfId="0" applyFont="1" applyBorder="1" applyAlignment="1">
      <alignment horizontal="left"/>
    </xf>
    <xf numFmtId="165" fontId="6" fillId="0" borderId="12" xfId="0" applyNumberFormat="1" applyFont="1" applyBorder="1" applyAlignment="1" applyProtection="1">
      <alignment/>
      <protection/>
    </xf>
    <xf numFmtId="0" fontId="6" fillId="0" borderId="8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/>
    </xf>
    <xf numFmtId="164" fontId="6" fillId="0" borderId="0" xfId="0" applyNumberFormat="1" applyFont="1" applyAlignment="1" applyProtection="1">
      <alignment horizontal="right"/>
      <protection/>
    </xf>
    <xf numFmtId="10" fontId="6" fillId="0" borderId="0" xfId="0" applyNumberFormat="1" applyFont="1" applyAlignment="1" applyProtection="1">
      <alignment horizontal="centerContinuous"/>
      <protection/>
    </xf>
    <xf numFmtId="0" fontId="6" fillId="0" borderId="2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166" fontId="6" fillId="0" borderId="7" xfId="0" applyNumberFormat="1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/>
      <protection/>
    </xf>
    <xf numFmtId="166" fontId="6" fillId="0" borderId="20" xfId="0" applyNumberFormat="1" applyFont="1" applyBorder="1" applyAlignment="1" applyProtection="1">
      <alignment horizontal="center"/>
      <protection/>
    </xf>
    <xf numFmtId="166" fontId="6" fillId="0" borderId="21" xfId="0" applyNumberFormat="1" applyFont="1" applyBorder="1" applyAlignment="1" applyProtection="1">
      <alignment horizontal="center"/>
      <protection/>
    </xf>
    <xf numFmtId="166" fontId="6" fillId="0" borderId="22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9" xfId="0" applyFont="1" applyBorder="1" applyAlignment="1" quotePrefix="1">
      <alignment horizontal="right"/>
    </xf>
    <xf numFmtId="0" fontId="4" fillId="0" borderId="0" xfId="0" applyFont="1" applyAlignment="1" quotePrefix="1">
      <alignment horizontal="right"/>
    </xf>
    <xf numFmtId="166" fontId="6" fillId="0" borderId="7" xfId="0" applyNumberFormat="1" applyFont="1" applyBorder="1" applyAlignment="1" applyProtection="1">
      <alignment horizontal="right"/>
      <protection/>
    </xf>
    <xf numFmtId="166" fontId="6" fillId="0" borderId="11" xfId="0" applyNumberFormat="1" applyFont="1" applyBorder="1" applyAlignment="1" applyProtection="1">
      <alignment horizontal="right"/>
      <protection/>
    </xf>
    <xf numFmtId="166" fontId="6" fillId="0" borderId="16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 quotePrefix="1">
      <alignment horizontal="centerContinuous"/>
      <protection/>
    </xf>
    <xf numFmtId="164" fontId="6" fillId="0" borderId="6" xfId="0" applyNumberFormat="1" applyFont="1" applyBorder="1" applyAlignment="1" applyProtection="1" quotePrefix="1">
      <alignment horizontal="right"/>
      <protection/>
    </xf>
    <xf numFmtId="0" fontId="6" fillId="0" borderId="8" xfId="0" applyFont="1" applyBorder="1" applyAlignment="1" applyProtection="1" quotePrefix="1">
      <alignment horizontal="right"/>
      <protection/>
    </xf>
    <xf numFmtId="0" fontId="6" fillId="0" borderId="0" xfId="0" applyFont="1" applyAlignment="1" applyProtection="1" quotePrefix="1">
      <alignment horizontal="right"/>
      <protection/>
    </xf>
    <xf numFmtId="0" fontId="6" fillId="0" borderId="9" xfId="0" applyFont="1" applyBorder="1" applyAlignment="1" applyProtection="1" quotePrefix="1">
      <alignment horizontal="right"/>
      <protection/>
    </xf>
    <xf numFmtId="0" fontId="8" fillId="0" borderId="17" xfId="0" applyFont="1" applyBorder="1" applyAlignment="1" applyProtection="1">
      <alignment horizontal="centerContinuous"/>
      <protection/>
    </xf>
    <xf numFmtId="0" fontId="11" fillId="0" borderId="19" xfId="0" applyFont="1" applyBorder="1" applyAlignment="1" applyProtection="1" quotePrefix="1">
      <alignment horizontal="right"/>
      <protection/>
    </xf>
    <xf numFmtId="0" fontId="11" fillId="0" borderId="8" xfId="0" applyFont="1" applyBorder="1" applyAlignment="1" applyProtection="1" quotePrefix="1">
      <alignment horizontal="right"/>
      <protection/>
    </xf>
    <xf numFmtId="0" fontId="8" fillId="0" borderId="7" xfId="0" applyFont="1" applyBorder="1" applyAlignment="1" applyProtection="1" quotePrefix="1">
      <alignment horizontal="right"/>
      <protection/>
    </xf>
    <xf numFmtId="0" fontId="6" fillId="0" borderId="13" xfId="0" applyFont="1" applyBorder="1" applyAlignment="1">
      <alignment horizontal="right"/>
    </xf>
    <xf numFmtId="0" fontId="6" fillId="0" borderId="7" xfId="0" applyFont="1" applyBorder="1" applyAlignment="1" quotePrefix="1">
      <alignment horizontal="right"/>
    </xf>
    <xf numFmtId="0" fontId="4" fillId="0" borderId="7" xfId="0" applyFont="1" applyBorder="1" applyAlignment="1" quotePrefix="1">
      <alignment horizontal="right"/>
    </xf>
    <xf numFmtId="0" fontId="11" fillId="0" borderId="19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left"/>
      <protection/>
    </xf>
    <xf numFmtId="10" fontId="6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166" fontId="6" fillId="2" borderId="0" xfId="0" applyNumberFormat="1" applyFont="1" applyFill="1" applyAlignment="1">
      <alignment horizontal="center"/>
    </xf>
    <xf numFmtId="0" fontId="12" fillId="2" borderId="0" xfId="0" applyFont="1" applyFill="1" applyAlignment="1" applyProtection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37" fontId="6" fillId="0" borderId="12" xfId="0" applyNumberFormat="1" applyFont="1" applyBorder="1" applyAlignment="1" applyProtection="1">
      <alignment/>
      <protection/>
    </xf>
    <xf numFmtId="37" fontId="8" fillId="0" borderId="12" xfId="0" applyNumberFormat="1" applyFont="1" applyBorder="1" applyAlignment="1" applyProtection="1">
      <alignment horizontal="right"/>
      <protection/>
    </xf>
    <xf numFmtId="37" fontId="8" fillId="0" borderId="24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>
      <alignment/>
    </xf>
    <xf numFmtId="37" fontId="8" fillId="0" borderId="23" xfId="0" applyNumberFormat="1" applyFont="1" applyBorder="1" applyAlignment="1">
      <alignment/>
    </xf>
    <xf numFmtId="37" fontId="6" fillId="0" borderId="12" xfId="0" applyNumberFormat="1" applyFont="1" applyBorder="1" applyAlignment="1">
      <alignment/>
    </xf>
    <xf numFmtId="37" fontId="8" fillId="0" borderId="12" xfId="0" applyNumberFormat="1" applyFont="1" applyBorder="1" applyAlignment="1">
      <alignment horizontal="right"/>
    </xf>
    <xf numFmtId="37" fontId="8" fillId="0" borderId="24" xfId="0" applyNumberFormat="1" applyFont="1" applyBorder="1" applyAlignment="1">
      <alignment horizontal="right"/>
    </xf>
    <xf numFmtId="39" fontId="4" fillId="0" borderId="0" xfId="0" applyNumberFormat="1" applyFont="1" applyFill="1" applyAlignment="1">
      <alignment/>
    </xf>
    <xf numFmtId="0" fontId="6" fillId="0" borderId="4" xfId="0" applyFont="1" applyBorder="1" applyAlignment="1" applyProtection="1">
      <alignment horizontal="left"/>
      <protection/>
    </xf>
    <xf numFmtId="166" fontId="6" fillId="0" borderId="16" xfId="0" applyNumberFormat="1" applyFont="1" applyBorder="1" applyAlignment="1" applyProtection="1">
      <alignment horizontal="left"/>
      <protection/>
    </xf>
    <xf numFmtId="164" fontId="6" fillId="0" borderId="6" xfId="0" applyNumberFormat="1" applyFont="1" applyFill="1" applyBorder="1" applyAlignment="1" applyProtection="1">
      <alignment/>
      <protection/>
    </xf>
    <xf numFmtId="0" fontId="4" fillId="0" borderId="0" xfId="0" applyFont="1" applyFill="1" applyAlignment="1" quotePrefix="1">
      <alignment horizontal="left"/>
    </xf>
    <xf numFmtId="166" fontId="6" fillId="0" borderId="0" xfId="33" applyNumberFormat="1" applyFont="1" applyFill="1" applyAlignment="1" applyProtection="1">
      <alignment horizontal="center"/>
      <protection/>
    </xf>
    <xf numFmtId="0" fontId="4" fillId="0" borderId="2" xfId="0" applyFont="1" applyFill="1" applyBorder="1" applyAlignment="1">
      <alignment horizontal="center"/>
    </xf>
    <xf numFmtId="39" fontId="4" fillId="0" borderId="0" xfId="0" applyNumberFormat="1" applyFont="1" applyFill="1" applyAlignment="1" applyProtection="1">
      <alignment/>
      <protection/>
    </xf>
    <xf numFmtId="7" fontId="4" fillId="0" borderId="0" xfId="0" applyNumberFormat="1" applyFont="1" applyFill="1" applyAlignment="1" applyProtection="1">
      <alignment/>
      <protection/>
    </xf>
    <xf numFmtId="10" fontId="4" fillId="0" borderId="0" xfId="0" applyNumberFormat="1" applyFont="1" applyFill="1" applyAlignment="1" applyProtection="1">
      <alignment/>
      <protection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4" fillId="0" borderId="0" xfId="0" applyNumberFormat="1" applyFont="1" applyFill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 quotePrefix="1">
      <alignment horizontal="center"/>
    </xf>
    <xf numFmtId="39" fontId="4" fillId="0" borderId="2" xfId="0" applyNumberFormat="1" applyFont="1" applyFill="1" applyBorder="1" applyAlignment="1">
      <alignment horizontal="right"/>
    </xf>
    <xf numFmtId="39" fontId="4" fillId="0" borderId="2" xfId="0" applyNumberFormat="1" applyFont="1" applyFill="1" applyBorder="1" applyAlignment="1" quotePrefix="1">
      <alignment horizontal="right"/>
    </xf>
    <xf numFmtId="0" fontId="4" fillId="0" borderId="2" xfId="0" applyFont="1" applyFill="1" applyBorder="1" applyAlignment="1" quotePrefix="1">
      <alignment horizontal="right"/>
    </xf>
    <xf numFmtId="0" fontId="4" fillId="0" borderId="0" xfId="0" applyFont="1" applyFill="1" applyAlignment="1">
      <alignment horizontal="right"/>
    </xf>
    <xf numFmtId="164" fontId="6" fillId="0" borderId="0" xfId="0" applyNumberFormat="1" applyFont="1" applyAlignment="1" applyProtection="1" quotePrefix="1">
      <alignment horizontal="right"/>
      <protection/>
    </xf>
    <xf numFmtId="39" fontId="4" fillId="0" borderId="0" xfId="0" applyNumberFormat="1" applyFont="1" applyFill="1" applyAlignment="1">
      <alignment horizontal="right"/>
    </xf>
    <xf numFmtId="39" fontId="0" fillId="0" borderId="0" xfId="0" applyNumberFormat="1" applyFill="1" applyAlignment="1">
      <alignment/>
    </xf>
    <xf numFmtId="0" fontId="4" fillId="0" borderId="0" xfId="32">
      <alignment/>
      <protection/>
    </xf>
    <xf numFmtId="10" fontId="4" fillId="0" borderId="0" xfId="33" applyNumberFormat="1" applyAlignment="1">
      <alignment/>
    </xf>
    <xf numFmtId="2" fontId="4" fillId="0" borderId="0" xfId="32" applyNumberFormat="1">
      <alignment/>
      <protection/>
    </xf>
    <xf numFmtId="0" fontId="4" fillId="0" borderId="25" xfId="32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 quotePrefix="1">
      <alignment horizontal="right"/>
      <protection/>
    </xf>
    <xf numFmtId="164" fontId="6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4" fillId="0" borderId="0" xfId="32" applyBorder="1">
      <alignment/>
      <protection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/>
    </xf>
    <xf numFmtId="0" fontId="4" fillId="0" borderId="0" xfId="32" applyFont="1" applyBorder="1">
      <alignment/>
      <protection/>
    </xf>
    <xf numFmtId="10" fontId="4" fillId="0" borderId="26" xfId="32" applyNumberFormat="1" applyBorder="1">
      <alignment/>
      <protection/>
    </xf>
    <xf numFmtId="2" fontId="6" fillId="0" borderId="12" xfId="0" applyNumberFormat="1" applyFont="1" applyBorder="1" applyAlignment="1" applyProtection="1">
      <alignment/>
      <protection/>
    </xf>
    <xf numFmtId="165" fontId="6" fillId="0" borderId="12" xfId="0" applyNumberFormat="1" applyFont="1" applyBorder="1" applyAlignment="1">
      <alignment/>
    </xf>
    <xf numFmtId="2" fontId="6" fillId="0" borderId="23" xfId="0" applyNumberFormat="1" applyFont="1" applyBorder="1" applyAlignment="1" applyProtection="1">
      <alignment/>
      <protection/>
    </xf>
    <xf numFmtId="10" fontId="4" fillId="0" borderId="0" xfId="32" applyNumberFormat="1" applyBorder="1">
      <alignment/>
      <protection/>
    </xf>
    <xf numFmtId="0" fontId="4" fillId="0" borderId="7" xfId="0" applyFont="1" applyBorder="1" applyAlignment="1">
      <alignment/>
    </xf>
    <xf numFmtId="10" fontId="4" fillId="0" borderId="0" xfId="33" applyNumberFormat="1" applyFont="1" applyAlignment="1">
      <alignment/>
    </xf>
    <xf numFmtId="10" fontId="6" fillId="0" borderId="0" xfId="33" applyNumberFormat="1" applyFont="1" applyAlignment="1" applyProtection="1" quotePrefix="1">
      <alignment/>
      <protection/>
    </xf>
    <xf numFmtId="2" fontId="0" fillId="0" borderId="0" xfId="0" applyNumberFormat="1" applyFill="1" applyAlignment="1" applyProtection="1">
      <alignment/>
      <protection/>
    </xf>
    <xf numFmtId="0" fontId="6" fillId="0" borderId="6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6" fontId="6" fillId="0" borderId="7" xfId="0" applyNumberFormat="1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65" fontId="6" fillId="0" borderId="0" xfId="0" applyNumberFormat="1" applyFont="1" applyFill="1" applyAlignment="1" applyProtection="1">
      <alignment/>
      <protection locked="0"/>
    </xf>
    <xf numFmtId="10" fontId="6" fillId="0" borderId="0" xfId="0" applyNumberFormat="1" applyFont="1" applyFill="1" applyAlignment="1" applyProtection="1">
      <alignment/>
      <protection/>
    </xf>
    <xf numFmtId="165" fontId="6" fillId="0" borderId="6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0" fontId="6" fillId="0" borderId="6" xfId="0" applyNumberFormat="1" applyFont="1" applyFill="1" applyBorder="1" applyAlignment="1" applyProtection="1">
      <alignment/>
      <protection/>
    </xf>
    <xf numFmtId="166" fontId="6" fillId="0" borderId="7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5" fontId="6" fillId="0" borderId="10" xfId="0" applyNumberFormat="1" applyFont="1" applyFill="1" applyBorder="1" applyAlignment="1" applyProtection="1">
      <alignment/>
      <protection/>
    </xf>
    <xf numFmtId="166" fontId="6" fillId="0" borderId="7" xfId="0" applyNumberFormat="1" applyFont="1" applyFill="1" applyBorder="1" applyAlignment="1" applyProtection="1">
      <alignment horizontal="right"/>
      <protection/>
    </xf>
    <xf numFmtId="0" fontId="4" fillId="0" borderId="0" xfId="32" applyFont="1">
      <alignment/>
      <protection/>
    </xf>
    <xf numFmtId="10" fontId="4" fillId="0" borderId="27" xfId="32" applyNumberFormat="1" applyBorder="1">
      <alignment/>
      <protection/>
    </xf>
    <xf numFmtId="0" fontId="20" fillId="0" borderId="0" xfId="0" applyFont="1" applyAlignment="1">
      <alignment/>
    </xf>
    <xf numFmtId="10" fontId="1" fillId="0" borderId="0" xfId="32" applyNumberFormat="1" applyFont="1">
      <alignment/>
      <protection/>
    </xf>
    <xf numFmtId="0" fontId="1" fillId="0" borderId="0" xfId="0" applyFont="1" applyAlignment="1">
      <alignment horizontal="left"/>
    </xf>
    <xf numFmtId="0" fontId="8" fillId="0" borderId="7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10" fontId="4" fillId="0" borderId="0" xfId="33" applyNumberFormat="1" applyFill="1" applyAlignment="1">
      <alignment/>
    </xf>
    <xf numFmtId="2" fontId="4" fillId="0" borderId="0" xfId="32" applyNumberFormat="1" applyFill="1">
      <alignment/>
      <protection/>
    </xf>
    <xf numFmtId="0" fontId="4" fillId="0" borderId="0" xfId="32" applyFill="1">
      <alignment/>
      <protection/>
    </xf>
    <xf numFmtId="10" fontId="6" fillId="0" borderId="0" xfId="33" applyNumberFormat="1" applyFont="1" applyFill="1" applyAlignment="1" applyProtection="1" quotePrefix="1">
      <alignment/>
      <protection/>
    </xf>
    <xf numFmtId="10" fontId="4" fillId="0" borderId="0" xfId="33" applyNumberFormat="1" applyFont="1" applyFill="1" applyAlignment="1">
      <alignment/>
    </xf>
    <xf numFmtId="0" fontId="6" fillId="0" borderId="17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 quotePrefix="1">
      <alignment horizontal="right"/>
    </xf>
    <xf numFmtId="167" fontId="6" fillId="0" borderId="6" xfId="0" applyNumberFormat="1" applyFont="1" applyBorder="1" applyAlignment="1" applyProtection="1">
      <alignment/>
      <protection locked="0"/>
    </xf>
    <xf numFmtId="164" fontId="4" fillId="0" borderId="0" xfId="0" applyNumberFormat="1" applyFont="1" applyFill="1" applyAlignment="1">
      <alignment horizontal="center"/>
    </xf>
    <xf numFmtId="7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66" fontId="6" fillId="0" borderId="0" xfId="33" applyNumberFormat="1" applyFont="1" applyFill="1" applyAlignment="1">
      <alignment horizontal="center"/>
    </xf>
    <xf numFmtId="166" fontId="12" fillId="2" borderId="0" xfId="0" applyNumberFormat="1" applyFont="1" applyFill="1" applyAlignment="1">
      <alignment horizontal="center"/>
    </xf>
    <xf numFmtId="0" fontId="0" fillId="0" borderId="25" xfId="0" applyFill="1" applyBorder="1" applyAlignment="1">
      <alignment horizontal="right"/>
    </xf>
    <xf numFmtId="39" fontId="0" fillId="0" borderId="0" xfId="0" applyNumberFormat="1" applyFill="1" applyAlignment="1" quotePrefix="1">
      <alignment/>
    </xf>
    <xf numFmtId="1" fontId="6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right"/>
    </xf>
    <xf numFmtId="10" fontId="0" fillId="0" borderId="0" xfId="0" applyNumberFormat="1" applyFill="1" applyAlignment="1" applyProtection="1">
      <alignment/>
      <protection/>
    </xf>
    <xf numFmtId="166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5" xfId="0" applyFont="1" applyBorder="1" applyAlignment="1" applyProtection="1">
      <alignment horizontal="center"/>
      <protection/>
    </xf>
  </cellXfs>
  <cellStyles count="22">
    <cellStyle name="Normal" xfId="0"/>
    <cellStyle name="Comma" xfId="15"/>
    <cellStyle name="Comma [0]" xfId="16"/>
    <cellStyle name="Comma_Zepp DCF" xfId="17"/>
    <cellStyle name="Currency" xfId="18"/>
    <cellStyle name="Currency [0]" xfId="19"/>
    <cellStyle name="Currency_Zepp DCF" xfId="20"/>
    <cellStyle name="Date" xfId="21"/>
    <cellStyle name="F2" xfId="22"/>
    <cellStyle name="F3" xfId="23"/>
    <cellStyle name="F4" xfId="24"/>
    <cellStyle name="F5" xfId="25"/>
    <cellStyle name="F6" xfId="26"/>
    <cellStyle name="F7" xfId="27"/>
    <cellStyle name="F8" xfId="28"/>
    <cellStyle name="Fixed" xfId="29"/>
    <cellStyle name="HEADING1" xfId="30"/>
    <cellStyle name="HEADING2" xfId="31"/>
    <cellStyle name="Normal_Zepp DCF" xfId="32"/>
    <cellStyle name="Percent" xfId="33"/>
    <cellStyle name="Percent_Zepp DCF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F52"/>
  <sheetViews>
    <sheetView showGridLines="0" tabSelected="1" defaultGridColor="0" zoomScale="80" zoomScaleNormal="80" colorId="22" workbookViewId="0" topLeftCell="A1">
      <selection activeCell="F1" sqref="F1"/>
    </sheetView>
  </sheetViews>
  <sheetFormatPr defaultColWidth="9.77734375" defaultRowHeight="15"/>
  <cols>
    <col min="1" max="1" width="3.77734375" style="1" customWidth="1"/>
    <col min="2" max="4" width="21.77734375" style="1" customWidth="1"/>
    <col min="5" max="5" width="24.10546875" style="1" customWidth="1"/>
    <col min="6" max="16384" width="9.77734375" style="1" customWidth="1"/>
  </cols>
  <sheetData>
    <row r="1" spans="1:5" ht="20.25">
      <c r="A1" s="211" t="s">
        <v>338</v>
      </c>
      <c r="B1" s="211"/>
      <c r="C1" s="211"/>
      <c r="D1" s="211"/>
      <c r="E1" s="211"/>
    </row>
    <row r="2" spans="1:5" ht="18">
      <c r="A2" s="212" t="s">
        <v>339</v>
      </c>
      <c r="B2" s="212"/>
      <c r="C2" s="212"/>
      <c r="D2" s="212"/>
      <c r="E2" s="212"/>
    </row>
    <row r="3" spans="1:5" ht="18">
      <c r="A3" s="213" t="s">
        <v>118</v>
      </c>
      <c r="B3" s="213"/>
      <c r="C3" s="213"/>
      <c r="D3" s="213"/>
      <c r="E3" s="213"/>
    </row>
    <row r="4" spans="1:5" ht="15">
      <c r="A4"/>
      <c r="B4" s="16"/>
      <c r="C4" s="16"/>
      <c r="D4" s="16"/>
      <c r="E4" s="16"/>
    </row>
    <row r="5" spans="1:5" ht="15">
      <c r="A5" s="8"/>
      <c r="B5" s="9"/>
      <c r="C5" s="79"/>
      <c r="D5" s="79"/>
      <c r="E5" s="79"/>
    </row>
    <row r="6" spans="1:5" ht="15">
      <c r="A6" s="13"/>
      <c r="B6" s="6"/>
      <c r="C6" s="163"/>
      <c r="D6" s="80" t="s">
        <v>0</v>
      </c>
      <c r="E6" s="163" t="s">
        <v>304</v>
      </c>
    </row>
    <row r="7" spans="1:5" ht="15">
      <c r="A7" s="13"/>
      <c r="B7" s="6"/>
      <c r="C7" s="80" t="s">
        <v>116</v>
      </c>
      <c r="D7" s="80" t="s">
        <v>122</v>
      </c>
      <c r="E7" s="80" t="s">
        <v>292</v>
      </c>
    </row>
    <row r="8" spans="1:5" ht="15.75" thickBot="1">
      <c r="A8" s="22"/>
      <c r="B8" s="23" t="s">
        <v>1</v>
      </c>
      <c r="C8" s="81" t="s">
        <v>117</v>
      </c>
      <c r="D8" s="81" t="s">
        <v>117</v>
      </c>
      <c r="E8" s="81" t="s">
        <v>117</v>
      </c>
    </row>
    <row r="9" spans="1:5" ht="15.75" thickTop="1">
      <c r="A9" s="17"/>
      <c r="B9" s="94"/>
      <c r="C9" s="80"/>
      <c r="D9" s="80"/>
      <c r="E9" s="80"/>
    </row>
    <row r="10" spans="1:5" ht="15">
      <c r="A10" s="13">
        <f>'Page 2'!A12</f>
        <v>1</v>
      </c>
      <c r="B10" s="6" t="str">
        <f>'Page 2'!B12</f>
        <v>Alliant Energy Co.</v>
      </c>
      <c r="C10" s="82">
        <f>'Page 2'!O12</f>
        <v>0.10483684527904469</v>
      </c>
      <c r="D10" s="82">
        <f>'Page 3'!N12</f>
        <v>0.1366579607000598</v>
      </c>
      <c r="E10" s="82">
        <f>'Backup 1-DO NOT PRINT'!G6</f>
        <v>0.11846385596181322</v>
      </c>
    </row>
    <row r="11" spans="1:5" ht="15">
      <c r="A11" s="13">
        <f>'Page 2'!A13</f>
        <v>2</v>
      </c>
      <c r="B11" s="6" t="str">
        <f>'Page 2'!B13</f>
        <v>Ameren</v>
      </c>
      <c r="C11" s="82">
        <f>'Page 2'!O13</f>
        <v>0.10511642221386489</v>
      </c>
      <c r="D11" s="82">
        <f>'Page 3'!N13</f>
        <v>0.12086133621576944</v>
      </c>
      <c r="E11" s="82">
        <f>'Backup 1-DO NOT PRINT'!G7</f>
        <v>0.11778971075703648</v>
      </c>
    </row>
    <row r="12" spans="1:5" ht="15">
      <c r="A12" s="13">
        <f>'Page 2'!A14</f>
        <v>3</v>
      </c>
      <c r="B12" s="6" t="str">
        <f>'Page 2'!B14</f>
        <v>CINERGY</v>
      </c>
      <c r="C12" s="82">
        <f>'Page 2'!O14</f>
        <v>0.11552973235723019</v>
      </c>
      <c r="D12" s="82">
        <f>'Page 3'!N14</f>
        <v>0.12917068053167133</v>
      </c>
      <c r="E12" s="82">
        <f>'Backup 1-DO NOT PRINT'!G8</f>
        <v>0.11302284316118445</v>
      </c>
    </row>
    <row r="13" spans="1:5" ht="15">
      <c r="A13" s="13">
        <f>'Page 2'!A15</f>
        <v>4</v>
      </c>
      <c r="B13" s="6" t="str">
        <f>'Page 2'!B15</f>
        <v>Cleco Corporation</v>
      </c>
      <c r="C13" s="82">
        <f>'Page 2'!O15</f>
        <v>0.12653806929319442</v>
      </c>
      <c r="D13" s="82">
        <f>'Page 3'!N15</f>
        <v>0.1100000783224917</v>
      </c>
      <c r="E13" s="82">
        <f>'Backup 1-DO NOT PRINT'!G9</f>
        <v>0.09983701827611013</v>
      </c>
    </row>
    <row r="14" spans="1:5" ht="15">
      <c r="A14" s="13">
        <f>'Page 2'!A16</f>
        <v>5</v>
      </c>
      <c r="B14" s="6" t="str">
        <f>'Page 2'!B16</f>
        <v>Con. Edison</v>
      </c>
      <c r="C14" s="82">
        <f>'Page 2'!O16</f>
        <v>0.08815225332725013</v>
      </c>
      <c r="D14" s="82">
        <f>'Page 3'!N16</f>
        <v>0.07651052720313684</v>
      </c>
      <c r="E14" s="82">
        <f>'Backup 1-DO NOT PRINT'!G10</f>
        <v>0.10923778960745026</v>
      </c>
    </row>
    <row r="15" spans="1:5" s="3" customFormat="1" ht="15">
      <c r="A15" s="167">
        <f>'Page 2'!A17</f>
        <v>6</v>
      </c>
      <c r="B15" s="168" t="str">
        <f>'Page 2'!B17</f>
        <v>DPL Inc.</v>
      </c>
      <c r="C15" s="169">
        <f>'Page 2'!O17</f>
        <v>0.1487298201022339</v>
      </c>
      <c r="D15" s="169">
        <f>'Page 3'!N17</f>
        <v>0.13827759211057175</v>
      </c>
      <c r="E15" s="169">
        <f>'Backup 1-DO NOT PRINT'!G11</f>
        <v>0.09629412230518822</v>
      </c>
    </row>
    <row r="16" spans="1:5" s="3" customFormat="1" ht="15">
      <c r="A16" s="167">
        <f>'Page 2'!A18</f>
        <v>7</v>
      </c>
      <c r="B16" s="168" t="str">
        <f>'Page 2'!B18</f>
        <v>DTE Energy Co.</v>
      </c>
      <c r="C16" s="169">
        <f>'Page 2'!O18</f>
        <v>0.1271839875183154</v>
      </c>
      <c r="D16" s="169">
        <f>'Page 3'!N18</f>
        <v>0.16614674259362885</v>
      </c>
      <c r="E16" s="169">
        <f>'Backup 1-DO NOT PRINT'!G12</f>
        <v>0.10267009429562544</v>
      </c>
    </row>
    <row r="17" spans="1:5" ht="15">
      <c r="A17" s="13">
        <f>'Page 2'!A19</f>
        <v>8</v>
      </c>
      <c r="B17" s="6" t="str">
        <f>'Page 2'!B19</f>
        <v>Energy East Corp.</v>
      </c>
      <c r="C17" s="82">
        <f>'Page 2'!O19</f>
        <v>0.10175817551540056</v>
      </c>
      <c r="D17" s="82">
        <f>'Page 3'!N19</f>
        <v>0.1380613218044621</v>
      </c>
      <c r="E17" s="82">
        <f>'Backup 1-DO NOT PRINT'!G13</f>
        <v>0.10646550806450743</v>
      </c>
    </row>
    <row r="18" spans="1:5" s="3" customFormat="1" ht="15">
      <c r="A18" s="167">
        <f>'Page 2'!A20</f>
        <v>9</v>
      </c>
      <c r="B18" s="168" t="str">
        <f>'Page 2'!B20</f>
        <v>Entergy Corp.</v>
      </c>
      <c r="C18" s="169">
        <f>'Page 2'!O20</f>
        <v>0.10281936597811679</v>
      </c>
      <c r="D18" s="169">
        <f>'Page 3'!N20</f>
        <v>0.11751120247940838</v>
      </c>
      <c r="E18" s="169">
        <f>'Backup 1-DO NOT PRINT'!G14</f>
        <v>0.09573313966640792</v>
      </c>
    </row>
    <row r="19" spans="1:5" ht="15">
      <c r="A19" s="13">
        <f>'Page 2'!A21</f>
        <v>10</v>
      </c>
      <c r="B19" s="6" t="str">
        <f>'Page 2'!B21</f>
        <v>FirstEnergy</v>
      </c>
      <c r="C19" s="82">
        <f>'Page 2'!O21</f>
        <v>0.11676649376764221</v>
      </c>
      <c r="D19" s="82">
        <f>'Page 3'!N21</f>
        <v>0.11626581928984918</v>
      </c>
      <c r="E19" s="82">
        <f>'Backup 1-DO NOT PRINT'!G15</f>
        <v>0.09972074588170246</v>
      </c>
    </row>
    <row r="20" spans="1:5" ht="15">
      <c r="A20" s="13">
        <f>'Page 2'!A22</f>
        <v>11</v>
      </c>
      <c r="B20" s="6" t="str">
        <f>'Page 2'!B22</f>
        <v>FPL Group, Inc.</v>
      </c>
      <c r="C20" s="82">
        <f>'Page 2'!O22</f>
        <v>0.10856196793808734</v>
      </c>
      <c r="D20" s="82">
        <f>'Page 3'!N22</f>
        <v>0.13823901931577842</v>
      </c>
      <c r="E20" s="82">
        <f>'Backup 1-DO NOT PRINT'!G16</f>
        <v>0.10164882136518269</v>
      </c>
    </row>
    <row r="21" spans="1:5" ht="15">
      <c r="A21" s="13">
        <f>'Page 2'!A23</f>
        <v>12</v>
      </c>
      <c r="B21" s="6" t="str">
        <f>'Page 2'!B23</f>
        <v>Great Plains Energy</v>
      </c>
      <c r="C21" s="82">
        <f>'Page 2'!O23</f>
        <v>0.1123198817419759</v>
      </c>
      <c r="D21" s="82">
        <f>'Page 3'!N23</f>
        <v>0.09992211496612813</v>
      </c>
      <c r="E21" s="82">
        <f>'Backup 1-DO NOT PRINT'!G17</f>
        <v>0.11803370887650365</v>
      </c>
    </row>
    <row r="22" spans="1:5" ht="15">
      <c r="A22" s="13">
        <f>'Page 2'!A24</f>
        <v>13</v>
      </c>
      <c r="B22" s="6" t="str">
        <f>'Page 2'!B24</f>
        <v>GPU, Inc.</v>
      </c>
      <c r="C22" s="82">
        <f>'Page 2'!O24</f>
        <v>0.0960025922468816</v>
      </c>
      <c r="D22" s="82">
        <f>'Page 3'!N24</f>
        <v>0.09866055623479436</v>
      </c>
      <c r="E22" s="82">
        <f>'Backup 1-DO NOT PRINT'!G18</f>
        <v>0.11231515617658905</v>
      </c>
    </row>
    <row r="23" spans="1:5" ht="15">
      <c r="A23" s="13">
        <f>'Page 2'!A25</f>
        <v>14</v>
      </c>
      <c r="B23" s="6" t="str">
        <f>'Page 2'!B25</f>
        <v>Hawaiian Electric</v>
      </c>
      <c r="C23" s="82">
        <f>'Page 2'!O25</f>
        <v>0.10879458041527434</v>
      </c>
      <c r="D23" s="82">
        <f>'Page 3'!N25</f>
        <v>0.05283833709960112</v>
      </c>
      <c r="E23" s="82">
        <f>'Backup 1-DO NOT PRINT'!G19</f>
        <v>0.1161465409187318</v>
      </c>
    </row>
    <row r="24" spans="1:5" ht="15">
      <c r="A24" s="13">
        <f>'Page 2'!A26</f>
        <v>15</v>
      </c>
      <c r="B24" s="6" t="str">
        <f>'Page 2'!B26</f>
        <v>IDACORP</v>
      </c>
      <c r="C24" s="82">
        <f>'Page 2'!O26</f>
        <v>0.10717298271501222</v>
      </c>
      <c r="D24" s="82">
        <f>'Page 3'!N26</f>
        <v>0.10058229408622013</v>
      </c>
      <c r="E24" s="82">
        <f>'Backup 1-DO NOT PRINT'!G20</f>
        <v>0.10400293995901957</v>
      </c>
    </row>
    <row r="25" spans="1:5" ht="15">
      <c r="A25" s="13">
        <f>'Page 2'!A27</f>
        <v>16</v>
      </c>
      <c r="B25" s="6" t="str">
        <f>'Page 2'!B27</f>
        <v>NSTAR</v>
      </c>
      <c r="C25" s="82">
        <f>'Page 2'!O27</f>
        <v>0.11488888943716066</v>
      </c>
      <c r="D25" s="82">
        <f>'Page 3'!N27</f>
        <v>0.0951619005165535</v>
      </c>
      <c r="E25" s="82">
        <f>'Backup 1-DO NOT PRINT'!G21</f>
        <v>0.10793373791219556</v>
      </c>
    </row>
    <row r="26" spans="1:5" ht="15">
      <c r="A26" s="13">
        <f>'Page 2'!A28</f>
        <v>17</v>
      </c>
      <c r="B26" s="6" t="str">
        <f>'Page 2'!B28</f>
        <v>Pinnacle West</v>
      </c>
      <c r="C26" s="82">
        <f>'Page 2'!O28</f>
        <v>0.10735358753288438</v>
      </c>
      <c r="D26" s="82">
        <f>'Page 3'!N28</f>
        <v>0.10280306050086181</v>
      </c>
      <c r="E26" s="82">
        <f>'Backup 1-DO NOT PRINT'!G22</f>
        <v>0.10043685692331135</v>
      </c>
    </row>
    <row r="27" spans="1:5" ht="15">
      <c r="A27" s="13">
        <f>'Page 2'!A29</f>
        <v>18</v>
      </c>
      <c r="B27" s="6" t="str">
        <f>'Page 2'!B29</f>
        <v>Potomac Elec. Pwr.</v>
      </c>
      <c r="C27" s="82">
        <f>'Page 2'!O29</f>
        <v>0.10622556405872119</v>
      </c>
      <c r="D27" s="82">
        <f>'Page 3'!N29</f>
        <v>0.08952196796287966</v>
      </c>
      <c r="E27" s="82">
        <f>'Backup 1-DO NOT PRINT'!G23</f>
        <v>0.10367027109352085</v>
      </c>
    </row>
    <row r="28" spans="1:5" ht="15">
      <c r="A28" s="13">
        <f>'Page 2'!A30</f>
        <v>19</v>
      </c>
      <c r="B28" s="6" t="str">
        <f>'Page 2'!B30</f>
        <v>P.S. Enterprise Gp.</v>
      </c>
      <c r="C28" s="82">
        <f>'Page 2'!O30</f>
        <v>0.12681206940109782</v>
      </c>
      <c r="D28" s="82">
        <f>'Page 3'!N30</f>
        <v>0.16470534859961242</v>
      </c>
      <c r="E28" s="82">
        <f>'Backup 1-DO NOT PRINT'!G24</f>
        <v>0.10511445692353456</v>
      </c>
    </row>
    <row r="29" spans="1:5" ht="15">
      <c r="A29" s="13">
        <f>'Page 2'!A31</f>
        <v>20</v>
      </c>
      <c r="B29" s="6" t="str">
        <f>'Page 2'!B31</f>
        <v>Sempra Energy</v>
      </c>
      <c r="C29" s="82">
        <f>'Page 2'!O31</f>
        <v>0.14113775150680521</v>
      </c>
      <c r="D29" s="82">
        <f>'Page 3'!N31</f>
        <v>0.16848882357537012</v>
      </c>
      <c r="E29" s="82">
        <f>'Backup 1-DO NOT PRINT'!G25</f>
        <v>0.0950285119896442</v>
      </c>
    </row>
    <row r="30" spans="1:5" ht="15">
      <c r="A30" s="13">
        <f>'Page 2'!A32</f>
        <v>21</v>
      </c>
      <c r="B30" s="6" t="str">
        <f>'Page 2'!B32</f>
        <v>Southern Co.</v>
      </c>
      <c r="C30" s="82">
        <f>'Page 2'!O32</f>
        <v>0.10708807395272335</v>
      </c>
      <c r="D30" s="82">
        <f>'Page 3'!N32</f>
        <v>0.10629638780963967</v>
      </c>
      <c r="E30" s="82">
        <f>'Backup 1-DO NOT PRINT'!G26</f>
        <v>0.1146092344781591</v>
      </c>
    </row>
    <row r="31" spans="1:5" ht="15">
      <c r="A31" s="13">
        <f>'Page 2'!A33</f>
        <v>22</v>
      </c>
      <c r="B31" s="6" t="str">
        <f>'Page 2'!B33</f>
        <v>Teco Energy, Inc.</v>
      </c>
      <c r="C31" s="82">
        <f>'Page 2'!O33</f>
        <v>0.12490816808309727</v>
      </c>
      <c r="D31" s="82">
        <f>'Page 3'!N33</f>
        <v>0.12776246247707318</v>
      </c>
      <c r="E31" s="82">
        <f>'Backup 1-DO NOT PRINT'!G27</f>
        <v>0.11061928431470068</v>
      </c>
    </row>
    <row r="32" spans="1:5" ht="15">
      <c r="A32" s="13">
        <f>'Page 2'!A34</f>
        <v>23</v>
      </c>
      <c r="B32" s="6" t="str">
        <f>'Page 2'!B34</f>
        <v>UIL Holdings Co.</v>
      </c>
      <c r="C32" s="82">
        <f>'Page 2'!O34</f>
        <v>0.09758820624858316</v>
      </c>
      <c r="D32" s="82">
        <f>'Page 3'!N34</f>
        <v>0.10271750712595115</v>
      </c>
      <c r="E32" s="82">
        <f>'Backup 1-DO NOT PRINT'!G28</f>
        <v>0.1130862891045571</v>
      </c>
    </row>
    <row r="33" spans="1:5" ht="15">
      <c r="A33" s="83"/>
      <c r="B33" s="78"/>
      <c r="C33" s="85"/>
      <c r="D33" s="84"/>
      <c r="E33" s="84"/>
    </row>
    <row r="34" spans="1:5" ht="15">
      <c r="A34" s="83"/>
      <c r="B34" s="123" t="s">
        <v>2</v>
      </c>
      <c r="C34" s="85">
        <f>'Page 2'!O36</f>
        <v>0.11288197741872165</v>
      </c>
      <c r="D34" s="86">
        <f>'Page 3'!N36</f>
        <v>0.11726795832702229</v>
      </c>
      <c r="E34" s="86">
        <f>'Backup 1-DO NOT PRINT'!G30</f>
        <v>0.10703828860924681</v>
      </c>
    </row>
    <row r="35" spans="1:6" ht="15.75" thickBot="1">
      <c r="A35" s="41"/>
      <c r="B35" s="124" t="s">
        <v>3</v>
      </c>
      <c r="C35" s="87">
        <f>'Page 2'!O37</f>
        <v>0.10856196793808734</v>
      </c>
      <c r="D35" s="87">
        <f>'Page 3'!N37</f>
        <v>0.11626581928984918</v>
      </c>
      <c r="E35" s="87">
        <f>'Backup 1-DO NOT PRINT'!G31</f>
        <v>0.10646550806450743</v>
      </c>
      <c r="F35"/>
    </row>
    <row r="36" spans="1:5" ht="15" customHeight="1" thickTop="1">
      <c r="A36"/>
      <c r="B36"/>
      <c r="C36" s="210"/>
      <c r="D36" s="210"/>
      <c r="E36" s="210"/>
    </row>
    <row r="37" spans="1:5" ht="15" customHeight="1">
      <c r="A37"/>
      <c r="B37"/>
      <c r="C37" s="210"/>
      <c r="D37" s="210"/>
      <c r="E37" s="210"/>
    </row>
    <row r="38" spans="1:5" ht="15" customHeight="1">
      <c r="A38"/>
      <c r="B38"/>
      <c r="C38"/>
      <c r="D38"/>
      <c r="E38"/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5" ht="15" customHeight="1">
      <c r="A42"/>
      <c r="B42"/>
      <c r="C42"/>
      <c r="D42"/>
      <c r="E42"/>
    </row>
    <row r="43" spans="1:5" ht="15">
      <c r="A43"/>
      <c r="B43"/>
      <c r="C43"/>
      <c r="D43"/>
      <c r="E43"/>
    </row>
    <row r="44" spans="1:5" ht="15">
      <c r="A44"/>
      <c r="B44"/>
      <c r="C44"/>
      <c r="D44"/>
      <c r="E44"/>
    </row>
    <row r="45" spans="1:5" ht="15">
      <c r="A45" s="51"/>
      <c r="B45" s="112" t="s">
        <v>4</v>
      </c>
      <c r="C45" s="204">
        <f>AVERAGEA(C10:C33)</f>
        <v>0.11288197741872165</v>
      </c>
      <c r="D45" s="204">
        <f>AVERAGEA(D10:D33)</f>
        <v>0.11726795832702229</v>
      </c>
      <c r="E45" s="204">
        <f>AVERAGEA(E10:E33)</f>
        <v>0.10703828860924681</v>
      </c>
    </row>
    <row r="46" spans="1:5" ht="15">
      <c r="A46" s="51"/>
      <c r="B46" s="112" t="s">
        <v>5</v>
      </c>
      <c r="C46" s="204">
        <f>MEDIAN(C10:C33)</f>
        <v>0.10856196793808734</v>
      </c>
      <c r="D46" s="204">
        <f>MEDIAN(D10:D33)</f>
        <v>0.11626581928984918</v>
      </c>
      <c r="E46" s="204">
        <f>MEDIAN(E10:E33)</f>
        <v>0.10646550806450743</v>
      </c>
    </row>
    <row r="47" spans="1:5" ht="15">
      <c r="A47" s="51"/>
      <c r="B47" s="6"/>
      <c r="C47" s="51"/>
      <c r="D47" s="51"/>
      <c r="E47" s="111"/>
    </row>
    <row r="48" spans="1:5" ht="15">
      <c r="A48" s="51"/>
      <c r="B48" s="51"/>
      <c r="C48" s="51"/>
      <c r="D48" s="51"/>
      <c r="E48" s="51"/>
    </row>
    <row r="49" spans="1:5" ht="15">
      <c r="A49" s="51"/>
      <c r="B49" s="51"/>
      <c r="C49" s="51"/>
      <c r="D49" s="51"/>
      <c r="E49" s="51"/>
    </row>
    <row r="50" spans="1:5" ht="15">
      <c r="A50" s="51"/>
      <c r="B50" s="51"/>
      <c r="C50" s="51"/>
      <c r="D50" s="51"/>
      <c r="E50" s="51"/>
    </row>
    <row r="51" spans="1:5" ht="15">
      <c r="A51" s="51"/>
      <c r="B51" s="51"/>
      <c r="C51" s="51"/>
      <c r="D51" s="51"/>
      <c r="E51" s="51"/>
    </row>
    <row r="52" spans="1:5" ht="15">
      <c r="A52" s="51"/>
      <c r="B52" s="51"/>
      <c r="C52" s="51"/>
      <c r="D52" s="51"/>
      <c r="E52" s="51"/>
    </row>
  </sheetData>
  <mergeCells count="3">
    <mergeCell ref="A1:E1"/>
    <mergeCell ref="A2:E2"/>
    <mergeCell ref="A3:E3"/>
  </mergeCells>
  <printOptions horizontalCentered="1"/>
  <pageMargins left="0.5" right="0.5" top="1" bottom="0.5" header="0.5" footer="0.5"/>
  <pageSetup horizontalDpi="600" verticalDpi="600" orientation="landscape" scale="82" r:id="rId1"/>
  <headerFooter alignWithMargins="0">
    <oddHeader>&amp;RExhibit SCH-9
Page 1 of 5</oddHeader>
    <oddFooter>&amp;L&amp;"Arial,Bold"&amp;9XL &amp;F/SCH-9&amp;R&amp;"Arial,Bold"&amp;9&amp;D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O44"/>
  <sheetViews>
    <sheetView showGridLines="0" tabSelected="1" defaultGridColor="0" zoomScale="75" zoomScaleNormal="75" colorId="22" workbookViewId="0" topLeftCell="A1">
      <selection activeCell="F1" sqref="F1"/>
    </sheetView>
  </sheetViews>
  <sheetFormatPr defaultColWidth="9.77734375" defaultRowHeight="15"/>
  <cols>
    <col min="1" max="1" width="4.77734375" style="1" customWidth="1"/>
    <col min="2" max="2" width="20.6640625" style="1" customWidth="1"/>
    <col min="3" max="3" width="8.6640625" style="1" customWidth="1"/>
    <col min="4" max="4" width="6.99609375" style="1" customWidth="1"/>
    <col min="5" max="5" width="24.10546875" style="1" customWidth="1"/>
    <col min="6" max="7" width="7.77734375" style="1" customWidth="1"/>
    <col min="8" max="8" width="8.88671875" style="1" bestFit="1" customWidth="1"/>
    <col min="9" max="13" width="7.77734375" style="1" customWidth="1"/>
    <col min="14" max="14" width="10.6640625" style="1" customWidth="1"/>
    <col min="15" max="15" width="11.6640625" style="1" customWidth="1"/>
    <col min="16" max="16384" width="9.77734375" style="1" customWidth="1"/>
  </cols>
  <sheetData>
    <row r="1" spans="1:15" ht="20.25">
      <c r="A1" s="211" t="str">
        <f>'Page 1'!A1</f>
        <v>Puget Sound Energy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ht="18">
      <c r="A2" s="212" t="str">
        <f>'Page 1'!A2</f>
        <v>Discounted Cash Flow-Comparable Company Analysis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18">
      <c r="A3" s="212" t="str">
        <f>'Page 1'!C7&amp;" "&amp;'Page 1'!C8</f>
        <v>Constant Growth DCF Model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15">
      <c r="A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117" customFormat="1" ht="15.75">
      <c r="A5" s="113"/>
      <c r="B5" s="114"/>
      <c r="C5" s="115" t="s">
        <v>6</v>
      </c>
      <c r="D5" s="115" t="s">
        <v>7</v>
      </c>
      <c r="E5" s="115" t="s">
        <v>8</v>
      </c>
      <c r="F5" s="115" t="s">
        <v>9</v>
      </c>
      <c r="G5" s="115" t="s">
        <v>10</v>
      </c>
      <c r="H5" s="115" t="s">
        <v>11</v>
      </c>
      <c r="I5" s="115" t="s">
        <v>12</v>
      </c>
      <c r="J5" s="115" t="s">
        <v>13</v>
      </c>
      <c r="K5" s="115" t="s">
        <v>14</v>
      </c>
      <c r="L5" s="115" t="s">
        <v>15</v>
      </c>
      <c r="M5" s="115">
        <v>-11</v>
      </c>
      <c r="N5" s="115">
        <v>-12</v>
      </c>
      <c r="O5" s="116">
        <v>-13</v>
      </c>
    </row>
    <row r="6" spans="1:15" ht="15.75">
      <c r="A6" s="8"/>
      <c r="B6" s="9"/>
      <c r="C6" s="10"/>
      <c r="D6" s="11"/>
      <c r="E6" s="11"/>
      <c r="F6" s="10"/>
      <c r="G6" s="11"/>
      <c r="H6" s="11"/>
      <c r="I6" s="11"/>
      <c r="J6" s="11"/>
      <c r="K6" s="11"/>
      <c r="L6" s="11"/>
      <c r="M6" s="11"/>
      <c r="N6" s="11"/>
      <c r="O6" s="12"/>
    </row>
    <row r="7" spans="1:15" ht="15.75">
      <c r="A7" s="13"/>
      <c r="B7" s="6"/>
      <c r="C7" s="13"/>
      <c r="D7" s="6"/>
      <c r="E7" s="6"/>
      <c r="F7" s="100" t="s">
        <v>16</v>
      </c>
      <c r="G7" s="14"/>
      <c r="H7" s="14"/>
      <c r="I7" s="14"/>
      <c r="J7" s="14"/>
      <c r="K7" s="14"/>
      <c r="L7" s="14"/>
      <c r="M7" s="14"/>
      <c r="N7" s="14"/>
      <c r="O7" s="15"/>
    </row>
    <row r="8" spans="1:15" ht="15.75">
      <c r="A8" s="13"/>
      <c r="B8" s="6"/>
      <c r="C8" s="13"/>
      <c r="D8" s="21" t="s">
        <v>17</v>
      </c>
      <c r="E8" s="6"/>
      <c r="F8" s="214" t="s">
        <v>137</v>
      </c>
      <c r="G8" s="215"/>
      <c r="H8" s="215"/>
      <c r="I8" s="215"/>
      <c r="J8" s="215"/>
      <c r="K8" s="216"/>
      <c r="L8" s="95"/>
      <c r="M8" s="16"/>
      <c r="N8" s="17" t="s">
        <v>18</v>
      </c>
      <c r="O8" s="103" t="s">
        <v>19</v>
      </c>
    </row>
    <row r="9" spans="1:15" ht="15">
      <c r="A9" s="13"/>
      <c r="B9" s="6"/>
      <c r="C9" s="96" t="s">
        <v>20</v>
      </c>
      <c r="D9" s="76" t="s">
        <v>21</v>
      </c>
      <c r="E9" s="98" t="s">
        <v>22</v>
      </c>
      <c r="F9" s="13"/>
      <c r="G9" s="6"/>
      <c r="H9" s="21" t="s">
        <v>23</v>
      </c>
      <c r="I9" s="6"/>
      <c r="J9" s="21"/>
      <c r="K9" s="21" t="s">
        <v>24</v>
      </c>
      <c r="L9" s="95"/>
      <c r="M9" s="21" t="s">
        <v>25</v>
      </c>
      <c r="N9" s="17" t="s">
        <v>26</v>
      </c>
      <c r="O9" s="18" t="s">
        <v>27</v>
      </c>
    </row>
    <row r="10" spans="1:15" ht="15.75" thickBot="1">
      <c r="A10" s="22"/>
      <c r="B10" s="23" t="s">
        <v>1</v>
      </c>
      <c r="C10" s="97" t="s">
        <v>28</v>
      </c>
      <c r="D10" s="24" t="s">
        <v>29</v>
      </c>
      <c r="E10" s="99" t="s">
        <v>30</v>
      </c>
      <c r="F10" s="22" t="s">
        <v>31</v>
      </c>
      <c r="G10" s="24" t="s">
        <v>32</v>
      </c>
      <c r="H10" s="99" t="s">
        <v>33</v>
      </c>
      <c r="I10" s="99" t="s">
        <v>34</v>
      </c>
      <c r="J10" s="24" t="s">
        <v>35</v>
      </c>
      <c r="K10" s="99" t="s">
        <v>26</v>
      </c>
      <c r="L10" s="22" t="s">
        <v>125</v>
      </c>
      <c r="M10" s="24" t="s">
        <v>36</v>
      </c>
      <c r="N10" s="102" t="s">
        <v>92</v>
      </c>
      <c r="O10" s="101" t="s">
        <v>93</v>
      </c>
    </row>
    <row r="11" spans="1:15" ht="15.75" thickTop="1">
      <c r="A11" s="13"/>
      <c r="B11" s="6"/>
      <c r="C11" s="13"/>
      <c r="D11" s="6"/>
      <c r="E11" s="6"/>
      <c r="F11" s="13"/>
      <c r="G11" s="6"/>
      <c r="H11" s="6"/>
      <c r="I11" s="6"/>
      <c r="J11" s="6"/>
      <c r="K11" s="6"/>
      <c r="L11" s="13"/>
      <c r="M11" s="6"/>
      <c r="N11" s="13"/>
      <c r="O11" s="15"/>
    </row>
    <row r="12" spans="1:15" ht="15">
      <c r="A12" s="25">
        <f aca="true" t="shared" si="0" ref="A12:A21">A11+1</f>
        <v>1</v>
      </c>
      <c r="B12" s="26" t="str">
        <f>'Backup 2-DO NOT PRINT'!B4</f>
        <v>Alliant Energy Co.</v>
      </c>
      <c r="C12" s="166">
        <f>'Backup 2-DO NOT PRINT'!S4</f>
        <v>30.19</v>
      </c>
      <c r="D12" s="27">
        <f>'Backup 2-DO NOT PRINT'!K4</f>
        <v>2</v>
      </c>
      <c r="E12" s="28">
        <f aca="true" t="shared" si="1" ref="E12:E21">D12/C12</f>
        <v>0.06624710168930109</v>
      </c>
      <c r="F12" s="29">
        <f>'Backup 2-DO NOT PRINT'!L4</f>
        <v>2</v>
      </c>
      <c r="G12" s="30">
        <f>'Backup 2-DO NOT PRINT'!I4</f>
        <v>2.9</v>
      </c>
      <c r="H12" s="28">
        <f aca="true" t="shared" si="2" ref="H12:H21">1-F12/G12</f>
        <v>0.31034482758620685</v>
      </c>
      <c r="I12" s="30">
        <f>'Backup 2-DO NOT PRINT'!M4</f>
        <v>29.25</v>
      </c>
      <c r="J12" s="28">
        <f aca="true" t="shared" si="3" ref="J12:J21">G12/I12</f>
        <v>0.09914529914529914</v>
      </c>
      <c r="K12" s="28">
        <f aca="true" t="shared" si="4" ref="K12:K21">H12*J12</f>
        <v>0.030769230769230764</v>
      </c>
      <c r="L12" s="31">
        <f>'Backup 2-DO NOT PRINT'!P4</f>
        <v>0.02</v>
      </c>
      <c r="M12" s="28">
        <f>'Backup 2-DO NOT PRINT'!O4</f>
        <v>0.065</v>
      </c>
      <c r="N12" s="31">
        <f>AVERAGEA(K12:M12)</f>
        <v>0.03858974358974359</v>
      </c>
      <c r="O12" s="32">
        <f aca="true" t="shared" si="5" ref="O12:O21">E12+N12</f>
        <v>0.10483684527904469</v>
      </c>
    </row>
    <row r="13" spans="1:15" ht="15">
      <c r="A13" s="25">
        <f t="shared" si="0"/>
        <v>2</v>
      </c>
      <c r="B13" s="26" t="str">
        <f>'Backup 2-DO NOT PRINT'!B5</f>
        <v>Ameren</v>
      </c>
      <c r="C13" s="166">
        <f>'Backup 2-DO NOT PRINT'!S5</f>
        <v>39.885</v>
      </c>
      <c r="D13" s="27">
        <f>'Backup 2-DO NOT PRINT'!K5</f>
        <v>2.54</v>
      </c>
      <c r="E13" s="28">
        <f t="shared" si="1"/>
        <v>0.06368308888053154</v>
      </c>
      <c r="F13" s="29">
        <f>'Backup 2-DO NOT PRINT'!L5</f>
        <v>2.62</v>
      </c>
      <c r="G13" s="30">
        <f>'Backup 2-DO NOT PRINT'!I5</f>
        <v>3.75</v>
      </c>
      <c r="H13" s="28">
        <f t="shared" si="2"/>
        <v>0.30133333333333334</v>
      </c>
      <c r="I13" s="30">
        <f>'Backup 2-DO NOT PRINT'!M5</f>
        <v>28.25</v>
      </c>
      <c r="J13" s="28">
        <f t="shared" si="3"/>
        <v>0.13274336283185842</v>
      </c>
      <c r="K13" s="28">
        <f t="shared" si="4"/>
        <v>0.04000000000000001</v>
      </c>
      <c r="L13" s="31">
        <f>'Backup 2-DO NOT PRINT'!P5</f>
        <v>0.0443</v>
      </c>
      <c r="M13" s="28">
        <f>'Backup 2-DO NOT PRINT'!O5</f>
        <v>0.04</v>
      </c>
      <c r="N13" s="31">
        <f aca="true" t="shared" si="6" ref="N13:N21">AVERAGEA(K13:M13)</f>
        <v>0.04143333333333334</v>
      </c>
      <c r="O13" s="32">
        <f t="shared" si="5"/>
        <v>0.10511642221386489</v>
      </c>
    </row>
    <row r="14" spans="1:15" ht="15">
      <c r="A14" s="25">
        <f t="shared" si="0"/>
        <v>3</v>
      </c>
      <c r="B14" s="26" t="str">
        <f>'Backup 2-DO NOT PRINT'!B6</f>
        <v>CINERGY</v>
      </c>
      <c r="C14" s="166">
        <f>'Backup 2-DO NOT PRINT'!S6</f>
        <v>31.213333333333335</v>
      </c>
      <c r="D14" s="27">
        <f>'Backup 2-DO NOT PRINT'!K6</f>
        <v>1.8</v>
      </c>
      <c r="E14" s="28">
        <f t="shared" si="1"/>
        <v>0.05766766339171294</v>
      </c>
      <c r="F14" s="29">
        <f>'Backup 2-DO NOT PRINT'!L6</f>
        <v>1.88</v>
      </c>
      <c r="G14" s="30">
        <f>'Backup 2-DO NOT PRINT'!I6</f>
        <v>3.1</v>
      </c>
      <c r="H14" s="28">
        <f t="shared" si="2"/>
        <v>0.3935483870967742</v>
      </c>
      <c r="I14" s="30">
        <f>'Backup 2-DO NOT PRINT'!M6</f>
        <v>23.2</v>
      </c>
      <c r="J14" s="28">
        <f t="shared" si="3"/>
        <v>0.13362068965517243</v>
      </c>
      <c r="K14" s="28">
        <f t="shared" si="4"/>
        <v>0.05258620689655173</v>
      </c>
      <c r="L14" s="31">
        <f>'Backup 2-DO NOT PRINT'!P6</f>
        <v>0.061</v>
      </c>
      <c r="M14" s="28">
        <f>'Backup 2-DO NOT PRINT'!O6</f>
        <v>0.06</v>
      </c>
      <c r="N14" s="31">
        <f t="shared" si="6"/>
        <v>0.057862068965517245</v>
      </c>
      <c r="O14" s="32">
        <f t="shared" si="5"/>
        <v>0.11552973235723019</v>
      </c>
    </row>
    <row r="15" spans="1:15" ht="15">
      <c r="A15" s="25">
        <f t="shared" si="0"/>
        <v>4</v>
      </c>
      <c r="B15" s="26" t="str">
        <f>'Backup 2-DO NOT PRINT'!B7</f>
        <v>Cleco Corporation</v>
      </c>
      <c r="C15" s="166">
        <f>'Backup 2-DO NOT PRINT'!S7</f>
        <v>21.32166666666667</v>
      </c>
      <c r="D15" s="27">
        <f>'Backup 2-DO NOT PRINT'!K7</f>
        <v>0.9</v>
      </c>
      <c r="E15" s="28">
        <f t="shared" si="1"/>
        <v>0.042210583913077464</v>
      </c>
      <c r="F15" s="29">
        <f>'Backup 2-DO NOT PRINT'!L7</f>
        <v>0.96</v>
      </c>
      <c r="G15" s="30">
        <f>'Backup 2-DO NOT PRINT'!I7</f>
        <v>2</v>
      </c>
      <c r="H15" s="28">
        <f t="shared" si="2"/>
        <v>0.52</v>
      </c>
      <c r="I15" s="30">
        <f>'Backup 2-DO NOT PRINT'!M7</f>
        <v>14.25</v>
      </c>
      <c r="J15" s="28">
        <f t="shared" si="3"/>
        <v>0.14035087719298245</v>
      </c>
      <c r="K15" s="28">
        <f t="shared" si="4"/>
        <v>0.07298245614035087</v>
      </c>
      <c r="L15" s="31">
        <f>'Backup 2-DO NOT PRINT'!P7</f>
        <v>0.1</v>
      </c>
      <c r="M15" s="28">
        <f>'Backup 2-DO NOT PRINT'!O7</f>
        <v>0.08</v>
      </c>
      <c r="N15" s="31">
        <f t="shared" si="6"/>
        <v>0.08432748538011696</v>
      </c>
      <c r="O15" s="32">
        <f t="shared" si="5"/>
        <v>0.12653806929319442</v>
      </c>
    </row>
    <row r="16" spans="1:15" ht="15">
      <c r="A16" s="25">
        <f t="shared" si="0"/>
        <v>5</v>
      </c>
      <c r="B16" s="26" t="str">
        <f>'Backup 2-DO NOT PRINT'!B8</f>
        <v>Con. Edison</v>
      </c>
      <c r="C16" s="166">
        <f>'Backup 2-DO NOT PRINT'!S8</f>
        <v>40.9</v>
      </c>
      <c r="D16" s="27">
        <f>'Backup 2-DO NOT PRINT'!K8</f>
        <v>2.22</v>
      </c>
      <c r="E16" s="28">
        <f t="shared" si="1"/>
        <v>0.05427872860635698</v>
      </c>
      <c r="F16" s="29">
        <f>'Backup 2-DO NOT PRINT'!L8</f>
        <v>2.28</v>
      </c>
      <c r="G16" s="30">
        <f>'Backup 2-DO NOT PRINT'!I8</f>
        <v>3.45</v>
      </c>
      <c r="H16" s="28">
        <f t="shared" si="2"/>
        <v>0.33913043478260874</v>
      </c>
      <c r="I16" s="30">
        <f>'Backup 2-DO NOT PRINT'!M8</f>
        <v>31.35</v>
      </c>
      <c r="J16" s="28">
        <f t="shared" si="3"/>
        <v>0.11004784688995216</v>
      </c>
      <c r="K16" s="28">
        <f t="shared" si="4"/>
        <v>0.037320574162679435</v>
      </c>
      <c r="L16" s="31">
        <f>'Backup 2-DO NOT PRINT'!P8</f>
        <v>0.0393</v>
      </c>
      <c r="M16" s="28">
        <f>'Backup 2-DO NOT PRINT'!O8</f>
        <v>0.025</v>
      </c>
      <c r="N16" s="31">
        <f t="shared" si="6"/>
        <v>0.033873524720893146</v>
      </c>
      <c r="O16" s="32">
        <f t="shared" si="5"/>
        <v>0.08815225332725013</v>
      </c>
    </row>
    <row r="17" spans="1:15" s="3" customFormat="1" ht="15">
      <c r="A17" s="170">
        <f t="shared" si="0"/>
        <v>6</v>
      </c>
      <c r="B17" s="171" t="str">
        <f>'Backup 2-DO NOT PRINT'!B9</f>
        <v>DPL Inc.</v>
      </c>
      <c r="C17" s="166">
        <f>'Backup 2-DO NOT PRINT'!S9</f>
        <v>24.42</v>
      </c>
      <c r="D17" s="172">
        <f>'Backup 2-DO NOT PRINT'!K9</f>
        <v>0.94</v>
      </c>
      <c r="E17" s="173">
        <f t="shared" si="1"/>
        <v>0.038493038493038485</v>
      </c>
      <c r="F17" s="174">
        <f>'Backup 2-DO NOT PRINT'!L9</f>
        <v>1</v>
      </c>
      <c r="G17" s="175">
        <f>'Backup 2-DO NOT PRINT'!I9</f>
        <v>2.5</v>
      </c>
      <c r="H17" s="173">
        <f t="shared" si="2"/>
        <v>0.6</v>
      </c>
      <c r="I17" s="175">
        <f>'Backup 2-DO NOT PRINT'!M9</f>
        <v>11.6</v>
      </c>
      <c r="J17" s="173">
        <f t="shared" si="3"/>
        <v>0.21551724137931036</v>
      </c>
      <c r="K17" s="173">
        <f t="shared" si="4"/>
        <v>0.12931034482758622</v>
      </c>
      <c r="L17" s="176">
        <f>'Backup 2-DO NOT PRINT'!P9</f>
        <v>0.0964</v>
      </c>
      <c r="M17" s="173">
        <f>'Backup 2-DO NOT PRINT'!O9</f>
        <v>0.105</v>
      </c>
      <c r="N17" s="176">
        <f t="shared" si="6"/>
        <v>0.11023678160919541</v>
      </c>
      <c r="O17" s="177">
        <f t="shared" si="5"/>
        <v>0.1487298201022339</v>
      </c>
    </row>
    <row r="18" spans="1:15" s="3" customFormat="1" ht="15">
      <c r="A18" s="170">
        <f t="shared" si="0"/>
        <v>7</v>
      </c>
      <c r="B18" s="171" t="str">
        <f>'Backup 2-DO NOT PRINT'!B10</f>
        <v>DTE Energy Co.</v>
      </c>
      <c r="C18" s="166">
        <f>'Backup 2-DO NOT PRINT'!S10</f>
        <v>42.87</v>
      </c>
      <c r="D18" s="172">
        <f>'Backup 2-DO NOT PRINT'!K10</f>
        <v>2.06</v>
      </c>
      <c r="E18" s="173">
        <f t="shared" si="1"/>
        <v>0.04805225099136926</v>
      </c>
      <c r="F18" s="174">
        <f>'Backup 2-DO NOT PRINT'!L10</f>
        <v>2.06</v>
      </c>
      <c r="G18" s="175">
        <f>'Backup 2-DO NOT PRINT'!I10</f>
        <v>5.5</v>
      </c>
      <c r="H18" s="173">
        <f t="shared" si="2"/>
        <v>0.6254545454545455</v>
      </c>
      <c r="I18" s="175">
        <f>'Backup 2-DO NOT PRINT'!M10</f>
        <v>41.75</v>
      </c>
      <c r="J18" s="173">
        <f t="shared" si="3"/>
        <v>0.1317365269461078</v>
      </c>
      <c r="K18" s="173">
        <f t="shared" si="4"/>
        <v>0.08239520958083833</v>
      </c>
      <c r="L18" s="176">
        <f>'Backup 2-DO NOT PRINT'!P10</f>
        <v>0.07</v>
      </c>
      <c r="M18" s="173">
        <f>'Backup 2-DO NOT PRINT'!O10</f>
        <v>0.085</v>
      </c>
      <c r="N18" s="176">
        <f t="shared" si="6"/>
        <v>0.07913173652694612</v>
      </c>
      <c r="O18" s="177">
        <f t="shared" si="5"/>
        <v>0.1271839875183154</v>
      </c>
    </row>
    <row r="19" spans="1:15" ht="15">
      <c r="A19" s="25">
        <f t="shared" si="0"/>
        <v>8</v>
      </c>
      <c r="B19" s="26" t="str">
        <f>'Backup 2-DO NOT PRINT'!B11</f>
        <v>Energy East Corp.</v>
      </c>
      <c r="C19" s="166">
        <f>'Backup 2-DO NOT PRINT'!S11</f>
        <v>20.401666666666667</v>
      </c>
      <c r="D19" s="27">
        <f>'Backup 2-DO NOT PRINT'!K11</f>
        <v>0.96</v>
      </c>
      <c r="E19" s="28">
        <f t="shared" si="1"/>
        <v>0.047054979168368594</v>
      </c>
      <c r="F19" s="29">
        <f>'Backup 2-DO NOT PRINT'!L11</f>
        <v>1.08</v>
      </c>
      <c r="G19" s="30">
        <f>'Backup 2-DO NOT PRINT'!I11</f>
        <v>2.25</v>
      </c>
      <c r="H19" s="28">
        <f t="shared" si="2"/>
        <v>0.52</v>
      </c>
      <c r="I19" s="30">
        <f>'Backup 2-DO NOT PRINT'!M11</f>
        <v>18.25</v>
      </c>
      <c r="J19" s="28">
        <f t="shared" si="3"/>
        <v>0.1232876712328767</v>
      </c>
      <c r="K19" s="28">
        <f t="shared" si="4"/>
        <v>0.06410958904109589</v>
      </c>
      <c r="L19" s="31">
        <f>'Backup 2-DO NOT PRINT'!P11</f>
        <v>0.065</v>
      </c>
      <c r="M19" s="28">
        <f>'Backup 2-DO NOT PRINT'!O11</f>
        <v>0.035</v>
      </c>
      <c r="N19" s="31">
        <f t="shared" si="6"/>
        <v>0.05470319634703196</v>
      </c>
      <c r="O19" s="32">
        <f t="shared" si="5"/>
        <v>0.10175817551540056</v>
      </c>
    </row>
    <row r="20" spans="1:15" s="3" customFormat="1" ht="15">
      <c r="A20" s="170">
        <f t="shared" si="0"/>
        <v>9</v>
      </c>
      <c r="B20" s="171" t="str">
        <f>'Backup 2-DO NOT PRINT'!B12</f>
        <v>Entergy Corp.</v>
      </c>
      <c r="C20" s="166">
        <f>'Backup 2-DO NOT PRINT'!S12</f>
        <v>37.555</v>
      </c>
      <c r="D20" s="172">
        <f>'Backup 2-DO NOT PRINT'!K12</f>
        <v>1.34</v>
      </c>
      <c r="E20" s="173">
        <f t="shared" si="1"/>
        <v>0.03568100119824258</v>
      </c>
      <c r="F20" s="174">
        <f>'Backup 2-DO NOT PRINT'!L12</f>
        <v>1.52</v>
      </c>
      <c r="G20" s="175">
        <f>'Backup 2-DO NOT PRINT'!I12</f>
        <v>3.7</v>
      </c>
      <c r="H20" s="173">
        <f t="shared" si="2"/>
        <v>0.5891891891891892</v>
      </c>
      <c r="I20" s="175">
        <f>'Backup 2-DO NOT PRINT'!M12</f>
        <v>42.4</v>
      </c>
      <c r="J20" s="173">
        <f t="shared" si="3"/>
        <v>0.08726415094339623</v>
      </c>
      <c r="K20" s="173">
        <f>H20*J20</f>
        <v>0.051415094339622644</v>
      </c>
      <c r="L20" s="176">
        <f>'Backup 2-DO NOT PRINT'!P12</f>
        <v>0.08</v>
      </c>
      <c r="M20" s="173">
        <f>'Backup 2-DO NOT PRINT'!O12</f>
        <v>0.07</v>
      </c>
      <c r="N20" s="176">
        <f>AVERAGEA(K20:M20)</f>
        <v>0.06713836477987421</v>
      </c>
      <c r="O20" s="177">
        <f>E20+N20</f>
        <v>0.10281936597811679</v>
      </c>
    </row>
    <row r="21" spans="1:15" ht="15">
      <c r="A21" s="25">
        <f t="shared" si="0"/>
        <v>10</v>
      </c>
      <c r="B21" s="26" t="str">
        <f>'Backup 2-DO NOT PRINT'!B13</f>
        <v>FirstEnergy</v>
      </c>
      <c r="C21" s="166">
        <f>'Backup 2-DO NOT PRINT'!S13</f>
        <v>33.575</v>
      </c>
      <c r="D21" s="27">
        <f>'Backup 2-DO NOT PRINT'!K13</f>
        <v>1.5</v>
      </c>
      <c r="E21" s="28">
        <f t="shared" si="1"/>
        <v>0.04467609828741623</v>
      </c>
      <c r="F21" s="29">
        <f>'Backup 2-DO NOT PRINT'!L13</f>
        <v>1.5</v>
      </c>
      <c r="G21" s="30">
        <f>'Backup 2-DO NOT PRINT'!I13</f>
        <v>3.75</v>
      </c>
      <c r="H21" s="28">
        <f t="shared" si="2"/>
        <v>0.6</v>
      </c>
      <c r="I21" s="30">
        <f>'Backup 2-DO NOT PRINT'!M13</f>
        <v>29.5</v>
      </c>
      <c r="J21" s="28">
        <f t="shared" si="3"/>
        <v>0.1271186440677966</v>
      </c>
      <c r="K21" s="28">
        <f t="shared" si="4"/>
        <v>0.07627118644067796</v>
      </c>
      <c r="L21" s="31">
        <f>'Backup 2-DO NOT PRINT'!P13</f>
        <v>0.06</v>
      </c>
      <c r="M21" s="109">
        <f>'Backup 2-DO NOT PRINT'!O13</f>
        <v>0.08</v>
      </c>
      <c r="N21" s="31">
        <f t="shared" si="6"/>
        <v>0.07209039548022599</v>
      </c>
      <c r="O21" s="32">
        <f t="shared" si="5"/>
        <v>0.11676649376764221</v>
      </c>
    </row>
    <row r="22" spans="1:15" ht="15">
      <c r="A22" s="25">
        <f>A21+1</f>
        <v>11</v>
      </c>
      <c r="B22" s="26" t="str">
        <f>'Backup 2-DO NOT PRINT'!B14</f>
        <v>FPL Group, Inc.</v>
      </c>
      <c r="C22" s="166">
        <f>'Backup 2-DO NOT PRINT'!S14</f>
        <v>54</v>
      </c>
      <c r="D22" s="27">
        <f>'Backup 2-DO NOT PRINT'!K14</f>
        <v>2.32</v>
      </c>
      <c r="E22" s="28">
        <f>D22/C22</f>
        <v>0.04296296296296296</v>
      </c>
      <c r="F22" s="29">
        <f>'Backup 2-DO NOT PRINT'!L14</f>
        <v>2.55</v>
      </c>
      <c r="G22" s="30">
        <f>'Backup 2-DO NOT PRINT'!I14</f>
        <v>5.25</v>
      </c>
      <c r="H22" s="28">
        <f>1-F22/G22</f>
        <v>0.5142857142857143</v>
      </c>
      <c r="I22" s="30">
        <f>'Backup 2-DO NOT PRINT'!M14</f>
        <v>33.5</v>
      </c>
      <c r="J22" s="28">
        <f>G22/I22</f>
        <v>0.15671641791044777</v>
      </c>
      <c r="K22" s="28">
        <f>H22*J22</f>
        <v>0.08059701492537315</v>
      </c>
      <c r="L22" s="31">
        <f>'Backup 2-DO NOT PRINT'!P14</f>
        <v>0.0712</v>
      </c>
      <c r="M22" s="109">
        <f>'Backup 2-DO NOT PRINT'!O14</f>
        <v>0.045</v>
      </c>
      <c r="N22" s="31">
        <f>AVERAGEA(K22:M22)</f>
        <v>0.06559900497512439</v>
      </c>
      <c r="O22" s="32">
        <f>E22+N22</f>
        <v>0.10856196793808734</v>
      </c>
    </row>
    <row r="23" spans="1:15" ht="15">
      <c r="A23" s="25">
        <f>A22+1</f>
        <v>12</v>
      </c>
      <c r="B23" s="26" t="str">
        <f>'Backup 2-DO NOT PRINT'!B15</f>
        <v>Great Plains Energy</v>
      </c>
      <c r="C23" s="166">
        <f>'Backup 2-DO NOT PRINT'!S15</f>
        <v>25.24666666666667</v>
      </c>
      <c r="D23" s="27">
        <f>'Backup 2-DO NOT PRINT'!K15</f>
        <v>1.66</v>
      </c>
      <c r="E23" s="28">
        <f>D23/C23</f>
        <v>0.0657512542909955</v>
      </c>
      <c r="F23" s="29">
        <f>'Backup 2-DO NOT PRINT'!L15</f>
        <v>1.66</v>
      </c>
      <c r="G23" s="30">
        <f>'Backup 2-DO NOT PRINT'!I15</f>
        <v>2.25</v>
      </c>
      <c r="H23" s="28">
        <f>1-F23/G23</f>
        <v>0.26222222222222225</v>
      </c>
      <c r="I23" s="30">
        <f>'Backup 2-DO NOT PRINT'!M15</f>
        <v>17</v>
      </c>
      <c r="J23" s="28">
        <f>G23/I23</f>
        <v>0.1323529411764706</v>
      </c>
      <c r="K23" s="28">
        <f>H23*J23</f>
        <v>0.03470588235294118</v>
      </c>
      <c r="L23" s="31">
        <f>'Backup 2-DO NOT PRINT'!P15</f>
        <v>0.06</v>
      </c>
      <c r="M23" s="109">
        <f>'Backup 2-DO NOT PRINT'!O15</f>
        <v>0.045</v>
      </c>
      <c r="N23" s="31">
        <f>AVERAGEA(K23:M23)</f>
        <v>0.04656862745098039</v>
      </c>
      <c r="O23" s="32">
        <f>E23+N23</f>
        <v>0.1123198817419759</v>
      </c>
    </row>
    <row r="24" spans="1:15" ht="15">
      <c r="A24" s="25">
        <f>A23+1</f>
        <v>13</v>
      </c>
      <c r="B24" s="26" t="str">
        <f>'Backup 2-DO NOT PRINT'!B16</f>
        <v>GPU, Inc.</v>
      </c>
      <c r="C24" s="166">
        <f>'Backup 2-DO NOT PRINT'!S16</f>
        <v>38.678333333333335</v>
      </c>
      <c r="D24" s="27">
        <f>'Backup 2-DO NOT PRINT'!K16</f>
        <v>2.18</v>
      </c>
      <c r="E24" s="28">
        <f>D24/C24</f>
        <v>0.05636230447709743</v>
      </c>
      <c r="F24" s="29">
        <f>'Backup 2-DO NOT PRINT'!L16</f>
        <v>2.3</v>
      </c>
      <c r="G24" s="30">
        <f>'Backup 2-DO NOT PRINT'!I16</f>
        <v>4</v>
      </c>
      <c r="H24" s="28">
        <f>1-F24/G24</f>
        <v>0.42500000000000004</v>
      </c>
      <c r="I24" s="30">
        <f>'Backup 2-DO NOT PRINT'!M16</f>
        <v>34.75</v>
      </c>
      <c r="J24" s="28">
        <f>G24/I24</f>
        <v>0.11510791366906475</v>
      </c>
      <c r="K24" s="28">
        <f>H24*J24</f>
        <v>0.048920863309352525</v>
      </c>
      <c r="L24" s="31">
        <f>'Backup 2-DO NOT PRINT'!P16</f>
        <v>0.025</v>
      </c>
      <c r="M24" s="109">
        <f>'Backup 2-DO NOT PRINT'!O16</f>
        <v>0.045</v>
      </c>
      <c r="N24" s="31">
        <f>AVERAGEA(K24:M24)</f>
        <v>0.03964028776978417</v>
      </c>
      <c r="O24" s="32">
        <f>E24+N24</f>
        <v>0.0960025922468816</v>
      </c>
    </row>
    <row r="25" spans="1:15" ht="15">
      <c r="A25" s="25">
        <f>A24+1</f>
        <v>14</v>
      </c>
      <c r="B25" s="26" t="str">
        <f>'Backup 2-DO NOT PRINT'!B17</f>
        <v>Hawaiian Electric</v>
      </c>
      <c r="C25" s="166">
        <f>'Backup 2-DO NOT PRINT'!S17</f>
        <v>39.29</v>
      </c>
      <c r="D25" s="27">
        <f>'Backup 2-DO NOT PRINT'!K17</f>
        <v>2.48</v>
      </c>
      <c r="E25" s="28">
        <f>D25/C25</f>
        <v>0.06312038686688724</v>
      </c>
      <c r="F25" s="29">
        <f>'Backup 2-DO NOT PRINT'!L17</f>
        <v>2.5</v>
      </c>
      <c r="G25" s="30">
        <f>'Backup 2-DO NOT PRINT'!I17</f>
        <v>3.75</v>
      </c>
      <c r="H25" s="28">
        <f>1-F25/G25</f>
        <v>0.33333333333333337</v>
      </c>
      <c r="I25" s="30">
        <f>'Backup 2-DO NOT PRINT'!M17</f>
        <v>31</v>
      </c>
      <c r="J25" s="28">
        <f>G25/I25</f>
        <v>0.12096774193548387</v>
      </c>
      <c r="K25" s="28">
        <f>H25*J25</f>
        <v>0.040322580645161296</v>
      </c>
      <c r="L25" s="31">
        <f>'Backup 2-DO NOT PRINT'!P17</f>
        <v>0.0467</v>
      </c>
      <c r="M25" s="109">
        <f>'Backup 2-DO NOT PRINT'!O17</f>
        <v>0.05</v>
      </c>
      <c r="N25" s="31">
        <f>AVERAGEA(K25:M25)</f>
        <v>0.04567419354838711</v>
      </c>
      <c r="O25" s="32">
        <f>E25+N25</f>
        <v>0.10879458041527434</v>
      </c>
    </row>
    <row r="26" spans="1:15" ht="15">
      <c r="A26" s="25">
        <f>A25+1</f>
        <v>15</v>
      </c>
      <c r="B26" s="26" t="str">
        <f>'Backup 2-DO NOT PRINT'!B18</f>
        <v>IDACORP</v>
      </c>
      <c r="C26" s="166">
        <f>'Backup 2-DO NOT PRINT'!S18</f>
        <v>37.51333333333333</v>
      </c>
      <c r="D26" s="27">
        <f>'Backup 2-DO NOT PRINT'!K18</f>
        <v>1.86</v>
      </c>
      <c r="E26" s="28">
        <f>D26/C26</f>
        <v>0.049582370712635514</v>
      </c>
      <c r="F26" s="29">
        <f>'Backup 2-DO NOT PRINT'!L18</f>
        <v>1.86</v>
      </c>
      <c r="G26" s="30">
        <f>'Backup 2-DO NOT PRINT'!I18</f>
        <v>3.2</v>
      </c>
      <c r="H26" s="28">
        <f>1-F26/G26</f>
        <v>0.41874999999999996</v>
      </c>
      <c r="I26" s="30">
        <f>'Backup 2-DO NOT PRINT'!M18</f>
        <v>28.05</v>
      </c>
      <c r="J26" s="28">
        <f>G26/I26</f>
        <v>0.11408199643493762</v>
      </c>
      <c r="K26" s="28">
        <f>H26*J26</f>
        <v>0.04777183600713012</v>
      </c>
      <c r="L26" s="31">
        <f>'Backup 2-DO NOT PRINT'!P18</f>
        <v>0.1</v>
      </c>
      <c r="M26" s="109">
        <f>'Backup 2-DO NOT PRINT'!O18</f>
        <v>0.025</v>
      </c>
      <c r="N26" s="31">
        <f>AVERAGEA(K26:M26)</f>
        <v>0.0575906120023767</v>
      </c>
      <c r="O26" s="32">
        <f>E26+N26</f>
        <v>0.10717298271501222</v>
      </c>
    </row>
    <row r="27" spans="1:15" ht="15">
      <c r="A27" s="25">
        <f aca="true" t="shared" si="7" ref="A27:A33">A26+1</f>
        <v>16</v>
      </c>
      <c r="B27" s="26" t="str">
        <f>'Backup 2-DO NOT PRINT'!B19</f>
        <v>NSTAR</v>
      </c>
      <c r="C27" s="166">
        <f>'Backup 2-DO NOT PRINT'!S19</f>
        <v>42.575</v>
      </c>
      <c r="D27" s="27">
        <f>'Backup 2-DO NOT PRINT'!K19</f>
        <v>2.14</v>
      </c>
      <c r="E27" s="28">
        <f aca="true" t="shared" si="8" ref="E27:E33">D27/C27</f>
        <v>0.05026423957721668</v>
      </c>
      <c r="F27" s="29">
        <f>'Backup 2-DO NOT PRINT'!L19</f>
        <v>2.32</v>
      </c>
      <c r="G27" s="30">
        <f>'Backup 2-DO NOT PRINT'!I19</f>
        <v>4.25</v>
      </c>
      <c r="H27" s="28">
        <f aca="true" t="shared" si="9" ref="H27:H33">1-F27/G27</f>
        <v>0.4541176470588235</v>
      </c>
      <c r="I27" s="30">
        <f>'Backup 2-DO NOT PRINT'!M19</f>
        <v>29.75</v>
      </c>
      <c r="J27" s="28">
        <f aca="true" t="shared" si="10" ref="J27:J33">G27/I27</f>
        <v>0.14285714285714285</v>
      </c>
      <c r="K27" s="28">
        <f aca="true" t="shared" si="11" ref="K27:K33">H27*J27</f>
        <v>0.06487394957983193</v>
      </c>
      <c r="L27" s="31">
        <f>'Backup 2-DO NOT PRINT'!P19</f>
        <v>0.064</v>
      </c>
      <c r="M27" s="109">
        <f>'Backup 2-DO NOT PRINT'!O19</f>
        <v>0.065</v>
      </c>
      <c r="N27" s="31">
        <f aca="true" t="shared" si="12" ref="N27:N33">AVERAGEA(K27:M27)</f>
        <v>0.06462464985994398</v>
      </c>
      <c r="O27" s="32">
        <f aca="true" t="shared" si="13" ref="O27:O33">E27+N27</f>
        <v>0.11488888943716066</v>
      </c>
    </row>
    <row r="28" spans="1:15" ht="15">
      <c r="A28" s="25">
        <f t="shared" si="7"/>
        <v>17</v>
      </c>
      <c r="B28" s="26" t="str">
        <f>'Backup 2-DO NOT PRINT'!B20</f>
        <v>Pinnacle West</v>
      </c>
      <c r="C28" s="166">
        <f>'Backup 2-DO NOT PRINT'!S20</f>
        <v>41.91</v>
      </c>
      <c r="D28" s="27">
        <f>'Backup 2-DO NOT PRINT'!K20</f>
        <v>1.63</v>
      </c>
      <c r="E28" s="28">
        <f t="shared" si="8"/>
        <v>0.03889286566451921</v>
      </c>
      <c r="F28" s="29">
        <f>'Backup 2-DO NOT PRINT'!L20</f>
        <v>1.93</v>
      </c>
      <c r="G28" s="30">
        <f>'Backup 2-DO NOT PRINT'!I20</f>
        <v>4.3</v>
      </c>
      <c r="H28" s="28">
        <f t="shared" si="9"/>
        <v>0.5511627906976744</v>
      </c>
      <c r="I28" s="30">
        <f>'Backup 2-DO NOT PRINT'!M20</f>
        <v>39.25</v>
      </c>
      <c r="J28" s="28">
        <f t="shared" si="10"/>
        <v>0.10955414012738852</v>
      </c>
      <c r="K28" s="28">
        <f t="shared" si="11"/>
        <v>0.06038216560509553</v>
      </c>
      <c r="L28" s="31">
        <f>'Backup 2-DO NOT PRINT'!P20</f>
        <v>0.09</v>
      </c>
      <c r="M28" s="109">
        <f>'Backup 2-DO NOT PRINT'!O20</f>
        <v>0.055</v>
      </c>
      <c r="N28" s="31">
        <f t="shared" si="12"/>
        <v>0.06846072186836517</v>
      </c>
      <c r="O28" s="32">
        <f t="shared" si="13"/>
        <v>0.10735358753288438</v>
      </c>
    </row>
    <row r="29" spans="1:15" ht="15">
      <c r="A29" s="25">
        <f t="shared" si="7"/>
        <v>18</v>
      </c>
      <c r="B29" s="26" t="str">
        <f>'Backup 2-DO NOT PRINT'!B21</f>
        <v>Potomac Elec. Pwr.</v>
      </c>
      <c r="C29" s="166">
        <f>'Backup 2-DO NOT PRINT'!S21</f>
        <v>21.815</v>
      </c>
      <c r="D29" s="27">
        <f>'Backup 2-DO NOT PRINT'!K21</f>
        <v>1</v>
      </c>
      <c r="E29" s="28">
        <f t="shared" si="8"/>
        <v>0.04584001833600733</v>
      </c>
      <c r="F29" s="29">
        <f>'Backup 2-DO NOT PRINT'!L21</f>
        <v>1.08</v>
      </c>
      <c r="G29" s="30">
        <f>'Backup 2-DO NOT PRINT'!I21</f>
        <v>2.6</v>
      </c>
      <c r="H29" s="28">
        <f t="shared" si="9"/>
        <v>0.5846153846153845</v>
      </c>
      <c r="I29" s="30">
        <f>'Backup 2-DO NOT PRINT'!M21</f>
        <v>22.6</v>
      </c>
      <c r="J29" s="28">
        <f t="shared" si="10"/>
        <v>0.11504424778761062</v>
      </c>
      <c r="K29" s="28">
        <f t="shared" si="11"/>
        <v>0.06725663716814158</v>
      </c>
      <c r="L29" s="31">
        <f>'Backup 2-DO NOT PRINT'!P21</f>
        <v>0.0439</v>
      </c>
      <c r="M29" s="109">
        <f>'Backup 2-DO NOT PRINT'!O21</f>
        <v>0.07</v>
      </c>
      <c r="N29" s="31">
        <f t="shared" si="12"/>
        <v>0.06038554572271387</v>
      </c>
      <c r="O29" s="32">
        <f t="shared" si="13"/>
        <v>0.10622556405872119</v>
      </c>
    </row>
    <row r="30" spans="1:15" ht="15">
      <c r="A30" s="25">
        <f t="shared" si="7"/>
        <v>19</v>
      </c>
      <c r="B30" s="26" t="str">
        <f>'Backup 2-DO NOT PRINT'!B22</f>
        <v>P.S. Enterprise Gp.</v>
      </c>
      <c r="C30" s="166">
        <f>'Backup 2-DO NOT PRINT'!S22</f>
        <v>43.90666666666667</v>
      </c>
      <c r="D30" s="27">
        <f>'Backup 2-DO NOT PRINT'!K22</f>
        <v>2.16</v>
      </c>
      <c r="E30" s="28">
        <f t="shared" si="8"/>
        <v>0.04919526267840874</v>
      </c>
      <c r="F30" s="29">
        <f>'Backup 2-DO NOT PRINT'!L22</f>
        <v>2.24</v>
      </c>
      <c r="G30" s="30">
        <f>'Backup 2-DO NOT PRINT'!I22</f>
        <v>4.8</v>
      </c>
      <c r="H30" s="28">
        <f t="shared" si="9"/>
        <v>0.5333333333333332</v>
      </c>
      <c r="I30" s="30">
        <f>'Backup 2-DO NOT PRINT'!M22</f>
        <v>29.75</v>
      </c>
      <c r="J30" s="28">
        <f t="shared" si="10"/>
        <v>0.16134453781512603</v>
      </c>
      <c r="K30" s="28">
        <f t="shared" si="11"/>
        <v>0.0860504201680672</v>
      </c>
      <c r="L30" s="31">
        <f>'Backup 2-DO NOT PRINT'!P22</f>
        <v>0.0718</v>
      </c>
      <c r="M30" s="109">
        <f>'Backup 2-DO NOT PRINT'!O22</f>
        <v>0.075</v>
      </c>
      <c r="N30" s="31">
        <f t="shared" si="12"/>
        <v>0.07761680672268907</v>
      </c>
      <c r="O30" s="32">
        <f t="shared" si="13"/>
        <v>0.12681206940109782</v>
      </c>
    </row>
    <row r="31" spans="1:15" ht="15">
      <c r="A31" s="25">
        <f t="shared" si="7"/>
        <v>20</v>
      </c>
      <c r="B31" s="26" t="str">
        <f>'Backup 2-DO NOT PRINT'!B23</f>
        <v>Sempra Energy</v>
      </c>
      <c r="C31" s="166">
        <f>'Backup 2-DO NOT PRINT'!S23</f>
        <v>25.415</v>
      </c>
      <c r="D31" s="27">
        <f>'Backup 2-DO NOT PRINT'!K23</f>
        <v>1</v>
      </c>
      <c r="E31" s="28">
        <f t="shared" si="8"/>
        <v>0.03934684241589612</v>
      </c>
      <c r="F31" s="29">
        <f>'Backup 2-DO NOT PRINT'!L23</f>
        <v>1</v>
      </c>
      <c r="G31" s="30">
        <f>'Backup 2-DO NOT PRINT'!I23</f>
        <v>3.25</v>
      </c>
      <c r="H31" s="28">
        <f t="shared" si="9"/>
        <v>0.6923076923076923</v>
      </c>
      <c r="I31" s="30">
        <f>'Backup 2-DO NOT PRINT'!M23</f>
        <v>22</v>
      </c>
      <c r="J31" s="28">
        <f t="shared" si="10"/>
        <v>0.14772727272727273</v>
      </c>
      <c r="K31" s="28">
        <f t="shared" si="11"/>
        <v>0.10227272727272728</v>
      </c>
      <c r="L31" s="31">
        <f>'Backup 2-DO NOT PRINT'!P23</f>
        <v>0.0831</v>
      </c>
      <c r="M31" s="109">
        <f>'Backup 2-DO NOT PRINT'!O23</f>
        <v>0.12</v>
      </c>
      <c r="N31" s="31">
        <f t="shared" si="12"/>
        <v>0.10179090909090908</v>
      </c>
      <c r="O31" s="32">
        <f t="shared" si="13"/>
        <v>0.14113775150680521</v>
      </c>
    </row>
    <row r="32" spans="1:15" ht="15">
      <c r="A32" s="25">
        <f t="shared" si="7"/>
        <v>21</v>
      </c>
      <c r="B32" s="26" t="str">
        <f>'Backup 2-DO NOT PRINT'!B24</f>
        <v>Southern Co.</v>
      </c>
      <c r="C32" s="166">
        <f>'Backup 2-DO NOT PRINT'!S24</f>
        <v>24.343333333333334</v>
      </c>
      <c r="D32" s="27">
        <f>'Backup 2-DO NOT PRINT'!K24</f>
        <v>1.37</v>
      </c>
      <c r="E32" s="28">
        <f t="shared" si="8"/>
        <v>0.05627824181843079</v>
      </c>
      <c r="F32" s="29">
        <f>'Backup 2-DO NOT PRINT'!L24</f>
        <v>1.52</v>
      </c>
      <c r="G32" s="30">
        <f>'Backup 2-DO NOT PRINT'!I24</f>
        <v>2.05</v>
      </c>
      <c r="H32" s="28">
        <f t="shared" si="9"/>
        <v>0.25853658536585356</v>
      </c>
      <c r="I32" s="30">
        <f>'Backup 2-DO NOT PRINT'!M24</f>
        <v>13.9</v>
      </c>
      <c r="J32" s="28">
        <f t="shared" si="10"/>
        <v>0.14748201438848918</v>
      </c>
      <c r="K32" s="28">
        <f t="shared" si="11"/>
        <v>0.038129496402877674</v>
      </c>
      <c r="L32" s="31">
        <f>'Backup 2-DO NOT PRINT'!P24</f>
        <v>0.0543</v>
      </c>
      <c r="M32" s="109">
        <f>'Backup 2-DO NOT PRINT'!O24</f>
        <v>0.06</v>
      </c>
      <c r="N32" s="31">
        <f t="shared" si="12"/>
        <v>0.050809832134292555</v>
      </c>
      <c r="O32" s="32">
        <f t="shared" si="13"/>
        <v>0.10708807395272335</v>
      </c>
    </row>
    <row r="33" spans="1:15" ht="15">
      <c r="A33" s="25">
        <f t="shared" si="7"/>
        <v>22</v>
      </c>
      <c r="B33" s="26" t="str">
        <f>'Backup 2-DO NOT PRINT'!B25</f>
        <v>Teco Energy, Inc.</v>
      </c>
      <c r="C33" s="166">
        <f>'Backup 2-DO NOT PRINT'!S25</f>
        <v>27.65166666666667</v>
      </c>
      <c r="D33" s="27">
        <f>'Backup 2-DO NOT PRINT'!K25</f>
        <v>1.41</v>
      </c>
      <c r="E33" s="28">
        <f t="shared" si="8"/>
        <v>0.050991501416430586</v>
      </c>
      <c r="F33" s="29">
        <f>'Backup 2-DO NOT PRINT'!L25</f>
        <v>1.6</v>
      </c>
      <c r="G33" s="30">
        <f>'Backup 2-DO NOT PRINT'!I25</f>
        <v>2.5</v>
      </c>
      <c r="H33" s="28">
        <f t="shared" si="9"/>
        <v>0.36</v>
      </c>
      <c r="I33" s="30">
        <f>'Backup 2-DO NOT PRINT'!M25</f>
        <v>16</v>
      </c>
      <c r="J33" s="28">
        <f t="shared" si="10"/>
        <v>0.15625</v>
      </c>
      <c r="K33" s="28">
        <f t="shared" si="11"/>
        <v>0.056249999999999994</v>
      </c>
      <c r="L33" s="31">
        <f>'Backup 2-DO NOT PRINT'!P25</f>
        <v>0.0955</v>
      </c>
      <c r="M33" s="109">
        <f>'Backup 2-DO NOT PRINT'!O25</f>
        <v>0.07</v>
      </c>
      <c r="N33" s="31">
        <f t="shared" si="12"/>
        <v>0.07391666666666667</v>
      </c>
      <c r="O33" s="32">
        <f t="shared" si="13"/>
        <v>0.12490816808309727</v>
      </c>
    </row>
    <row r="34" spans="1:15" ht="15">
      <c r="A34" s="25">
        <f>A33+1</f>
        <v>23</v>
      </c>
      <c r="B34" s="26" t="str">
        <f>'Backup 2-DO NOT PRINT'!B26</f>
        <v>UIL Holdings Co.</v>
      </c>
      <c r="C34" s="166">
        <f>'Backup 2-DO NOT PRINT'!S26</f>
        <v>47.96333333333333</v>
      </c>
      <c r="D34" s="27">
        <f>'Backup 2-DO NOT PRINT'!K26</f>
        <v>2.88</v>
      </c>
      <c r="E34" s="28">
        <f>D34/C34</f>
        <v>0.060045868371672806</v>
      </c>
      <c r="F34" s="29">
        <f>'Backup 2-DO NOT PRINT'!L26</f>
        <v>2.88</v>
      </c>
      <c r="G34" s="30">
        <f>'Backup 2-DO NOT PRINT'!I26</f>
        <v>4.6</v>
      </c>
      <c r="H34" s="28">
        <f>1-F34/G34</f>
        <v>0.3739130434782608</v>
      </c>
      <c r="I34" s="30">
        <f>'Backup 2-DO NOT PRINT'!M26</f>
        <v>40.35</v>
      </c>
      <c r="J34" s="28">
        <f>G34/I34</f>
        <v>0.11400247831474596</v>
      </c>
      <c r="K34" s="28">
        <f>H34*J34</f>
        <v>0.04262701363073109</v>
      </c>
      <c r="L34" s="31">
        <f>'Backup 2-DO NOT PRINT'!P26</f>
        <v>0.03</v>
      </c>
      <c r="M34" s="109">
        <f>'Backup 2-DO NOT PRINT'!O26</f>
        <v>0.04</v>
      </c>
      <c r="N34" s="31">
        <f>AVERAGEA(K34:M34)</f>
        <v>0.037542337876910366</v>
      </c>
      <c r="O34" s="32">
        <f>E34+N34</f>
        <v>0.09758820624858316</v>
      </c>
    </row>
    <row r="35" spans="1:15" ht="15">
      <c r="A35" s="33"/>
      <c r="B35" s="20"/>
      <c r="C35" s="34"/>
      <c r="D35" s="27"/>
      <c r="E35" s="28"/>
      <c r="F35" s="31"/>
      <c r="G35" s="28"/>
      <c r="H35" s="28"/>
      <c r="I35" s="28"/>
      <c r="J35" s="28"/>
      <c r="K35" s="28"/>
      <c r="L35" s="31"/>
      <c r="M35" s="28"/>
      <c r="N35" s="31"/>
      <c r="O35" s="32"/>
    </row>
    <row r="36" spans="1:15" ht="15">
      <c r="A36" s="8"/>
      <c r="B36" s="35" t="s">
        <v>2</v>
      </c>
      <c r="C36" s="159"/>
      <c r="D36" s="159"/>
      <c r="E36" s="36">
        <f>AVERAGEA(E12:E35)</f>
        <v>0.050725158878633755</v>
      </c>
      <c r="F36" s="161"/>
      <c r="G36" s="36"/>
      <c r="H36" s="36"/>
      <c r="I36" s="36"/>
      <c r="J36" s="36"/>
      <c r="K36" s="37">
        <f>AVERAGEA(K12:K35)</f>
        <v>0.0611878469246115</v>
      </c>
      <c r="L36" s="38">
        <f>AVERAGEA(L12:L35)</f>
        <v>0.06397826086956522</v>
      </c>
      <c r="M36" s="37">
        <f>AVERAGEA(M12:M35)</f>
        <v>0.06130434782608697</v>
      </c>
      <c r="N36" s="39">
        <f>AVERAGEA(N12:N35)</f>
        <v>0.06215681854008789</v>
      </c>
      <c r="O36" s="40">
        <f>AVERAGEA(O12:O35)</f>
        <v>0.11288197741872165</v>
      </c>
    </row>
    <row r="37" spans="1:15" ht="15.75" thickBot="1">
      <c r="A37" s="41"/>
      <c r="B37" s="42" t="s">
        <v>3</v>
      </c>
      <c r="C37" s="43"/>
      <c r="D37" s="43"/>
      <c r="E37" s="44">
        <f>MEDIAN(E12:E35)</f>
        <v>0.049582370712635514</v>
      </c>
      <c r="F37" s="45"/>
      <c r="G37" s="46"/>
      <c r="H37" s="46"/>
      <c r="I37" s="46"/>
      <c r="J37" s="46"/>
      <c r="K37" s="44"/>
      <c r="L37" s="44"/>
      <c r="M37" s="44"/>
      <c r="N37" s="47"/>
      <c r="O37" s="48">
        <f>MEDIAN(O12:O35)</f>
        <v>0.10856196793808734</v>
      </c>
    </row>
    <row r="38" spans="1:15" ht="15.75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28"/>
      <c r="L38" s="28"/>
      <c r="M38" s="28"/>
      <c r="N38" s="6"/>
      <c r="O38" s="28"/>
    </row>
    <row r="39" spans="1:15" ht="15">
      <c r="A39" s="88" t="s">
        <v>335</v>
      </c>
      <c r="B39"/>
      <c r="C39" s="88"/>
      <c r="D39" s="6"/>
      <c r="E39" s="6"/>
      <c r="F39" s="6"/>
      <c r="G39" s="28"/>
      <c r="H39" s="28"/>
      <c r="I39" s="28"/>
      <c r="J39" s="28"/>
      <c r="K39" s="20"/>
      <c r="L39" s="20"/>
      <c r="M39" s="20"/>
      <c r="N39" s="49"/>
      <c r="O39" s="20"/>
    </row>
    <row r="40" spans="1:15" ht="15">
      <c r="A40" s="88" t="s">
        <v>336</v>
      </c>
      <c r="B40" s="88"/>
      <c r="C40" s="88"/>
      <c r="D40" s="6"/>
      <c r="E40" s="6"/>
      <c r="F40" s="6"/>
      <c r="G40" s="28"/>
      <c r="H40" s="28"/>
      <c r="I40" s="28"/>
      <c r="J40" s="28"/>
      <c r="K40" s="20"/>
      <c r="L40" s="20"/>
      <c r="M40" s="20"/>
      <c r="N40" s="49"/>
      <c r="O40" s="20"/>
    </row>
    <row r="41" spans="1:15" ht="15">
      <c r="A41" s="88" t="s">
        <v>337</v>
      </c>
      <c r="B41" s="88"/>
      <c r="C41" s="88"/>
      <c r="D41" s="6"/>
      <c r="E41" s="6"/>
      <c r="F41" s="6"/>
      <c r="G41" s="28"/>
      <c r="H41" s="28"/>
      <c r="I41" s="28"/>
      <c r="J41" s="28"/>
      <c r="K41" s="20"/>
      <c r="L41" s="20"/>
      <c r="M41" s="20"/>
      <c r="N41" s="49"/>
      <c r="O41" s="20"/>
    </row>
    <row r="42" spans="1:15" ht="15">
      <c r="A42" s="6"/>
      <c r="B42" s="6"/>
      <c r="C42" s="6"/>
      <c r="D42" s="6"/>
      <c r="E42" s="6"/>
      <c r="F42" s="6"/>
      <c r="G42" s="28"/>
      <c r="H42" s="28"/>
      <c r="I42" s="28"/>
      <c r="J42" s="28"/>
      <c r="K42" s="20"/>
      <c r="L42" s="20"/>
      <c r="M42" s="20"/>
      <c r="N42" s="49"/>
      <c r="O42" s="20"/>
    </row>
    <row r="43" spans="1:15" ht="15">
      <c r="A43" s="6" t="s">
        <v>121</v>
      </c>
      <c r="B43" s="6"/>
      <c r="C43" s="6"/>
      <c r="D43" s="6"/>
      <c r="E43" s="6"/>
      <c r="F43" s="6"/>
      <c r="G43" s="28"/>
      <c r="H43" s="28"/>
      <c r="I43" s="28"/>
      <c r="J43" s="28"/>
      <c r="K43" s="20"/>
      <c r="L43" s="20"/>
      <c r="M43" s="20"/>
      <c r="N43" s="49"/>
      <c r="O43" s="20"/>
    </row>
    <row r="44" spans="1:15" ht="15">
      <c r="A44" s="6"/>
      <c r="B44" s="6"/>
      <c r="C44" s="6"/>
      <c r="D44" s="6"/>
      <c r="E44" s="6"/>
      <c r="F44" s="6"/>
      <c r="G44" s="28"/>
      <c r="H44" s="28"/>
      <c r="I44" s="28"/>
      <c r="J44" s="28"/>
      <c r="K44" s="20"/>
      <c r="L44" s="20"/>
      <c r="M44" s="20"/>
      <c r="N44" s="49"/>
      <c r="O44" s="20"/>
    </row>
  </sheetData>
  <mergeCells count="4">
    <mergeCell ref="F8:K8"/>
    <mergeCell ref="A2:O2"/>
    <mergeCell ref="A3:O3"/>
    <mergeCell ref="A1:O1"/>
  </mergeCells>
  <printOptions horizontalCentered="1"/>
  <pageMargins left="0.5" right="0.75" top="1" bottom="0.5" header="0.5" footer="0.5"/>
  <pageSetup horizontalDpi="600" verticalDpi="600" orientation="landscape" scale="70" r:id="rId1"/>
  <headerFooter alignWithMargins="0">
    <oddHeader>&amp;RExhibit SCH-9
Page 2 of 5</oddHeader>
    <oddFooter>&amp;L&amp;"Arial,Bold"&amp;9XL &amp;F/SCH-9&amp;R&amp;"Arial,Bold"&amp;9&amp;D 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N43"/>
  <sheetViews>
    <sheetView showGridLines="0" tabSelected="1" defaultGridColor="0" zoomScale="75" zoomScaleNormal="75" colorId="22" workbookViewId="0" topLeftCell="A1">
      <selection activeCell="F1" sqref="F1"/>
    </sheetView>
  </sheetViews>
  <sheetFormatPr defaultColWidth="9.77734375" defaultRowHeight="15"/>
  <cols>
    <col min="1" max="1" width="3.99609375" style="1" customWidth="1"/>
    <col min="2" max="2" width="19.5546875" style="1" customWidth="1"/>
    <col min="3" max="4" width="6.77734375" style="1" customWidth="1"/>
    <col min="5" max="5" width="24.10546875" style="1" customWidth="1"/>
    <col min="6" max="6" width="8.10546875" style="1" customWidth="1"/>
    <col min="7" max="7" width="6.3359375" style="1" customWidth="1"/>
    <col min="8" max="8" width="7.10546875" style="1" customWidth="1"/>
    <col min="9" max="9" width="8.77734375" style="1" customWidth="1"/>
    <col min="10" max="10" width="7.6640625" style="1" customWidth="1"/>
    <col min="11" max="12" width="6.77734375" style="1" customWidth="1"/>
    <col min="13" max="13" width="8.88671875" style="1" customWidth="1"/>
    <col min="14" max="14" width="12.4453125" style="1" customWidth="1"/>
    <col min="15" max="16384" width="9.77734375" style="1" customWidth="1"/>
  </cols>
  <sheetData>
    <row r="1" spans="1:14" ht="20.25">
      <c r="A1" s="211" t="str">
        <f>'Page 1'!A1</f>
        <v>Puget Sound Energy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18">
      <c r="A2" s="212" t="str">
        <f>'Page 1'!A2</f>
        <v>Discounted Cash Flow-Comparable Company Analysis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18">
      <c r="A3" s="217" t="str">
        <f>'Page 1'!D6</f>
        <v>Nonconstant Growth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8">
      <c r="A4" s="217" t="str">
        <f>'Page 1'!D7&amp;" "&amp;'Page 1'!D8</f>
        <v>Market Price DCF Model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ht="15">
      <c r="A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117" customFormat="1" ht="15.75">
      <c r="A6" s="118"/>
      <c r="B6" s="119"/>
      <c r="C6" s="120">
        <v>-14</v>
      </c>
      <c r="D6" s="120">
        <f>C6-1</f>
        <v>-15</v>
      </c>
      <c r="E6" s="120">
        <f aca="true" t="shared" si="0" ref="E6:N6">D6-1</f>
        <v>-16</v>
      </c>
      <c r="F6" s="120">
        <f t="shared" si="0"/>
        <v>-17</v>
      </c>
      <c r="G6" s="120">
        <f t="shared" si="0"/>
        <v>-18</v>
      </c>
      <c r="H6" s="120">
        <f t="shared" si="0"/>
        <v>-19</v>
      </c>
      <c r="I6" s="120">
        <f t="shared" si="0"/>
        <v>-20</v>
      </c>
      <c r="J6" s="120">
        <f t="shared" si="0"/>
        <v>-21</v>
      </c>
      <c r="K6" s="120">
        <f t="shared" si="0"/>
        <v>-22</v>
      </c>
      <c r="L6" s="120">
        <f t="shared" si="0"/>
        <v>-23</v>
      </c>
      <c r="M6" s="120">
        <f t="shared" si="0"/>
        <v>-24</v>
      </c>
      <c r="N6" s="121">
        <f t="shared" si="0"/>
        <v>-25</v>
      </c>
    </row>
    <row r="7" spans="1:14" ht="15">
      <c r="A7" s="53"/>
      <c r="B7" s="51"/>
      <c r="C7" s="53"/>
      <c r="D7" s="51"/>
      <c r="F7" s="196"/>
      <c r="G7" s="51"/>
      <c r="H7" s="54"/>
      <c r="I7" s="51"/>
      <c r="J7" s="51"/>
      <c r="K7" s="51"/>
      <c r="L7" s="51"/>
      <c r="M7" s="51"/>
      <c r="N7" s="55"/>
    </row>
    <row r="8" spans="1:14" ht="15">
      <c r="A8" s="53"/>
      <c r="B8" s="51"/>
      <c r="C8" s="17" t="s">
        <v>17</v>
      </c>
      <c r="D8" s="51"/>
      <c r="E8" s="56" t="s">
        <v>37</v>
      </c>
      <c r="F8" s="197">
        <v>2005</v>
      </c>
      <c r="G8" s="51"/>
      <c r="H8" s="57"/>
      <c r="I8" s="58" t="s">
        <v>38</v>
      </c>
      <c r="J8" s="58"/>
      <c r="K8" s="2"/>
      <c r="L8" s="2"/>
      <c r="M8" s="2"/>
      <c r="N8" s="105" t="s">
        <v>39</v>
      </c>
    </row>
    <row r="9" spans="1:14" ht="15">
      <c r="A9" s="53"/>
      <c r="B9" s="51"/>
      <c r="C9" s="19" t="s">
        <v>21</v>
      </c>
      <c r="D9" s="142" t="s">
        <v>138</v>
      </c>
      <c r="E9" s="56" t="s">
        <v>40</v>
      </c>
      <c r="F9" s="198" t="s">
        <v>41</v>
      </c>
      <c r="G9" s="142" t="s">
        <v>138</v>
      </c>
      <c r="H9" s="90" t="s">
        <v>138</v>
      </c>
      <c r="I9" s="19" t="s">
        <v>20</v>
      </c>
      <c r="J9" s="110" t="s">
        <v>42</v>
      </c>
      <c r="K9" s="110" t="s">
        <v>43</v>
      </c>
      <c r="L9" s="110" t="s">
        <v>44</v>
      </c>
      <c r="M9" s="110" t="s">
        <v>45</v>
      </c>
      <c r="N9" s="106" t="s">
        <v>46</v>
      </c>
    </row>
    <row r="10" spans="1:14" ht="15.75" thickBot="1">
      <c r="A10" s="60"/>
      <c r="B10" s="61" t="s">
        <v>1</v>
      </c>
      <c r="C10" s="60" t="s">
        <v>47</v>
      </c>
      <c r="D10" s="62" t="s">
        <v>47</v>
      </c>
      <c r="E10" s="89" t="s">
        <v>139</v>
      </c>
      <c r="F10" s="60" t="s">
        <v>48</v>
      </c>
      <c r="G10" s="89" t="s">
        <v>49</v>
      </c>
      <c r="H10" s="104" t="s">
        <v>50</v>
      </c>
      <c r="I10" s="60" t="s">
        <v>50</v>
      </c>
      <c r="J10" s="62" t="s">
        <v>47</v>
      </c>
      <c r="K10" s="62" t="s">
        <v>47</v>
      </c>
      <c r="L10" s="62" t="s">
        <v>47</v>
      </c>
      <c r="M10" s="89" t="s">
        <v>51</v>
      </c>
      <c r="N10" s="107" t="s">
        <v>94</v>
      </c>
    </row>
    <row r="11" spans="1:14" ht="15.75" thickTop="1">
      <c r="A11" s="53"/>
      <c r="B11" s="51"/>
      <c r="C11" s="53"/>
      <c r="D11" s="51"/>
      <c r="E11" s="51"/>
      <c r="F11" s="53"/>
      <c r="G11" s="51"/>
      <c r="H11" s="54"/>
      <c r="I11" s="53"/>
      <c r="J11" s="51"/>
      <c r="K11" s="51"/>
      <c r="L11" s="51"/>
      <c r="M11" s="51"/>
      <c r="N11" s="55"/>
    </row>
    <row r="12" spans="1:14" ht="15">
      <c r="A12" s="33">
        <f>'Page 2'!A12</f>
        <v>1</v>
      </c>
      <c r="B12" s="20" t="str">
        <f>'Page 2'!B12</f>
        <v>Alliant Energy Co.</v>
      </c>
      <c r="C12" s="29">
        <f>'Page 2'!D12</f>
        <v>2</v>
      </c>
      <c r="D12" s="30">
        <f>'Backup 2-DO NOT PRINT'!L4</f>
        <v>2</v>
      </c>
      <c r="E12" s="30">
        <f>(D12-C12)/3</f>
        <v>0</v>
      </c>
      <c r="F12" s="199">
        <f>'Backup 2-DO NOT PRINT'!N4</f>
        <v>14</v>
      </c>
      <c r="G12" s="30">
        <f>'Backup 2-DO NOT PRINT'!I4</f>
        <v>2.9</v>
      </c>
      <c r="H12" s="63">
        <f aca="true" t="shared" si="1" ref="H12:H21">G12*F12</f>
        <v>40.6</v>
      </c>
      <c r="I12" s="29">
        <f>-'Page 2'!C12</f>
        <v>-30.19</v>
      </c>
      <c r="J12" s="30">
        <f aca="true" t="shared" si="2" ref="J12:J21">C12</f>
        <v>2</v>
      </c>
      <c r="K12" s="30">
        <f aca="true" t="shared" si="3" ref="K12:K21">C12+$E12</f>
        <v>2</v>
      </c>
      <c r="L12" s="30">
        <f aca="true" t="shared" si="4" ref="L12:L34">K12+$E12</f>
        <v>2</v>
      </c>
      <c r="M12" s="30">
        <f aca="true" t="shared" si="5" ref="M12:M33">D12+H12</f>
        <v>42.6</v>
      </c>
      <c r="N12" s="91">
        <f aca="true" t="shared" si="6" ref="N12:N21">IRR(I12:M12,0.12)</f>
        <v>0.1366579607000598</v>
      </c>
    </row>
    <row r="13" spans="1:14" ht="15">
      <c r="A13" s="33">
        <f>'Page 2'!A13</f>
        <v>2</v>
      </c>
      <c r="B13" s="20" t="str">
        <f>'Page 2'!B13</f>
        <v>Ameren</v>
      </c>
      <c r="C13" s="29">
        <f>'Page 2'!D13</f>
        <v>2.54</v>
      </c>
      <c r="D13" s="30">
        <f>'Backup 2-DO NOT PRINT'!L5</f>
        <v>2.62</v>
      </c>
      <c r="E13" s="30">
        <f aca="true" t="shared" si="7" ref="E13:E25">(D13-C13)/3</f>
        <v>0.02666666666666669</v>
      </c>
      <c r="F13" s="199">
        <f>'Backup 2-DO NOT PRINT'!N5</f>
        <v>13.5</v>
      </c>
      <c r="G13" s="30">
        <f>'Backup 2-DO NOT PRINT'!I5</f>
        <v>3.75</v>
      </c>
      <c r="H13" s="63">
        <f t="shared" si="1"/>
        <v>50.625</v>
      </c>
      <c r="I13" s="29">
        <f>-'Page 2'!C13</f>
        <v>-39.885</v>
      </c>
      <c r="J13" s="30">
        <f t="shared" si="2"/>
        <v>2.54</v>
      </c>
      <c r="K13" s="30">
        <f t="shared" si="3"/>
        <v>2.566666666666667</v>
      </c>
      <c r="L13" s="30">
        <f t="shared" si="4"/>
        <v>2.5933333333333337</v>
      </c>
      <c r="M13" s="30">
        <f t="shared" si="5"/>
        <v>53.245</v>
      </c>
      <c r="N13" s="91">
        <f t="shared" si="6"/>
        <v>0.12086133621576944</v>
      </c>
    </row>
    <row r="14" spans="1:14" ht="15">
      <c r="A14" s="33">
        <f>'Page 2'!A14</f>
        <v>3</v>
      </c>
      <c r="B14" s="20" t="str">
        <f>'Page 2'!B14</f>
        <v>CINERGY</v>
      </c>
      <c r="C14" s="29">
        <f>'Page 2'!D14</f>
        <v>1.8</v>
      </c>
      <c r="D14" s="30">
        <f>'Backup 2-DO NOT PRINT'!L6</f>
        <v>1.88</v>
      </c>
      <c r="E14" s="30">
        <f t="shared" si="7"/>
        <v>0.026666666666666616</v>
      </c>
      <c r="F14" s="199">
        <f>'Backup 2-DO NOT PRINT'!N6</f>
        <v>13.5</v>
      </c>
      <c r="G14" s="30">
        <f>'Backup 2-DO NOT PRINT'!I6</f>
        <v>3.1</v>
      </c>
      <c r="H14" s="63">
        <f t="shared" si="1"/>
        <v>41.85</v>
      </c>
      <c r="I14" s="29">
        <f>-'Page 2'!C14</f>
        <v>-31.213333333333335</v>
      </c>
      <c r="J14" s="30">
        <f t="shared" si="2"/>
        <v>1.8</v>
      </c>
      <c r="K14" s="30">
        <f t="shared" si="3"/>
        <v>1.8266666666666667</v>
      </c>
      <c r="L14" s="30">
        <f t="shared" si="4"/>
        <v>1.8533333333333333</v>
      </c>
      <c r="M14" s="30">
        <f t="shared" si="5"/>
        <v>43.730000000000004</v>
      </c>
      <c r="N14" s="91">
        <f t="shared" si="6"/>
        <v>0.12917068053167133</v>
      </c>
    </row>
    <row r="15" spans="1:14" ht="15">
      <c r="A15" s="33">
        <f>'Page 2'!A15</f>
        <v>4</v>
      </c>
      <c r="B15" s="20" t="str">
        <f>'Page 2'!B15</f>
        <v>Cleco Corporation</v>
      </c>
      <c r="C15" s="29">
        <f>'Page 2'!D15</f>
        <v>0.9</v>
      </c>
      <c r="D15" s="30">
        <f>'Backup 2-DO NOT PRINT'!L7</f>
        <v>0.96</v>
      </c>
      <c r="E15" s="30">
        <f t="shared" si="7"/>
        <v>0.01999999999999998</v>
      </c>
      <c r="F15" s="199">
        <f>'Backup 2-DO NOT PRINT'!N7</f>
        <v>14</v>
      </c>
      <c r="G15" s="30">
        <f>'Backup 2-DO NOT PRINT'!I7</f>
        <v>2</v>
      </c>
      <c r="H15" s="63">
        <f t="shared" si="1"/>
        <v>28</v>
      </c>
      <c r="I15" s="29">
        <f>-'Page 2'!C15</f>
        <v>-21.32166666666667</v>
      </c>
      <c r="J15" s="30">
        <f t="shared" si="2"/>
        <v>0.9</v>
      </c>
      <c r="K15" s="30">
        <f t="shared" si="3"/>
        <v>0.92</v>
      </c>
      <c r="L15" s="30">
        <f t="shared" si="4"/>
        <v>0.9400000000000001</v>
      </c>
      <c r="M15" s="30">
        <f t="shared" si="5"/>
        <v>28.96</v>
      </c>
      <c r="N15" s="91">
        <f t="shared" si="6"/>
        <v>0.1100000783224917</v>
      </c>
    </row>
    <row r="16" spans="1:14" ht="15">
      <c r="A16" s="33">
        <f>'Page 2'!A16</f>
        <v>5</v>
      </c>
      <c r="B16" s="20" t="str">
        <f>'Page 2'!B16</f>
        <v>Con. Edison</v>
      </c>
      <c r="C16" s="29">
        <f>'Page 2'!D16</f>
        <v>2.22</v>
      </c>
      <c r="D16" s="30">
        <f>'Backup 2-DO NOT PRINT'!L8</f>
        <v>2.28</v>
      </c>
      <c r="E16" s="30">
        <f t="shared" si="7"/>
        <v>0.01999999999999987</v>
      </c>
      <c r="F16" s="199">
        <f>'Backup 2-DO NOT PRINT'!N8</f>
        <v>13</v>
      </c>
      <c r="G16" s="30">
        <f>'Backup 2-DO NOT PRINT'!I8</f>
        <v>3.45</v>
      </c>
      <c r="H16" s="63">
        <f t="shared" si="1"/>
        <v>44.85</v>
      </c>
      <c r="I16" s="29">
        <f>-'Page 2'!C16</f>
        <v>-40.9</v>
      </c>
      <c r="J16" s="30">
        <f t="shared" si="2"/>
        <v>2.22</v>
      </c>
      <c r="K16" s="30">
        <f t="shared" si="3"/>
        <v>2.24</v>
      </c>
      <c r="L16" s="30">
        <f t="shared" si="4"/>
        <v>2.2600000000000002</v>
      </c>
      <c r="M16" s="30">
        <f t="shared" si="5"/>
        <v>47.13</v>
      </c>
      <c r="N16" s="91">
        <f t="shared" si="6"/>
        <v>0.07651052720313684</v>
      </c>
    </row>
    <row r="17" spans="1:14" s="3" customFormat="1" ht="15">
      <c r="A17" s="125">
        <f>'Page 2'!A17</f>
        <v>6</v>
      </c>
      <c r="B17" s="178" t="str">
        <f>'Page 2'!B17</f>
        <v>DPL Inc.</v>
      </c>
      <c r="C17" s="174">
        <f>'Page 2'!D17</f>
        <v>0.94</v>
      </c>
      <c r="D17" s="175">
        <f>'Backup 2-DO NOT PRINT'!L9</f>
        <v>1</v>
      </c>
      <c r="E17" s="175">
        <f t="shared" si="7"/>
        <v>0.020000000000000018</v>
      </c>
      <c r="F17" s="199">
        <f>'Backup 2-DO NOT PRINT'!N9</f>
        <v>14.5</v>
      </c>
      <c r="G17" s="175">
        <f>'Backup 2-DO NOT PRINT'!I9</f>
        <v>2.5</v>
      </c>
      <c r="H17" s="179">
        <f t="shared" si="1"/>
        <v>36.25</v>
      </c>
      <c r="I17" s="174">
        <f>-'Page 2'!C17</f>
        <v>-24.42</v>
      </c>
      <c r="J17" s="175">
        <f t="shared" si="2"/>
        <v>0.94</v>
      </c>
      <c r="K17" s="175">
        <f t="shared" si="3"/>
        <v>0.96</v>
      </c>
      <c r="L17" s="175">
        <f t="shared" si="4"/>
        <v>0.98</v>
      </c>
      <c r="M17" s="175">
        <f t="shared" si="5"/>
        <v>37.25</v>
      </c>
      <c r="N17" s="180">
        <f t="shared" si="6"/>
        <v>0.13827759211057175</v>
      </c>
    </row>
    <row r="18" spans="1:14" s="3" customFormat="1" ht="15">
      <c r="A18" s="125">
        <f>'Page 2'!A18</f>
        <v>7</v>
      </c>
      <c r="B18" s="178" t="str">
        <f>'Page 2'!B18</f>
        <v>DTE Energy Co.</v>
      </c>
      <c r="C18" s="174">
        <f>'Page 2'!D18</f>
        <v>2.06</v>
      </c>
      <c r="D18" s="175">
        <f>'Backup 2-DO NOT PRINT'!L10</f>
        <v>2.06</v>
      </c>
      <c r="E18" s="175">
        <f t="shared" si="7"/>
        <v>0</v>
      </c>
      <c r="F18" s="199">
        <f>'Backup 2-DO NOT PRINT'!N10</f>
        <v>12.5</v>
      </c>
      <c r="G18" s="175">
        <f>'Backup 2-DO NOT PRINT'!I10</f>
        <v>5.5</v>
      </c>
      <c r="H18" s="179">
        <f t="shared" si="1"/>
        <v>68.75</v>
      </c>
      <c r="I18" s="174">
        <f>-'Page 2'!C18</f>
        <v>-42.87</v>
      </c>
      <c r="J18" s="175">
        <f t="shared" si="2"/>
        <v>2.06</v>
      </c>
      <c r="K18" s="175">
        <f t="shared" si="3"/>
        <v>2.06</v>
      </c>
      <c r="L18" s="175">
        <f t="shared" si="4"/>
        <v>2.06</v>
      </c>
      <c r="M18" s="175">
        <f t="shared" si="5"/>
        <v>70.81</v>
      </c>
      <c r="N18" s="180">
        <f t="shared" si="6"/>
        <v>0.16614674259362885</v>
      </c>
    </row>
    <row r="19" spans="1:14" ht="15">
      <c r="A19" s="33">
        <f>'Page 2'!A19</f>
        <v>8</v>
      </c>
      <c r="B19" s="20" t="str">
        <f>'Page 2'!B19</f>
        <v>Energy East Corp.</v>
      </c>
      <c r="C19" s="29">
        <f>'Page 2'!D19</f>
        <v>0.96</v>
      </c>
      <c r="D19" s="30">
        <f>'Backup 2-DO NOT PRINT'!L11</f>
        <v>1.08</v>
      </c>
      <c r="E19" s="30">
        <f t="shared" si="7"/>
        <v>0.040000000000000036</v>
      </c>
      <c r="F19" s="199">
        <f>'Backup 2-DO NOT PRINT'!N11</f>
        <v>13</v>
      </c>
      <c r="G19" s="30">
        <f>'Backup 2-DO NOT PRINT'!I11</f>
        <v>2.25</v>
      </c>
      <c r="H19" s="63">
        <f t="shared" si="1"/>
        <v>29.25</v>
      </c>
      <c r="I19" s="29">
        <f>-'Page 2'!C19</f>
        <v>-20.401666666666667</v>
      </c>
      <c r="J19" s="30">
        <f t="shared" si="2"/>
        <v>0.96</v>
      </c>
      <c r="K19" s="30">
        <f t="shared" si="3"/>
        <v>1</v>
      </c>
      <c r="L19" s="30">
        <f t="shared" si="4"/>
        <v>1.04</v>
      </c>
      <c r="M19" s="30">
        <f t="shared" si="5"/>
        <v>30.33</v>
      </c>
      <c r="N19" s="91">
        <f t="shared" si="6"/>
        <v>0.1380613218044621</v>
      </c>
    </row>
    <row r="20" spans="1:14" s="3" customFormat="1" ht="15">
      <c r="A20" s="125">
        <f>'Page 2'!A20</f>
        <v>9</v>
      </c>
      <c r="B20" s="178" t="str">
        <f>'Page 2'!B20</f>
        <v>Entergy Corp.</v>
      </c>
      <c r="C20" s="174">
        <f>'Page 2'!D20</f>
        <v>1.34</v>
      </c>
      <c r="D20" s="175">
        <f>'Backup 2-DO NOT PRINT'!L12</f>
        <v>1.52</v>
      </c>
      <c r="E20" s="175">
        <f t="shared" si="7"/>
        <v>0.05999999999999998</v>
      </c>
      <c r="F20" s="199">
        <f>'Backup 2-DO NOT PRINT'!N12</f>
        <v>14</v>
      </c>
      <c r="G20" s="175">
        <f>'Backup 2-DO NOT PRINT'!I12</f>
        <v>3.7</v>
      </c>
      <c r="H20" s="179">
        <f t="shared" si="1"/>
        <v>51.800000000000004</v>
      </c>
      <c r="I20" s="174">
        <f>-'Page 2'!C20</f>
        <v>-37.555</v>
      </c>
      <c r="J20" s="175">
        <f t="shared" si="2"/>
        <v>1.34</v>
      </c>
      <c r="K20" s="175">
        <f t="shared" si="3"/>
        <v>1.4000000000000001</v>
      </c>
      <c r="L20" s="175">
        <f t="shared" si="4"/>
        <v>1.4600000000000002</v>
      </c>
      <c r="M20" s="175">
        <f t="shared" si="5"/>
        <v>53.32000000000001</v>
      </c>
      <c r="N20" s="180">
        <f t="shared" si="6"/>
        <v>0.11751120247940838</v>
      </c>
    </row>
    <row r="21" spans="1:14" ht="15">
      <c r="A21" s="33">
        <f>'Page 2'!A21</f>
        <v>10</v>
      </c>
      <c r="B21" s="20" t="str">
        <f>'Page 2'!B21</f>
        <v>FirstEnergy</v>
      </c>
      <c r="C21" s="29">
        <f>'Page 2'!D21</f>
        <v>1.5</v>
      </c>
      <c r="D21" s="30">
        <f>'Backup 2-DO NOT PRINT'!L13</f>
        <v>1.5</v>
      </c>
      <c r="E21" s="30">
        <f t="shared" si="7"/>
        <v>0</v>
      </c>
      <c r="F21" s="199">
        <f>'Backup 2-DO NOT PRINT'!N13</f>
        <v>12</v>
      </c>
      <c r="G21" s="30">
        <f>'Backup 2-DO NOT PRINT'!I13</f>
        <v>3.75</v>
      </c>
      <c r="H21" s="63">
        <f t="shared" si="1"/>
        <v>45</v>
      </c>
      <c r="I21" s="29">
        <f>-'Page 2'!C21</f>
        <v>-33.575</v>
      </c>
      <c r="J21" s="30">
        <f t="shared" si="2"/>
        <v>1.5</v>
      </c>
      <c r="K21" s="30">
        <f t="shared" si="3"/>
        <v>1.5</v>
      </c>
      <c r="L21" s="30">
        <f t="shared" si="4"/>
        <v>1.5</v>
      </c>
      <c r="M21" s="30">
        <f t="shared" si="5"/>
        <v>46.5</v>
      </c>
      <c r="N21" s="91">
        <f t="shared" si="6"/>
        <v>0.11626581928984918</v>
      </c>
    </row>
    <row r="22" spans="1:14" ht="15">
      <c r="A22" s="33">
        <f>'Page 2'!A22</f>
        <v>11</v>
      </c>
      <c r="B22" s="20" t="str">
        <f>'Page 2'!B22</f>
        <v>FPL Group, Inc.</v>
      </c>
      <c r="C22" s="29">
        <f>'Page 2'!D22</f>
        <v>2.32</v>
      </c>
      <c r="D22" s="30">
        <f>'Backup 2-DO NOT PRINT'!L14</f>
        <v>2.55</v>
      </c>
      <c r="E22" s="30">
        <f t="shared" si="7"/>
        <v>0.07666666666666666</v>
      </c>
      <c r="F22" s="199">
        <f>'Backup 2-DO NOT PRINT'!N14</f>
        <v>15</v>
      </c>
      <c r="G22" s="30">
        <f>'Backup 2-DO NOT PRINT'!I14</f>
        <v>5.25</v>
      </c>
      <c r="H22" s="63">
        <f>G22*F22</f>
        <v>78.75</v>
      </c>
      <c r="I22" s="29">
        <f>-'Page 2'!C22</f>
        <v>-54</v>
      </c>
      <c r="J22" s="30">
        <f>C22</f>
        <v>2.32</v>
      </c>
      <c r="K22" s="30">
        <f>C22+$E22</f>
        <v>2.3966666666666665</v>
      </c>
      <c r="L22" s="30">
        <f t="shared" si="4"/>
        <v>2.473333333333333</v>
      </c>
      <c r="M22" s="30">
        <f t="shared" si="5"/>
        <v>81.3</v>
      </c>
      <c r="N22" s="91">
        <f>IRR(I22:M22,0.12)</f>
        <v>0.13823901931577842</v>
      </c>
    </row>
    <row r="23" spans="1:14" ht="15">
      <c r="A23" s="33">
        <f>'Page 2'!A23</f>
        <v>12</v>
      </c>
      <c r="B23" s="20" t="str">
        <f>'Page 2'!B23</f>
        <v>Great Plains Energy</v>
      </c>
      <c r="C23" s="29">
        <f>'Page 2'!D23</f>
        <v>1.66</v>
      </c>
      <c r="D23" s="30">
        <f>'Backup 2-DO NOT PRINT'!L15</f>
        <v>1.66</v>
      </c>
      <c r="E23" s="30">
        <f t="shared" si="7"/>
        <v>0</v>
      </c>
      <c r="F23" s="199">
        <f>'Backup 2-DO NOT PRINT'!N15</f>
        <v>13</v>
      </c>
      <c r="G23" s="30">
        <f>'Backup 2-DO NOT PRINT'!I15</f>
        <v>2.25</v>
      </c>
      <c r="H23" s="63">
        <f>G23*F23</f>
        <v>29.25</v>
      </c>
      <c r="I23" s="29">
        <f>-'Page 2'!C23</f>
        <v>-25.24666666666667</v>
      </c>
      <c r="J23" s="30">
        <f>C23</f>
        <v>1.66</v>
      </c>
      <c r="K23" s="30">
        <f>C23+$E23</f>
        <v>1.66</v>
      </c>
      <c r="L23" s="30">
        <f t="shared" si="4"/>
        <v>1.66</v>
      </c>
      <c r="M23" s="30">
        <f t="shared" si="5"/>
        <v>30.91</v>
      </c>
      <c r="N23" s="91">
        <f>IRR(I23:M23,0.12)</f>
        <v>0.09992211496612813</v>
      </c>
    </row>
    <row r="24" spans="1:14" ht="15">
      <c r="A24" s="33">
        <f>'Page 2'!A24</f>
        <v>13</v>
      </c>
      <c r="B24" s="20" t="str">
        <f>'Page 2'!B24</f>
        <v>GPU, Inc.</v>
      </c>
      <c r="C24" s="29">
        <f>'Page 2'!D24</f>
        <v>2.18</v>
      </c>
      <c r="D24" s="30">
        <f>'Backup 2-DO NOT PRINT'!L16</f>
        <v>2.3</v>
      </c>
      <c r="E24" s="30">
        <f t="shared" si="7"/>
        <v>0.03999999999999989</v>
      </c>
      <c r="F24" s="199">
        <f>'Backup 2-DO NOT PRINT'!N16</f>
        <v>11.5</v>
      </c>
      <c r="G24" s="30">
        <f>'Backup 2-DO NOT PRINT'!I16</f>
        <v>4</v>
      </c>
      <c r="H24" s="63">
        <f>G24*F24</f>
        <v>46</v>
      </c>
      <c r="I24" s="29">
        <f>-'Page 2'!C24</f>
        <v>-38.678333333333335</v>
      </c>
      <c r="J24" s="30">
        <f>C24</f>
        <v>2.18</v>
      </c>
      <c r="K24" s="30">
        <f>C24+$E24</f>
        <v>2.22</v>
      </c>
      <c r="L24" s="30">
        <f t="shared" si="4"/>
        <v>2.2600000000000002</v>
      </c>
      <c r="M24" s="30">
        <f t="shared" si="5"/>
        <v>48.3</v>
      </c>
      <c r="N24" s="91">
        <f>IRR(I24:M24,0.12)</f>
        <v>0.09866055623479436</v>
      </c>
    </row>
    <row r="25" spans="1:14" ht="15">
      <c r="A25" s="33">
        <f>'Page 2'!A25</f>
        <v>14</v>
      </c>
      <c r="B25" s="20" t="str">
        <f>'Page 2'!B25</f>
        <v>Hawaiian Electric</v>
      </c>
      <c r="C25" s="29">
        <f>'Page 2'!D25</f>
        <v>2.48</v>
      </c>
      <c r="D25" s="30">
        <f>'Backup 2-DO NOT PRINT'!L17</f>
        <v>2.5</v>
      </c>
      <c r="E25" s="30">
        <f t="shared" si="7"/>
        <v>0.006666666666666672</v>
      </c>
      <c r="F25" s="199">
        <f>'Backup 2-DO NOT PRINT'!N17</f>
        <v>10</v>
      </c>
      <c r="G25" s="30">
        <f>'Backup 2-DO NOT PRINT'!I17</f>
        <v>3.75</v>
      </c>
      <c r="H25" s="63">
        <f>G25*F25</f>
        <v>37.5</v>
      </c>
      <c r="I25" s="29">
        <f>-'Page 2'!C25</f>
        <v>-39.29</v>
      </c>
      <c r="J25" s="30">
        <f>C25</f>
        <v>2.48</v>
      </c>
      <c r="K25" s="30">
        <f>C25+$E25</f>
        <v>2.486666666666667</v>
      </c>
      <c r="L25" s="30">
        <f t="shared" si="4"/>
        <v>2.4933333333333336</v>
      </c>
      <c r="M25" s="30">
        <f t="shared" si="5"/>
        <v>40</v>
      </c>
      <c r="N25" s="91">
        <f>IRR(I25:M25,0.12)</f>
        <v>0.05283833709960112</v>
      </c>
    </row>
    <row r="26" spans="1:14" ht="15">
      <c r="A26" s="33">
        <f>'Page 2'!A26</f>
        <v>15</v>
      </c>
      <c r="B26" s="20" t="str">
        <f>'Page 2'!B26</f>
        <v>IDACORP</v>
      </c>
      <c r="C26" s="29">
        <f>'Page 2'!D26</f>
        <v>1.86</v>
      </c>
      <c r="D26" s="30">
        <f>'Backup 2-DO NOT PRINT'!L18</f>
        <v>1.86</v>
      </c>
      <c r="E26" s="30">
        <f>(D26-C26)/3</f>
        <v>0</v>
      </c>
      <c r="F26" s="199">
        <f>'Backup 2-DO NOT PRINT'!N18</f>
        <v>14.5</v>
      </c>
      <c r="G26" s="30">
        <f>'Backup 2-DO NOT PRINT'!I18</f>
        <v>3.2</v>
      </c>
      <c r="H26" s="63">
        <f>G26*F26</f>
        <v>46.400000000000006</v>
      </c>
      <c r="I26" s="29">
        <f>-'Page 2'!C26</f>
        <v>-37.51333333333333</v>
      </c>
      <c r="J26" s="30">
        <f>C26</f>
        <v>1.86</v>
      </c>
      <c r="K26" s="30">
        <f>C26+$E26</f>
        <v>1.86</v>
      </c>
      <c r="L26" s="30">
        <f t="shared" si="4"/>
        <v>1.86</v>
      </c>
      <c r="M26" s="30">
        <f t="shared" si="5"/>
        <v>48.260000000000005</v>
      </c>
      <c r="N26" s="91">
        <f>IRR(I26:M26,0.12)</f>
        <v>0.10058229408622013</v>
      </c>
    </row>
    <row r="27" spans="1:14" ht="15">
      <c r="A27" s="33">
        <f>'Page 2'!A27</f>
        <v>16</v>
      </c>
      <c r="B27" s="20" t="str">
        <f>'Page 2'!B27</f>
        <v>NSTAR</v>
      </c>
      <c r="C27" s="29">
        <f>'Page 2'!D27</f>
        <v>2.14</v>
      </c>
      <c r="D27" s="30">
        <f>'Backup 2-DO NOT PRINT'!L19</f>
        <v>2.32</v>
      </c>
      <c r="E27" s="30">
        <f aca="true" t="shared" si="8" ref="E27:E33">(D27-C27)/3</f>
        <v>0.05999999999999991</v>
      </c>
      <c r="F27" s="199">
        <f>'Backup 2-DO NOT PRINT'!N19</f>
        <v>12</v>
      </c>
      <c r="G27" s="30">
        <f>'Backup 2-DO NOT PRINT'!I19</f>
        <v>4.25</v>
      </c>
      <c r="H27" s="63">
        <f aca="true" t="shared" si="9" ref="H27:H33">G27*F27</f>
        <v>51</v>
      </c>
      <c r="I27" s="29">
        <f>-'Page 2'!C27</f>
        <v>-42.575</v>
      </c>
      <c r="J27" s="30">
        <f aca="true" t="shared" si="10" ref="J27:J33">C27</f>
        <v>2.14</v>
      </c>
      <c r="K27" s="30">
        <f aca="true" t="shared" si="11" ref="K27:K33">C27+$E27</f>
        <v>2.2</v>
      </c>
      <c r="L27" s="30">
        <f t="shared" si="4"/>
        <v>2.2600000000000002</v>
      </c>
      <c r="M27" s="30">
        <f t="shared" si="5"/>
        <v>53.32</v>
      </c>
      <c r="N27" s="91">
        <f aca="true" t="shared" si="12" ref="N27:N33">IRR(I27:M27,0.12)</f>
        <v>0.0951619005165535</v>
      </c>
    </row>
    <row r="28" spans="1:14" ht="15">
      <c r="A28" s="33">
        <f>'Page 2'!A28</f>
        <v>17</v>
      </c>
      <c r="B28" s="20" t="str">
        <f>'Page 2'!B28</f>
        <v>Pinnacle West</v>
      </c>
      <c r="C28" s="29">
        <f>'Page 2'!D28</f>
        <v>1.63</v>
      </c>
      <c r="D28" s="30">
        <f>'Backup 2-DO NOT PRINT'!L20</f>
        <v>1.93</v>
      </c>
      <c r="E28" s="30">
        <f t="shared" si="8"/>
        <v>0.10000000000000002</v>
      </c>
      <c r="F28" s="199">
        <f>'Backup 2-DO NOT PRINT'!N20</f>
        <v>12.5</v>
      </c>
      <c r="G28" s="30">
        <f>'Backup 2-DO NOT PRINT'!I20</f>
        <v>4.3</v>
      </c>
      <c r="H28" s="63">
        <f t="shared" si="9"/>
        <v>53.75</v>
      </c>
      <c r="I28" s="29">
        <f>-'Page 2'!C28</f>
        <v>-41.91</v>
      </c>
      <c r="J28" s="30">
        <f t="shared" si="10"/>
        <v>1.63</v>
      </c>
      <c r="K28" s="30">
        <f t="shared" si="11"/>
        <v>1.73</v>
      </c>
      <c r="L28" s="30">
        <f t="shared" si="4"/>
        <v>1.83</v>
      </c>
      <c r="M28" s="30">
        <f t="shared" si="5"/>
        <v>55.68</v>
      </c>
      <c r="N28" s="91">
        <f t="shared" si="12"/>
        <v>0.10280306050086181</v>
      </c>
    </row>
    <row r="29" spans="1:14" ht="15">
      <c r="A29" s="33">
        <f>'Page 2'!A29</f>
        <v>18</v>
      </c>
      <c r="B29" s="20" t="str">
        <f>'Page 2'!B29</f>
        <v>Potomac Elec. Pwr.</v>
      </c>
      <c r="C29" s="29">
        <f>'Page 2'!D29</f>
        <v>1</v>
      </c>
      <c r="D29" s="30">
        <f>'Backup 2-DO NOT PRINT'!L21</f>
        <v>1.08</v>
      </c>
      <c r="E29" s="30">
        <f t="shared" si="8"/>
        <v>0.02666666666666669</v>
      </c>
      <c r="F29" s="199">
        <f>'Backup 2-DO NOT PRINT'!N21</f>
        <v>10</v>
      </c>
      <c r="G29" s="30">
        <f>'Backup 2-DO NOT PRINT'!I21</f>
        <v>2.6</v>
      </c>
      <c r="H29" s="63">
        <f t="shared" si="9"/>
        <v>26</v>
      </c>
      <c r="I29" s="29">
        <f>-'Page 2'!C29</f>
        <v>-21.815</v>
      </c>
      <c r="J29" s="30">
        <f t="shared" si="10"/>
        <v>1</v>
      </c>
      <c r="K29" s="30">
        <f t="shared" si="11"/>
        <v>1.0266666666666666</v>
      </c>
      <c r="L29" s="30">
        <f t="shared" si="4"/>
        <v>1.0533333333333332</v>
      </c>
      <c r="M29" s="30">
        <f t="shared" si="5"/>
        <v>27.08</v>
      </c>
      <c r="N29" s="91">
        <f t="shared" si="12"/>
        <v>0.08952196796287966</v>
      </c>
    </row>
    <row r="30" spans="1:14" ht="15">
      <c r="A30" s="33">
        <f>'Page 2'!A30</f>
        <v>19</v>
      </c>
      <c r="B30" s="20" t="str">
        <f>'Page 2'!B30</f>
        <v>P.S. Enterprise Gp.</v>
      </c>
      <c r="C30" s="29">
        <f>'Page 2'!D30</f>
        <v>2.16</v>
      </c>
      <c r="D30" s="30">
        <f>'Backup 2-DO NOT PRINT'!L22</f>
        <v>2.24</v>
      </c>
      <c r="E30" s="30">
        <f t="shared" si="8"/>
        <v>0.02666666666666669</v>
      </c>
      <c r="F30" s="199">
        <f>'Backup 2-DO NOT PRINT'!N22</f>
        <v>14.5</v>
      </c>
      <c r="G30" s="30">
        <f>'Backup 2-DO NOT PRINT'!I22</f>
        <v>4.8</v>
      </c>
      <c r="H30" s="63">
        <f t="shared" si="9"/>
        <v>69.6</v>
      </c>
      <c r="I30" s="29">
        <f>-'Page 2'!C30</f>
        <v>-43.90666666666667</v>
      </c>
      <c r="J30" s="30">
        <f t="shared" si="10"/>
        <v>2.16</v>
      </c>
      <c r="K30" s="30">
        <f t="shared" si="11"/>
        <v>2.186666666666667</v>
      </c>
      <c r="L30" s="30">
        <f t="shared" si="4"/>
        <v>2.213333333333334</v>
      </c>
      <c r="M30" s="30">
        <f t="shared" si="5"/>
        <v>71.83999999999999</v>
      </c>
      <c r="N30" s="91">
        <f t="shared" si="12"/>
        <v>0.16470534859961242</v>
      </c>
    </row>
    <row r="31" spans="1:14" ht="15">
      <c r="A31" s="33">
        <f>'Page 2'!A31</f>
        <v>20</v>
      </c>
      <c r="B31" s="20" t="str">
        <f>'Page 2'!B31</f>
        <v>Sempra Energy</v>
      </c>
      <c r="C31" s="29">
        <f>'Page 2'!D31</f>
        <v>1</v>
      </c>
      <c r="D31" s="30">
        <f>'Backup 2-DO NOT PRINT'!L23</f>
        <v>1</v>
      </c>
      <c r="E31" s="30">
        <f t="shared" si="8"/>
        <v>0</v>
      </c>
      <c r="F31" s="199">
        <f>'Backup 2-DO NOT PRINT'!N23</f>
        <v>13</v>
      </c>
      <c r="G31" s="30">
        <f>'Backup 2-DO NOT PRINT'!I23</f>
        <v>3.25</v>
      </c>
      <c r="H31" s="63">
        <f t="shared" si="9"/>
        <v>42.25</v>
      </c>
      <c r="I31" s="29">
        <f>-'Page 2'!C31</f>
        <v>-25.415</v>
      </c>
      <c r="J31" s="30">
        <f t="shared" si="10"/>
        <v>1</v>
      </c>
      <c r="K31" s="30">
        <f t="shared" si="11"/>
        <v>1</v>
      </c>
      <c r="L31" s="30">
        <f t="shared" si="4"/>
        <v>1</v>
      </c>
      <c r="M31" s="30">
        <f t="shared" si="5"/>
        <v>43.25</v>
      </c>
      <c r="N31" s="91">
        <f t="shared" si="12"/>
        <v>0.16848882357537012</v>
      </c>
    </row>
    <row r="32" spans="1:14" ht="15">
      <c r="A32" s="33">
        <f>'Page 2'!A32</f>
        <v>21</v>
      </c>
      <c r="B32" s="20" t="str">
        <f>'Page 2'!B32</f>
        <v>Southern Co.</v>
      </c>
      <c r="C32" s="29">
        <f>'Page 2'!D32</f>
        <v>1.37</v>
      </c>
      <c r="D32" s="30">
        <f>'Backup 2-DO NOT PRINT'!L24</f>
        <v>1.52</v>
      </c>
      <c r="E32" s="30">
        <f t="shared" si="8"/>
        <v>0.04999999999999997</v>
      </c>
      <c r="F32" s="199">
        <f>'Backup 2-DO NOT PRINT'!N24</f>
        <v>14.5</v>
      </c>
      <c r="G32" s="30">
        <f>'Backup 2-DO NOT PRINT'!I24</f>
        <v>2.05</v>
      </c>
      <c r="H32" s="63">
        <f t="shared" si="9"/>
        <v>29.724999999999998</v>
      </c>
      <c r="I32" s="29">
        <f>-'Page 2'!C32</f>
        <v>-24.343333333333334</v>
      </c>
      <c r="J32" s="30">
        <f t="shared" si="10"/>
        <v>1.37</v>
      </c>
      <c r="K32" s="30">
        <f t="shared" si="11"/>
        <v>1.4200000000000002</v>
      </c>
      <c r="L32" s="30">
        <f t="shared" si="4"/>
        <v>1.4700000000000002</v>
      </c>
      <c r="M32" s="30">
        <f t="shared" si="5"/>
        <v>31.244999999999997</v>
      </c>
      <c r="N32" s="91">
        <f t="shared" si="12"/>
        <v>0.10629638780963967</v>
      </c>
    </row>
    <row r="33" spans="1:14" ht="15">
      <c r="A33" s="33">
        <f>'Page 2'!A33</f>
        <v>22</v>
      </c>
      <c r="B33" s="20" t="str">
        <f>'Page 2'!B33</f>
        <v>Teco Energy, Inc.</v>
      </c>
      <c r="C33" s="29">
        <f>'Page 2'!D33</f>
        <v>1.41</v>
      </c>
      <c r="D33" s="30">
        <f>'Backup 2-DO NOT PRINT'!L25</f>
        <v>1.6</v>
      </c>
      <c r="E33" s="30">
        <f t="shared" si="8"/>
        <v>0.0633333333333334</v>
      </c>
      <c r="F33" s="199">
        <f>'Backup 2-DO NOT PRINT'!N25</f>
        <v>15</v>
      </c>
      <c r="G33" s="30">
        <f>'Backup 2-DO NOT PRINT'!I25</f>
        <v>2.5</v>
      </c>
      <c r="H33" s="63">
        <f t="shared" si="9"/>
        <v>37.5</v>
      </c>
      <c r="I33" s="29">
        <f>-'Page 2'!C33</f>
        <v>-27.65166666666667</v>
      </c>
      <c r="J33" s="30">
        <f t="shared" si="10"/>
        <v>1.41</v>
      </c>
      <c r="K33" s="30">
        <f t="shared" si="11"/>
        <v>1.4733333333333334</v>
      </c>
      <c r="L33" s="30">
        <f t="shared" si="4"/>
        <v>1.5366666666666668</v>
      </c>
      <c r="M33" s="30">
        <f t="shared" si="5"/>
        <v>39.1</v>
      </c>
      <c r="N33" s="91">
        <f t="shared" si="12"/>
        <v>0.12776246247707318</v>
      </c>
    </row>
    <row r="34" spans="1:14" ht="15">
      <c r="A34" s="33">
        <f>'Page 2'!A34</f>
        <v>23</v>
      </c>
      <c r="B34" s="20" t="str">
        <f>'Page 2'!B34</f>
        <v>UIL Holdings Co.</v>
      </c>
      <c r="C34" s="29">
        <f>'Page 2'!D34</f>
        <v>2.88</v>
      </c>
      <c r="D34" s="30">
        <f>'Backup 2-DO NOT PRINT'!L26</f>
        <v>2.88</v>
      </c>
      <c r="E34" s="30">
        <f>(D34-C34)/3</f>
        <v>0</v>
      </c>
      <c r="F34" s="199">
        <f>'Backup 2-DO NOT PRINT'!N26</f>
        <v>12.5</v>
      </c>
      <c r="G34" s="30">
        <f>'Backup 2-DO NOT PRINT'!I26</f>
        <v>4.6</v>
      </c>
      <c r="H34" s="63">
        <f>G34*F34</f>
        <v>57.49999999999999</v>
      </c>
      <c r="I34" s="29">
        <f>-'Page 2'!C34</f>
        <v>-47.96333333333333</v>
      </c>
      <c r="J34" s="30">
        <f>C34</f>
        <v>2.88</v>
      </c>
      <c r="K34" s="30">
        <f>C34+$E34</f>
        <v>2.88</v>
      </c>
      <c r="L34" s="30">
        <f t="shared" si="4"/>
        <v>2.88</v>
      </c>
      <c r="M34" s="30">
        <f>D34+H34</f>
        <v>60.379999999999995</v>
      </c>
      <c r="N34" s="91">
        <f>IRR(I34:M34,0.12)</f>
        <v>0.10271750712595115</v>
      </c>
    </row>
    <row r="35" spans="1:14" ht="14.25" customHeight="1">
      <c r="A35" s="64"/>
      <c r="B35" s="65"/>
      <c r="C35" s="66"/>
      <c r="D35" s="67"/>
      <c r="E35" s="67"/>
      <c r="F35" s="68"/>
      <c r="G35" s="67"/>
      <c r="H35" s="69"/>
      <c r="I35" s="66"/>
      <c r="J35" s="67"/>
      <c r="K35" s="67"/>
      <c r="L35" s="67"/>
      <c r="M35" s="67"/>
      <c r="N35" s="59"/>
    </row>
    <row r="36" spans="1:14" ht="15">
      <c r="A36" s="70"/>
      <c r="B36" s="71" t="s">
        <v>2</v>
      </c>
      <c r="C36" s="52"/>
      <c r="D36" s="160"/>
      <c r="E36" s="36"/>
      <c r="F36" s="36"/>
      <c r="G36" s="72"/>
      <c r="H36" s="36"/>
      <c r="I36" s="36"/>
      <c r="J36" s="37"/>
      <c r="K36" s="37"/>
      <c r="L36" s="37"/>
      <c r="M36" s="37"/>
      <c r="N36" s="92">
        <f>AVERAGEA(N12:N35)</f>
        <v>0.11726795832702229</v>
      </c>
    </row>
    <row r="37" spans="1:14" ht="15.75" thickBot="1">
      <c r="A37" s="73"/>
      <c r="B37" s="74" t="s">
        <v>3</v>
      </c>
      <c r="C37" s="75"/>
      <c r="D37" s="75"/>
      <c r="E37" s="44"/>
      <c r="F37" s="46"/>
      <c r="G37" s="46"/>
      <c r="H37" s="46"/>
      <c r="I37" s="46"/>
      <c r="J37" s="44"/>
      <c r="K37" s="44"/>
      <c r="L37" s="44"/>
      <c r="M37" s="44"/>
      <c r="N37" s="93">
        <f>MEDIAN(N12:N35)</f>
        <v>0.11626581928984918</v>
      </c>
    </row>
    <row r="38" spans="1:14" ht="15.75" thickTop="1">
      <c r="A38" s="51"/>
      <c r="B38" s="51"/>
      <c r="C38" s="51"/>
      <c r="D38" s="51"/>
      <c r="E38" s="51"/>
      <c r="F38" s="51"/>
      <c r="G38" s="51"/>
      <c r="H38" s="30"/>
      <c r="I38" s="51"/>
      <c r="J38" s="51"/>
      <c r="K38" s="51"/>
      <c r="L38" s="51"/>
      <c r="M38" s="51"/>
      <c r="N38" s="51"/>
    </row>
    <row r="39" ht="15">
      <c r="A39" s="88" t="s">
        <v>335</v>
      </c>
    </row>
    <row r="40" ht="15">
      <c r="A40" s="88" t="s">
        <v>336</v>
      </c>
    </row>
    <row r="41" ht="15">
      <c r="A41" s="88" t="s">
        <v>337</v>
      </c>
    </row>
    <row r="42" ht="15">
      <c r="A42" s="6"/>
    </row>
    <row r="43" ht="15">
      <c r="A43" s="6" t="s">
        <v>121</v>
      </c>
    </row>
  </sheetData>
  <mergeCells count="4">
    <mergeCell ref="A4:N4"/>
    <mergeCell ref="A1:N1"/>
    <mergeCell ref="A2:N2"/>
    <mergeCell ref="A3:N3"/>
  </mergeCells>
  <printOptions horizontalCentered="1"/>
  <pageMargins left="0.5" right="1" top="1" bottom="0.5" header="0.5" footer="0.5"/>
  <pageSetup horizontalDpi="600" verticalDpi="600" orientation="landscape" scale="70" r:id="rId1"/>
  <headerFooter alignWithMargins="0">
    <oddHeader>&amp;RExhibit SCH-9
Page 3 of 5</oddHeader>
    <oddFooter>&amp;L&amp;"Arial,Bold"&amp;9XL &amp;F/SCH-9&amp;R&amp;"Arial,Bold"&amp;9&amp;D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 transitionEvaluation="1"/>
  <dimension ref="A1:O43"/>
  <sheetViews>
    <sheetView showGridLines="0" tabSelected="1" defaultGridColor="0" zoomScale="75" zoomScaleNormal="75" colorId="22" workbookViewId="0" topLeftCell="A1">
      <selection activeCell="F1" sqref="F1"/>
    </sheetView>
  </sheetViews>
  <sheetFormatPr defaultColWidth="9.77734375" defaultRowHeight="15"/>
  <cols>
    <col min="1" max="1" width="3.99609375" style="1" customWidth="1"/>
    <col min="2" max="2" width="19.5546875" style="1" customWidth="1"/>
    <col min="3" max="4" width="6.77734375" style="1" customWidth="1"/>
    <col min="5" max="5" width="24.10546875" style="1" customWidth="1"/>
    <col min="6" max="6" width="8.77734375" style="1" customWidth="1"/>
    <col min="7" max="7" width="7.6640625" style="1" customWidth="1"/>
    <col min="8" max="11" width="6.77734375" style="1" customWidth="1"/>
    <col min="12" max="12" width="10.21484375" style="1" bestFit="1" customWidth="1"/>
    <col min="13" max="13" width="12.4453125" style="1" customWidth="1"/>
    <col min="14" max="16384" width="9.77734375" style="1" customWidth="1"/>
  </cols>
  <sheetData>
    <row r="1" spans="1:13" ht="20.25">
      <c r="A1" s="211" t="str">
        <f>'Page 1'!A1</f>
        <v>Puget Sound Energy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8">
      <c r="A2" s="212" t="str">
        <f>'Page 1'!A2</f>
        <v>Discounted Cash Flow-Comparable Company Analysis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8">
      <c r="A3" s="217" t="str">
        <f>'Page 1'!E6</f>
        <v>Low Near-Term Growth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8">
      <c r="A4" s="217" t="str">
        <f>'Page 1'!E7&amp;" "&amp;'Page 1'!E8</f>
        <v>Two-Stage Growth DCF Model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3" ht="15">
      <c r="A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s="117" customFormat="1" ht="15.75">
      <c r="A6" s="118"/>
      <c r="B6" s="119"/>
      <c r="C6" s="120">
        <v>-26</v>
      </c>
      <c r="D6" s="120">
        <f aca="true" t="shared" si="0" ref="D6:M6">C6-1</f>
        <v>-27</v>
      </c>
      <c r="E6" s="120">
        <f t="shared" si="0"/>
        <v>-28</v>
      </c>
      <c r="F6" s="120">
        <f t="shared" si="0"/>
        <v>-29</v>
      </c>
      <c r="G6" s="120">
        <f t="shared" si="0"/>
        <v>-30</v>
      </c>
      <c r="H6" s="120">
        <f t="shared" si="0"/>
        <v>-31</v>
      </c>
      <c r="I6" s="120">
        <f t="shared" si="0"/>
        <v>-32</v>
      </c>
      <c r="J6" s="120">
        <f t="shared" si="0"/>
        <v>-33</v>
      </c>
      <c r="K6" s="120">
        <f t="shared" si="0"/>
        <v>-34</v>
      </c>
      <c r="L6" s="120">
        <f t="shared" si="0"/>
        <v>-35</v>
      </c>
      <c r="M6" s="121">
        <f t="shared" si="0"/>
        <v>-36</v>
      </c>
    </row>
    <row r="7" spans="1:13" ht="15">
      <c r="A7" s="53"/>
      <c r="B7" s="51"/>
      <c r="C7" s="53"/>
      <c r="D7" s="51"/>
      <c r="F7" s="70"/>
      <c r="G7" s="51"/>
      <c r="H7" s="51"/>
      <c r="I7" s="51"/>
      <c r="J7" s="51"/>
      <c r="K7" s="51"/>
      <c r="L7" s="51"/>
      <c r="M7" s="55"/>
    </row>
    <row r="8" spans="1:13" ht="15">
      <c r="A8" s="53"/>
      <c r="B8" s="51"/>
      <c r="C8" s="17" t="s">
        <v>17</v>
      </c>
      <c r="D8" s="51"/>
      <c r="E8" s="56" t="s">
        <v>37</v>
      </c>
      <c r="F8" s="195" t="s">
        <v>38</v>
      </c>
      <c r="G8" s="58"/>
      <c r="H8" s="2"/>
      <c r="I8" s="2"/>
      <c r="J8" s="2"/>
      <c r="K8" s="2"/>
      <c r="L8" s="2"/>
      <c r="M8" s="105" t="s">
        <v>39</v>
      </c>
    </row>
    <row r="9" spans="1:13" ht="15">
      <c r="A9" s="53"/>
      <c r="B9" s="51"/>
      <c r="C9" s="19" t="s">
        <v>21</v>
      </c>
      <c r="D9" s="142" t="s">
        <v>138</v>
      </c>
      <c r="E9" s="56" t="s">
        <v>40</v>
      </c>
      <c r="F9" s="19" t="s">
        <v>20</v>
      </c>
      <c r="G9" s="110" t="s">
        <v>42</v>
      </c>
      <c r="H9" s="110" t="s">
        <v>43</v>
      </c>
      <c r="I9" s="110" t="s">
        <v>44</v>
      </c>
      <c r="J9" s="110" t="s">
        <v>45</v>
      </c>
      <c r="K9" s="110" t="s">
        <v>293</v>
      </c>
      <c r="L9" s="110" t="s">
        <v>296</v>
      </c>
      <c r="M9" s="106" t="s">
        <v>46</v>
      </c>
    </row>
    <row r="10" spans="1:13" ht="15.75" thickBot="1">
      <c r="A10" s="60"/>
      <c r="B10" s="61" t="s">
        <v>1</v>
      </c>
      <c r="C10" s="60" t="s">
        <v>47</v>
      </c>
      <c r="D10" s="62" t="s">
        <v>47</v>
      </c>
      <c r="E10" s="89" t="s">
        <v>139</v>
      </c>
      <c r="F10" s="60" t="s">
        <v>50</v>
      </c>
      <c r="G10" s="62" t="s">
        <v>47</v>
      </c>
      <c r="H10" s="62" t="s">
        <v>47</v>
      </c>
      <c r="I10" s="62" t="s">
        <v>47</v>
      </c>
      <c r="J10" s="62" t="s">
        <v>47</v>
      </c>
      <c r="K10" s="62" t="s">
        <v>47</v>
      </c>
      <c r="L10" s="89" t="s">
        <v>294</v>
      </c>
      <c r="M10" s="107" t="s">
        <v>295</v>
      </c>
    </row>
    <row r="11" spans="1:13" ht="15.75" thickTop="1">
      <c r="A11" s="53"/>
      <c r="B11" s="51"/>
      <c r="C11" s="53"/>
      <c r="D11" s="51"/>
      <c r="E11" s="51"/>
      <c r="F11" s="53"/>
      <c r="G11" s="51"/>
      <c r="H11" s="51"/>
      <c r="I11" s="51"/>
      <c r="J11" s="51"/>
      <c r="K11" s="51"/>
      <c r="L11" s="51"/>
      <c r="M11" s="55"/>
    </row>
    <row r="12" spans="1:15" ht="15">
      <c r="A12" s="33">
        <f>'Page 2'!A12</f>
        <v>1</v>
      </c>
      <c r="B12" s="20" t="str">
        <f>'Page 2'!B12</f>
        <v>Alliant Energy Co.</v>
      </c>
      <c r="C12" s="29">
        <f>'Page 2'!D12</f>
        <v>2</v>
      </c>
      <c r="D12" s="30">
        <f>'Backup 2-DO NOT PRINT'!L4</f>
        <v>2</v>
      </c>
      <c r="E12" s="30">
        <f aca="true" t="shared" si="1" ref="E12:E25">(D12-C12)/3</f>
        <v>0</v>
      </c>
      <c r="F12" s="29">
        <f>'Backup 1-DO NOT PRINT'!H6</f>
        <v>-30.19</v>
      </c>
      <c r="G12" s="30">
        <f>'Backup 1-DO NOT PRINT'!I6</f>
        <v>2</v>
      </c>
      <c r="H12" s="30">
        <f>'Backup 1-DO NOT PRINT'!J6</f>
        <v>2</v>
      </c>
      <c r="I12" s="30">
        <f>'Backup 1-DO NOT PRINT'!K6</f>
        <v>2</v>
      </c>
      <c r="J12" s="30">
        <f>'Backup 1-DO NOT PRINT'!L6</f>
        <v>2</v>
      </c>
      <c r="K12" s="30">
        <f>'Backup 1-DO NOT PRINT'!M6</f>
        <v>2.1243136370801756</v>
      </c>
      <c r="L12" s="165">
        <f>'Page 2'!$N$36</f>
        <v>0.06215681854008789</v>
      </c>
      <c r="M12" s="91">
        <f>'Backup 1-DO NOT PRINT'!G6</f>
        <v>0.11846385596181322</v>
      </c>
      <c r="O12" s="164"/>
    </row>
    <row r="13" spans="1:15" ht="15">
      <c r="A13" s="33">
        <f>'Page 2'!A13</f>
        <v>2</v>
      </c>
      <c r="B13" s="20" t="str">
        <f>'Page 2'!B13</f>
        <v>Ameren</v>
      </c>
      <c r="C13" s="29">
        <f>'Page 2'!D13</f>
        <v>2.54</v>
      </c>
      <c r="D13" s="30">
        <f>'Backup 2-DO NOT PRINT'!L5</f>
        <v>2.62</v>
      </c>
      <c r="E13" s="30">
        <f t="shared" si="1"/>
        <v>0.02666666666666669</v>
      </c>
      <c r="F13" s="29">
        <f>'Backup 1-DO NOT PRINT'!H7</f>
        <v>-39.885</v>
      </c>
      <c r="G13" s="30">
        <f>'Backup 1-DO NOT PRINT'!I7</f>
        <v>2.54</v>
      </c>
      <c r="H13" s="30">
        <f>'Backup 1-DO NOT PRINT'!J7</f>
        <v>2.566666666666667</v>
      </c>
      <c r="I13" s="30">
        <f>'Backup 1-DO NOT PRINT'!K7</f>
        <v>2.5933333333333337</v>
      </c>
      <c r="J13" s="30">
        <f>'Backup 1-DO NOT PRINT'!L7</f>
        <v>2.62</v>
      </c>
      <c r="K13" s="30">
        <f>'Backup 1-DO NOT PRINT'!M7</f>
        <v>2.78285086457503</v>
      </c>
      <c r="L13" s="165">
        <f>'Page 2'!$N$36</f>
        <v>0.06215681854008789</v>
      </c>
      <c r="M13" s="91">
        <f>'Backup 1-DO NOT PRINT'!G7</f>
        <v>0.11778971075703648</v>
      </c>
      <c r="O13" s="164"/>
    </row>
    <row r="14" spans="1:15" ht="15">
      <c r="A14" s="33">
        <f>'Page 2'!A14</f>
        <v>3</v>
      </c>
      <c r="B14" s="20" t="str">
        <f>'Page 2'!B14</f>
        <v>CINERGY</v>
      </c>
      <c r="C14" s="29">
        <f>'Page 2'!D14</f>
        <v>1.8</v>
      </c>
      <c r="D14" s="30">
        <f>'Backup 2-DO NOT PRINT'!L6</f>
        <v>1.88</v>
      </c>
      <c r="E14" s="30">
        <f t="shared" si="1"/>
        <v>0.026666666666666616</v>
      </c>
      <c r="F14" s="29">
        <f>'Backup 1-DO NOT PRINT'!H8</f>
        <v>-31.213333333333335</v>
      </c>
      <c r="G14" s="30">
        <f>'Backup 1-DO NOT PRINT'!I8</f>
        <v>1.8</v>
      </c>
      <c r="H14" s="30">
        <f>'Backup 1-DO NOT PRINT'!J8</f>
        <v>1.8266666666666667</v>
      </c>
      <c r="I14" s="30">
        <f>'Backup 1-DO NOT PRINT'!K8</f>
        <v>1.8533333333333333</v>
      </c>
      <c r="J14" s="30">
        <f>'Backup 1-DO NOT PRINT'!L8</f>
        <v>1.88</v>
      </c>
      <c r="K14" s="30">
        <f>'Backup 1-DO NOT PRINT'!M8</f>
        <v>1.996854818855365</v>
      </c>
      <c r="L14" s="165">
        <f>'Page 2'!$N$36</f>
        <v>0.06215681854008789</v>
      </c>
      <c r="M14" s="91">
        <f>'Backup 1-DO NOT PRINT'!G8</f>
        <v>0.11302284316118445</v>
      </c>
      <c r="O14" s="164"/>
    </row>
    <row r="15" spans="1:15" ht="15">
      <c r="A15" s="33">
        <f>'Page 2'!A15</f>
        <v>4</v>
      </c>
      <c r="B15" s="20" t="str">
        <f>'Page 2'!B15</f>
        <v>Cleco Corporation</v>
      </c>
      <c r="C15" s="29">
        <f>'Page 2'!D15</f>
        <v>0.9</v>
      </c>
      <c r="D15" s="30">
        <f>'Backup 2-DO NOT PRINT'!L7</f>
        <v>0.96</v>
      </c>
      <c r="E15" s="30">
        <f t="shared" si="1"/>
        <v>0.01999999999999998</v>
      </c>
      <c r="F15" s="29">
        <f>'Backup 1-DO NOT PRINT'!H9</f>
        <v>-21.32166666666667</v>
      </c>
      <c r="G15" s="30">
        <f>'Backup 1-DO NOT PRINT'!I9</f>
        <v>0.9</v>
      </c>
      <c r="H15" s="30">
        <f>'Backup 1-DO NOT PRINT'!J9</f>
        <v>0.92</v>
      </c>
      <c r="I15" s="30">
        <f>'Backup 1-DO NOT PRINT'!K9</f>
        <v>0.9400000000000001</v>
      </c>
      <c r="J15" s="30">
        <f>'Backup 1-DO NOT PRINT'!L9</f>
        <v>0.96</v>
      </c>
      <c r="K15" s="30">
        <f>'Backup 1-DO NOT PRINT'!M9</f>
        <v>1.0196705457984843</v>
      </c>
      <c r="L15" s="165">
        <f>'Page 2'!$N$36</f>
        <v>0.06215681854008789</v>
      </c>
      <c r="M15" s="91">
        <f>'Backup 1-DO NOT PRINT'!G9</f>
        <v>0.09983701827611013</v>
      </c>
      <c r="O15" s="164"/>
    </row>
    <row r="16" spans="1:15" ht="15">
      <c r="A16" s="33">
        <f>'Page 2'!A16</f>
        <v>5</v>
      </c>
      <c r="B16" s="20" t="str">
        <f>'Page 2'!B16</f>
        <v>Con. Edison</v>
      </c>
      <c r="C16" s="29">
        <f>'Page 2'!D16</f>
        <v>2.22</v>
      </c>
      <c r="D16" s="30">
        <f>'Backup 2-DO NOT PRINT'!L8</f>
        <v>2.28</v>
      </c>
      <c r="E16" s="30">
        <f t="shared" si="1"/>
        <v>0.01999999999999987</v>
      </c>
      <c r="F16" s="29">
        <f>'Backup 1-DO NOT PRINT'!H10</f>
        <v>-40.9</v>
      </c>
      <c r="G16" s="30">
        <f>'Backup 1-DO NOT PRINT'!I10</f>
        <v>2.22</v>
      </c>
      <c r="H16" s="30">
        <f>'Backup 1-DO NOT PRINT'!J10</f>
        <v>2.24</v>
      </c>
      <c r="I16" s="30">
        <f>'Backup 1-DO NOT PRINT'!K10</f>
        <v>2.2600000000000002</v>
      </c>
      <c r="J16" s="30">
        <f>'Backup 1-DO NOT PRINT'!L10</f>
        <v>2.28</v>
      </c>
      <c r="K16" s="30">
        <f>'Backup 1-DO NOT PRINT'!M10</f>
        <v>2.4217175462714</v>
      </c>
      <c r="L16" s="165">
        <f>'Page 2'!$N$36</f>
        <v>0.06215681854008789</v>
      </c>
      <c r="M16" s="91">
        <f>'Backup 1-DO NOT PRINT'!G10</f>
        <v>0.10923778960745026</v>
      </c>
      <c r="O16" s="164"/>
    </row>
    <row r="17" spans="1:15" s="3" customFormat="1" ht="15">
      <c r="A17" s="125">
        <f>'Page 2'!A17</f>
        <v>6</v>
      </c>
      <c r="B17" s="178" t="str">
        <f>'Page 2'!B17</f>
        <v>DPL Inc.</v>
      </c>
      <c r="C17" s="174">
        <f>'Page 2'!D17</f>
        <v>0.94</v>
      </c>
      <c r="D17" s="175">
        <f>'Backup 2-DO NOT PRINT'!L9</f>
        <v>1</v>
      </c>
      <c r="E17" s="175">
        <f t="shared" si="1"/>
        <v>0.020000000000000018</v>
      </c>
      <c r="F17" s="174">
        <f>'Backup 1-DO NOT PRINT'!H11</f>
        <v>-24.42</v>
      </c>
      <c r="G17" s="175">
        <f>'Backup 1-DO NOT PRINT'!I11</f>
        <v>0.94</v>
      </c>
      <c r="H17" s="175">
        <f>'Backup 1-DO NOT PRINT'!J11</f>
        <v>0.96</v>
      </c>
      <c r="I17" s="175">
        <f>'Backup 1-DO NOT PRINT'!K11</f>
        <v>0.98</v>
      </c>
      <c r="J17" s="175">
        <f>'Backup 1-DO NOT PRINT'!L11</f>
        <v>1</v>
      </c>
      <c r="K17" s="175">
        <f>'Backup 1-DO NOT PRINT'!M11</f>
        <v>1.0621568185400878</v>
      </c>
      <c r="L17" s="193">
        <f>'Page 2'!$N$36</f>
        <v>0.06215681854008789</v>
      </c>
      <c r="M17" s="180">
        <f>'Backup 1-DO NOT PRINT'!G11</f>
        <v>0.09629412230518822</v>
      </c>
      <c r="O17" s="194"/>
    </row>
    <row r="18" spans="1:15" s="3" customFormat="1" ht="15">
      <c r="A18" s="125">
        <f>'Page 2'!A18</f>
        <v>7</v>
      </c>
      <c r="B18" s="178" t="str">
        <f>'Page 2'!B18</f>
        <v>DTE Energy Co.</v>
      </c>
      <c r="C18" s="174">
        <f>'Page 2'!D18</f>
        <v>2.06</v>
      </c>
      <c r="D18" s="175">
        <f>'Backup 2-DO NOT PRINT'!L10</f>
        <v>2.06</v>
      </c>
      <c r="E18" s="175">
        <f t="shared" si="1"/>
        <v>0</v>
      </c>
      <c r="F18" s="174">
        <f>'Backup 1-DO NOT PRINT'!H12</f>
        <v>-42.87</v>
      </c>
      <c r="G18" s="175">
        <f>'Backup 1-DO NOT PRINT'!I12</f>
        <v>2.06</v>
      </c>
      <c r="H18" s="175">
        <f>'Backup 1-DO NOT PRINT'!J12</f>
        <v>2.06</v>
      </c>
      <c r="I18" s="175">
        <f>'Backup 1-DO NOT PRINT'!K12</f>
        <v>2.06</v>
      </c>
      <c r="J18" s="175">
        <f>'Backup 1-DO NOT PRINT'!L12</f>
        <v>2.06</v>
      </c>
      <c r="K18" s="175">
        <f>'Backup 1-DO NOT PRINT'!M12</f>
        <v>2.188043046192581</v>
      </c>
      <c r="L18" s="193">
        <f>'Page 2'!$N$36</f>
        <v>0.06215681854008789</v>
      </c>
      <c r="M18" s="180">
        <f>'Backup 1-DO NOT PRINT'!G12</f>
        <v>0.10267009429562544</v>
      </c>
      <c r="O18" s="194"/>
    </row>
    <row r="19" spans="1:15" ht="15">
      <c r="A19" s="33">
        <f>'Page 2'!A19</f>
        <v>8</v>
      </c>
      <c r="B19" s="20" t="str">
        <f>'Page 2'!B19</f>
        <v>Energy East Corp.</v>
      </c>
      <c r="C19" s="29">
        <f>'Page 2'!D19</f>
        <v>0.96</v>
      </c>
      <c r="D19" s="30">
        <f>'Backup 2-DO NOT PRINT'!L11</f>
        <v>1.08</v>
      </c>
      <c r="E19" s="30">
        <f t="shared" si="1"/>
        <v>0.040000000000000036</v>
      </c>
      <c r="F19" s="29">
        <f>'Backup 1-DO NOT PRINT'!H13</f>
        <v>-20.401666666666667</v>
      </c>
      <c r="G19" s="30">
        <f>'Backup 1-DO NOT PRINT'!I13</f>
        <v>0.96</v>
      </c>
      <c r="H19" s="30">
        <f>'Backup 1-DO NOT PRINT'!J13</f>
        <v>1</v>
      </c>
      <c r="I19" s="30">
        <f>'Backup 1-DO NOT PRINT'!K13</f>
        <v>1.04</v>
      </c>
      <c r="J19" s="30">
        <f>'Backup 1-DO NOT PRINT'!L13</f>
        <v>1.08</v>
      </c>
      <c r="K19" s="30">
        <f>'Backup 1-DO NOT PRINT'!M13</f>
        <v>1.147129364023295</v>
      </c>
      <c r="L19" s="165">
        <f>'Page 2'!$N$36</f>
        <v>0.06215681854008789</v>
      </c>
      <c r="M19" s="91">
        <f>'Backup 1-DO NOT PRINT'!G13</f>
        <v>0.10646550806450743</v>
      </c>
      <c r="O19" s="164"/>
    </row>
    <row r="20" spans="1:15" ht="15">
      <c r="A20" s="33">
        <f>'Page 2'!A20</f>
        <v>9</v>
      </c>
      <c r="B20" s="20" t="str">
        <f>'Page 2'!B20</f>
        <v>Entergy Corp.</v>
      </c>
      <c r="C20" s="29">
        <f>'Page 2'!D20</f>
        <v>1.34</v>
      </c>
      <c r="D20" s="30">
        <f>'Backup 2-DO NOT PRINT'!L12</f>
        <v>1.52</v>
      </c>
      <c r="E20" s="30">
        <f t="shared" si="1"/>
        <v>0.05999999999999998</v>
      </c>
      <c r="F20" s="29">
        <f>'Backup 1-DO NOT PRINT'!H14</f>
        <v>-37.555</v>
      </c>
      <c r="G20" s="30">
        <f>'Backup 1-DO NOT PRINT'!I14</f>
        <v>1.34</v>
      </c>
      <c r="H20" s="30">
        <f>'Backup 1-DO NOT PRINT'!J14</f>
        <v>1.4000000000000001</v>
      </c>
      <c r="I20" s="30">
        <f>'Backup 1-DO NOT PRINT'!K14</f>
        <v>1.4600000000000002</v>
      </c>
      <c r="J20" s="30">
        <f>'Backup 1-DO NOT PRINT'!L14</f>
        <v>1.52</v>
      </c>
      <c r="K20" s="30">
        <f>'Backup 1-DO NOT PRINT'!M14</f>
        <v>1.6144783641809335</v>
      </c>
      <c r="L20" s="165">
        <f>'Page 2'!$N$36</f>
        <v>0.06215681854008789</v>
      </c>
      <c r="M20" s="91">
        <f>'Backup 1-DO NOT PRINT'!G14</f>
        <v>0.09573313966640792</v>
      </c>
      <c r="O20" s="164"/>
    </row>
    <row r="21" spans="1:15" ht="15">
      <c r="A21" s="33">
        <f>'Page 2'!A21</f>
        <v>10</v>
      </c>
      <c r="B21" s="20" t="str">
        <f>'Page 2'!B21</f>
        <v>FirstEnergy</v>
      </c>
      <c r="C21" s="29">
        <f>'Page 2'!D21</f>
        <v>1.5</v>
      </c>
      <c r="D21" s="30">
        <f>'Backup 2-DO NOT PRINT'!L13</f>
        <v>1.5</v>
      </c>
      <c r="E21" s="30">
        <f t="shared" si="1"/>
        <v>0</v>
      </c>
      <c r="F21" s="29">
        <f>'Backup 1-DO NOT PRINT'!H15</f>
        <v>-33.575</v>
      </c>
      <c r="G21" s="30">
        <f>'Backup 1-DO NOT PRINT'!I15</f>
        <v>1.5</v>
      </c>
      <c r="H21" s="30">
        <f>'Backup 1-DO NOT PRINT'!J15</f>
        <v>1.5</v>
      </c>
      <c r="I21" s="30">
        <f>'Backup 1-DO NOT PRINT'!K15</f>
        <v>1.5</v>
      </c>
      <c r="J21" s="30">
        <f>'Backup 1-DO NOT PRINT'!L15</f>
        <v>1.5</v>
      </c>
      <c r="K21" s="30">
        <f>'Backup 1-DO NOT PRINT'!M15</f>
        <v>1.5932352278101316</v>
      </c>
      <c r="L21" s="165">
        <f>'Page 2'!$N$36</f>
        <v>0.06215681854008789</v>
      </c>
      <c r="M21" s="91">
        <f>'Backup 1-DO NOT PRINT'!G15</f>
        <v>0.09972074588170246</v>
      </c>
      <c r="O21" s="164"/>
    </row>
    <row r="22" spans="1:15" ht="15">
      <c r="A22" s="33">
        <f>'Page 2'!A22</f>
        <v>11</v>
      </c>
      <c r="B22" s="20" t="str">
        <f>'Page 2'!B22</f>
        <v>FPL Group, Inc.</v>
      </c>
      <c r="C22" s="29">
        <f>'Page 2'!D22</f>
        <v>2.32</v>
      </c>
      <c r="D22" s="30">
        <f>'Backup 2-DO NOT PRINT'!L14</f>
        <v>2.55</v>
      </c>
      <c r="E22" s="30">
        <f t="shared" si="1"/>
        <v>0.07666666666666666</v>
      </c>
      <c r="F22" s="29">
        <f>'Backup 1-DO NOT PRINT'!H16</f>
        <v>-54</v>
      </c>
      <c r="G22" s="30">
        <f>'Backup 1-DO NOT PRINT'!I16</f>
        <v>2.32</v>
      </c>
      <c r="H22" s="30">
        <f>'Backup 1-DO NOT PRINT'!J16</f>
        <v>2.3966666666666665</v>
      </c>
      <c r="I22" s="30">
        <f>'Backup 1-DO NOT PRINT'!K16</f>
        <v>2.473333333333333</v>
      </c>
      <c r="J22" s="30">
        <f>'Backup 1-DO NOT PRINT'!L16</f>
        <v>2.55</v>
      </c>
      <c r="K22" s="30">
        <f>'Backup 1-DO NOT PRINT'!M16</f>
        <v>2.708499887277224</v>
      </c>
      <c r="L22" s="165">
        <f>'Page 2'!$N$36</f>
        <v>0.06215681854008789</v>
      </c>
      <c r="M22" s="91">
        <f>'Backup 1-DO NOT PRINT'!G16</f>
        <v>0.10164882136518269</v>
      </c>
      <c r="O22" s="164"/>
    </row>
    <row r="23" spans="1:15" ht="15">
      <c r="A23" s="33">
        <f>'Page 2'!A23</f>
        <v>12</v>
      </c>
      <c r="B23" s="20" t="str">
        <f>'Page 2'!B23</f>
        <v>Great Plains Energy</v>
      </c>
      <c r="C23" s="29">
        <f>'Page 2'!D23</f>
        <v>1.66</v>
      </c>
      <c r="D23" s="30">
        <f>'Backup 2-DO NOT PRINT'!L15</f>
        <v>1.66</v>
      </c>
      <c r="E23" s="30">
        <f t="shared" si="1"/>
        <v>0</v>
      </c>
      <c r="F23" s="29">
        <f>'Backup 1-DO NOT PRINT'!H17</f>
        <v>-25.24666666666667</v>
      </c>
      <c r="G23" s="30">
        <f>'Backup 1-DO NOT PRINT'!I17</f>
        <v>1.66</v>
      </c>
      <c r="H23" s="30">
        <f>'Backup 1-DO NOT PRINT'!J17</f>
        <v>1.66</v>
      </c>
      <c r="I23" s="30">
        <f>'Backup 1-DO NOT PRINT'!K17</f>
        <v>1.66</v>
      </c>
      <c r="J23" s="30">
        <f>'Backup 1-DO NOT PRINT'!L17</f>
        <v>1.66</v>
      </c>
      <c r="K23" s="30">
        <f>'Backup 1-DO NOT PRINT'!M17</f>
        <v>1.7631803187765456</v>
      </c>
      <c r="L23" s="165">
        <f>'Page 2'!$N$36</f>
        <v>0.06215681854008789</v>
      </c>
      <c r="M23" s="91">
        <f>'Backup 1-DO NOT PRINT'!G17</f>
        <v>0.11803370887650365</v>
      </c>
      <c r="O23" s="164"/>
    </row>
    <row r="24" spans="1:15" ht="15">
      <c r="A24" s="33">
        <f>'Page 2'!A24</f>
        <v>13</v>
      </c>
      <c r="B24" s="20" t="str">
        <f>'Page 2'!B24</f>
        <v>GPU, Inc.</v>
      </c>
      <c r="C24" s="29">
        <f>'Page 2'!D24</f>
        <v>2.18</v>
      </c>
      <c r="D24" s="30">
        <f>'Backup 2-DO NOT PRINT'!L16</f>
        <v>2.3</v>
      </c>
      <c r="E24" s="30">
        <f t="shared" si="1"/>
        <v>0.03999999999999989</v>
      </c>
      <c r="F24" s="29">
        <f>'Backup 1-DO NOT PRINT'!H18</f>
        <v>-38.678333333333335</v>
      </c>
      <c r="G24" s="30">
        <f>'Backup 1-DO NOT PRINT'!I18</f>
        <v>2.18</v>
      </c>
      <c r="H24" s="30">
        <f>'Backup 1-DO NOT PRINT'!J18</f>
        <v>2.22</v>
      </c>
      <c r="I24" s="30">
        <f>'Backup 1-DO NOT PRINT'!K18</f>
        <v>2.2600000000000002</v>
      </c>
      <c r="J24" s="30">
        <f>'Backup 1-DO NOT PRINT'!L18</f>
        <v>2.3</v>
      </c>
      <c r="K24" s="30">
        <f>'Backup 1-DO NOT PRINT'!M18</f>
        <v>2.4429606826422017</v>
      </c>
      <c r="L24" s="165">
        <f>'Page 2'!$N$36</f>
        <v>0.06215681854008789</v>
      </c>
      <c r="M24" s="91">
        <f>'Backup 1-DO NOT PRINT'!G18</f>
        <v>0.11231515617658905</v>
      </c>
      <c r="O24" s="164"/>
    </row>
    <row r="25" spans="1:15" ht="15">
      <c r="A25" s="33">
        <f>'Page 2'!A25</f>
        <v>14</v>
      </c>
      <c r="B25" s="20" t="str">
        <f>'Page 2'!B25</f>
        <v>Hawaiian Electric</v>
      </c>
      <c r="C25" s="29">
        <f>'Page 2'!D25</f>
        <v>2.48</v>
      </c>
      <c r="D25" s="30">
        <f>'Backup 2-DO NOT PRINT'!L17</f>
        <v>2.5</v>
      </c>
      <c r="E25" s="30">
        <f t="shared" si="1"/>
        <v>0.006666666666666672</v>
      </c>
      <c r="F25" s="29">
        <f>'Backup 1-DO NOT PRINT'!H19</f>
        <v>-39.29</v>
      </c>
      <c r="G25" s="30">
        <f>'Backup 1-DO NOT PRINT'!I19</f>
        <v>2.48</v>
      </c>
      <c r="H25" s="30">
        <f>'Backup 1-DO NOT PRINT'!J19</f>
        <v>2.486666666666667</v>
      </c>
      <c r="I25" s="30">
        <f>'Backup 1-DO NOT PRINT'!K19</f>
        <v>2.4933333333333336</v>
      </c>
      <c r="J25" s="30">
        <f>'Backup 1-DO NOT PRINT'!L19</f>
        <v>2.5</v>
      </c>
      <c r="K25" s="30">
        <f>'Backup 1-DO NOT PRINT'!M19</f>
        <v>2.6553920463502196</v>
      </c>
      <c r="L25" s="165">
        <f>'Page 2'!$N$36</f>
        <v>0.06215681854008789</v>
      </c>
      <c r="M25" s="91">
        <f>'Backup 1-DO NOT PRINT'!G19</f>
        <v>0.1161465409187318</v>
      </c>
      <c r="O25" s="164"/>
    </row>
    <row r="26" spans="1:15" ht="15">
      <c r="A26" s="33">
        <f>'Page 2'!A26</f>
        <v>15</v>
      </c>
      <c r="B26" s="20" t="str">
        <f>'Page 2'!B26</f>
        <v>IDACORP</v>
      </c>
      <c r="C26" s="29">
        <f>'Page 2'!D26</f>
        <v>1.86</v>
      </c>
      <c r="D26" s="30">
        <f>'Backup 2-DO NOT PRINT'!L18</f>
        <v>1.86</v>
      </c>
      <c r="E26" s="30">
        <f>(D26-C26)/3</f>
        <v>0</v>
      </c>
      <c r="F26" s="29">
        <f>'Backup 1-DO NOT PRINT'!H20</f>
        <v>-37.51333333333333</v>
      </c>
      <c r="G26" s="30">
        <f>'Backup 1-DO NOT PRINT'!I20</f>
        <v>1.86</v>
      </c>
      <c r="H26" s="30">
        <f>'Backup 1-DO NOT PRINT'!J20</f>
        <v>1.86</v>
      </c>
      <c r="I26" s="30">
        <f>'Backup 1-DO NOT PRINT'!K20</f>
        <v>1.86</v>
      </c>
      <c r="J26" s="30">
        <f>'Backup 1-DO NOT PRINT'!L20</f>
        <v>1.86</v>
      </c>
      <c r="K26" s="30">
        <f>'Backup 1-DO NOT PRINT'!M20</f>
        <v>1.9756116824845635</v>
      </c>
      <c r="L26" s="165">
        <f>'Page 2'!$N$36</f>
        <v>0.06215681854008789</v>
      </c>
      <c r="M26" s="91">
        <f>'Backup 1-DO NOT PRINT'!G20</f>
        <v>0.10400293995901957</v>
      </c>
      <c r="O26" s="164"/>
    </row>
    <row r="27" spans="1:15" ht="15">
      <c r="A27" s="33">
        <f>'Page 2'!A27</f>
        <v>16</v>
      </c>
      <c r="B27" s="20" t="str">
        <f>'Page 2'!B27</f>
        <v>NSTAR</v>
      </c>
      <c r="C27" s="29">
        <f>'Page 2'!D27</f>
        <v>2.14</v>
      </c>
      <c r="D27" s="30">
        <f>'Backup 2-DO NOT PRINT'!L19</f>
        <v>2.32</v>
      </c>
      <c r="E27" s="30">
        <f aca="true" t="shared" si="2" ref="E27:E33">(D27-C27)/3</f>
        <v>0.05999999999999991</v>
      </c>
      <c r="F27" s="29">
        <f>'Backup 1-DO NOT PRINT'!H21</f>
        <v>-42.575</v>
      </c>
      <c r="G27" s="30">
        <f>'Backup 1-DO NOT PRINT'!I21</f>
        <v>2.14</v>
      </c>
      <c r="H27" s="30">
        <f>'Backup 1-DO NOT PRINT'!J21</f>
        <v>2.2</v>
      </c>
      <c r="I27" s="30">
        <f>'Backup 1-DO NOT PRINT'!K21</f>
        <v>2.2600000000000002</v>
      </c>
      <c r="J27" s="30">
        <f>'Backup 1-DO NOT PRINT'!L21</f>
        <v>2.32</v>
      </c>
      <c r="K27" s="30">
        <f>'Backup 1-DO NOT PRINT'!M21</f>
        <v>2.4642038190130036</v>
      </c>
      <c r="L27" s="165">
        <f>'Page 2'!$N$36</f>
        <v>0.06215681854008789</v>
      </c>
      <c r="M27" s="91">
        <f>'Backup 1-DO NOT PRINT'!G21</f>
        <v>0.10793373791219556</v>
      </c>
      <c r="O27" s="164"/>
    </row>
    <row r="28" spans="1:15" ht="15">
      <c r="A28" s="33">
        <f>'Page 2'!A28</f>
        <v>17</v>
      </c>
      <c r="B28" s="20" t="str">
        <f>'Page 2'!B28</f>
        <v>Pinnacle West</v>
      </c>
      <c r="C28" s="29">
        <f>'Page 2'!D28</f>
        <v>1.63</v>
      </c>
      <c r="D28" s="30">
        <f>'Backup 2-DO NOT PRINT'!L20</f>
        <v>1.93</v>
      </c>
      <c r="E28" s="30">
        <f t="shared" si="2"/>
        <v>0.10000000000000002</v>
      </c>
      <c r="F28" s="29">
        <f>'Backup 1-DO NOT PRINT'!H22</f>
        <v>-41.91</v>
      </c>
      <c r="G28" s="30">
        <f>'Backup 1-DO NOT PRINT'!I22</f>
        <v>1.63</v>
      </c>
      <c r="H28" s="30">
        <f>'Backup 1-DO NOT PRINT'!J22</f>
        <v>1.73</v>
      </c>
      <c r="I28" s="30">
        <f>'Backup 1-DO NOT PRINT'!K22</f>
        <v>1.83</v>
      </c>
      <c r="J28" s="30">
        <f>'Backup 1-DO NOT PRINT'!L22</f>
        <v>1.93</v>
      </c>
      <c r="K28" s="30">
        <f>'Backup 1-DO NOT PRINT'!M22</f>
        <v>2.0499626597823695</v>
      </c>
      <c r="L28" s="165">
        <f>'Page 2'!$N$36</f>
        <v>0.06215681854008789</v>
      </c>
      <c r="M28" s="91">
        <f>'Backup 1-DO NOT PRINT'!G22</f>
        <v>0.10043685692331135</v>
      </c>
      <c r="O28" s="164"/>
    </row>
    <row r="29" spans="1:15" ht="15">
      <c r="A29" s="33">
        <f>'Page 2'!A29</f>
        <v>18</v>
      </c>
      <c r="B29" s="20" t="str">
        <f>'Page 2'!B29</f>
        <v>Potomac Elec. Pwr.</v>
      </c>
      <c r="C29" s="29">
        <f>'Page 2'!D29</f>
        <v>1</v>
      </c>
      <c r="D29" s="30">
        <f>'Backup 2-DO NOT PRINT'!L21</f>
        <v>1.08</v>
      </c>
      <c r="E29" s="30">
        <f t="shared" si="2"/>
        <v>0.02666666666666669</v>
      </c>
      <c r="F29" s="29">
        <f>'Backup 1-DO NOT PRINT'!H23</f>
        <v>-21.815</v>
      </c>
      <c r="G29" s="30">
        <f>'Backup 1-DO NOT PRINT'!I23</f>
        <v>1</v>
      </c>
      <c r="H29" s="30">
        <f>'Backup 1-DO NOT PRINT'!J23</f>
        <v>1.0266666666666666</v>
      </c>
      <c r="I29" s="30">
        <f>'Backup 1-DO NOT PRINT'!K23</f>
        <v>1.0533333333333332</v>
      </c>
      <c r="J29" s="30">
        <f>'Backup 1-DO NOT PRINT'!L23</f>
        <v>1.08</v>
      </c>
      <c r="K29" s="30">
        <f>'Backup 1-DO NOT PRINT'!M23</f>
        <v>1.147129364023295</v>
      </c>
      <c r="L29" s="165">
        <f>'Page 2'!$N$36</f>
        <v>0.06215681854008789</v>
      </c>
      <c r="M29" s="91">
        <f>'Backup 1-DO NOT PRINT'!G23</f>
        <v>0.10367027109352085</v>
      </c>
      <c r="O29" s="164"/>
    </row>
    <row r="30" spans="1:15" ht="15">
      <c r="A30" s="33">
        <f>'Page 2'!A30</f>
        <v>19</v>
      </c>
      <c r="B30" s="20" t="str">
        <f>'Page 2'!B30</f>
        <v>P.S. Enterprise Gp.</v>
      </c>
      <c r="C30" s="29">
        <f>'Page 2'!D30</f>
        <v>2.16</v>
      </c>
      <c r="D30" s="30">
        <f>'Backup 2-DO NOT PRINT'!L22</f>
        <v>2.24</v>
      </c>
      <c r="E30" s="30">
        <f t="shared" si="2"/>
        <v>0.02666666666666669</v>
      </c>
      <c r="F30" s="29">
        <f>'Backup 1-DO NOT PRINT'!H24</f>
        <v>-43.90666666666667</v>
      </c>
      <c r="G30" s="30">
        <f>'Backup 1-DO NOT PRINT'!I24</f>
        <v>2.16</v>
      </c>
      <c r="H30" s="30">
        <f>'Backup 1-DO NOT PRINT'!J24</f>
        <v>2.186666666666667</v>
      </c>
      <c r="I30" s="30">
        <f>'Backup 1-DO NOT PRINT'!K24</f>
        <v>2.213333333333334</v>
      </c>
      <c r="J30" s="30">
        <f>'Backup 1-DO NOT PRINT'!L24</f>
        <v>2.24</v>
      </c>
      <c r="K30" s="30">
        <f>'Backup 1-DO NOT PRINT'!M24</f>
        <v>2.379231273529797</v>
      </c>
      <c r="L30" s="165">
        <f>'Page 2'!$N$36</f>
        <v>0.06215681854008789</v>
      </c>
      <c r="M30" s="91">
        <f>'Backup 1-DO NOT PRINT'!G24</f>
        <v>0.10511445692353456</v>
      </c>
      <c r="O30" s="164"/>
    </row>
    <row r="31" spans="1:15" ht="15">
      <c r="A31" s="33">
        <f>'Page 2'!A31</f>
        <v>20</v>
      </c>
      <c r="B31" s="20" t="str">
        <f>'Page 2'!B31</f>
        <v>Sempra Energy</v>
      </c>
      <c r="C31" s="29">
        <f>'Page 2'!D31</f>
        <v>1</v>
      </c>
      <c r="D31" s="30">
        <f>'Backup 2-DO NOT PRINT'!L23</f>
        <v>1</v>
      </c>
      <c r="E31" s="30">
        <f t="shared" si="2"/>
        <v>0</v>
      </c>
      <c r="F31" s="29">
        <f>'Backup 1-DO NOT PRINT'!H25</f>
        <v>-25.415</v>
      </c>
      <c r="G31" s="30">
        <f>'Backup 1-DO NOT PRINT'!I25</f>
        <v>1</v>
      </c>
      <c r="H31" s="30">
        <f>'Backup 1-DO NOT PRINT'!J25</f>
        <v>1</v>
      </c>
      <c r="I31" s="30">
        <f>'Backup 1-DO NOT PRINT'!K25</f>
        <v>1</v>
      </c>
      <c r="J31" s="30">
        <f>'Backup 1-DO NOT PRINT'!L25</f>
        <v>1</v>
      </c>
      <c r="K31" s="30">
        <f>'Backup 1-DO NOT PRINT'!M25</f>
        <v>1.0621568185400878</v>
      </c>
      <c r="L31" s="165">
        <f>'Page 2'!$N$36</f>
        <v>0.06215681854008789</v>
      </c>
      <c r="M31" s="91">
        <f>'Backup 1-DO NOT PRINT'!G25</f>
        <v>0.0950285119896442</v>
      </c>
      <c r="O31" s="164"/>
    </row>
    <row r="32" spans="1:15" ht="15">
      <c r="A32" s="33">
        <f>'Page 2'!A32</f>
        <v>21</v>
      </c>
      <c r="B32" s="20" t="str">
        <f>'Page 2'!B32</f>
        <v>Southern Co.</v>
      </c>
      <c r="C32" s="29">
        <f>'Page 2'!D32</f>
        <v>1.37</v>
      </c>
      <c r="D32" s="30">
        <f>'Backup 2-DO NOT PRINT'!L24</f>
        <v>1.52</v>
      </c>
      <c r="E32" s="30">
        <f t="shared" si="2"/>
        <v>0.04999999999999997</v>
      </c>
      <c r="F32" s="29">
        <f>'Backup 1-DO NOT PRINT'!H26</f>
        <v>-24.343333333333334</v>
      </c>
      <c r="G32" s="30">
        <f>'Backup 1-DO NOT PRINT'!I26</f>
        <v>1.37</v>
      </c>
      <c r="H32" s="30">
        <f>'Backup 1-DO NOT PRINT'!J26</f>
        <v>1.4200000000000002</v>
      </c>
      <c r="I32" s="30">
        <f>'Backup 1-DO NOT PRINT'!K26</f>
        <v>1.4700000000000002</v>
      </c>
      <c r="J32" s="30">
        <f>'Backup 1-DO NOT PRINT'!L26</f>
        <v>1.52</v>
      </c>
      <c r="K32" s="30">
        <f>'Backup 1-DO NOT PRINT'!M26</f>
        <v>1.6144783641809335</v>
      </c>
      <c r="L32" s="165">
        <f>'Page 2'!$N$36</f>
        <v>0.06215681854008789</v>
      </c>
      <c r="M32" s="91">
        <f>'Backup 1-DO NOT PRINT'!G26</f>
        <v>0.1146092344781591</v>
      </c>
      <c r="O32" s="164"/>
    </row>
    <row r="33" spans="1:15" ht="15">
      <c r="A33" s="33">
        <f>'Page 2'!A33</f>
        <v>22</v>
      </c>
      <c r="B33" s="20" t="str">
        <f>'Page 2'!B33</f>
        <v>Teco Energy, Inc.</v>
      </c>
      <c r="C33" s="29">
        <f>'Page 2'!D33</f>
        <v>1.41</v>
      </c>
      <c r="D33" s="30">
        <f>'Backup 2-DO NOT PRINT'!L25</f>
        <v>1.6</v>
      </c>
      <c r="E33" s="30">
        <f t="shared" si="2"/>
        <v>0.0633333333333334</v>
      </c>
      <c r="F33" s="29">
        <f>'Backup 1-DO NOT PRINT'!H27</f>
        <v>-27.65166666666667</v>
      </c>
      <c r="G33" s="30">
        <f>'Backup 1-DO NOT PRINT'!I27</f>
        <v>1.41</v>
      </c>
      <c r="H33" s="30">
        <f>'Backup 1-DO NOT PRINT'!J27</f>
        <v>1.4733333333333334</v>
      </c>
      <c r="I33" s="30">
        <f>'Backup 1-DO NOT PRINT'!K27</f>
        <v>1.5366666666666668</v>
      </c>
      <c r="J33" s="30">
        <f>'Backup 1-DO NOT PRINT'!L27</f>
        <v>1.6</v>
      </c>
      <c r="K33" s="30">
        <f>'Backup 1-DO NOT PRINT'!M27</f>
        <v>1.6994509096641406</v>
      </c>
      <c r="L33" s="165">
        <f>'Page 2'!$N$36</f>
        <v>0.06215681854008789</v>
      </c>
      <c r="M33" s="91">
        <f>'Backup 1-DO NOT PRINT'!G27</f>
        <v>0.11061928431470068</v>
      </c>
      <c r="O33" s="164"/>
    </row>
    <row r="34" spans="1:15" ht="15">
      <c r="A34" s="33">
        <f>'Page 2'!A34</f>
        <v>23</v>
      </c>
      <c r="B34" s="20" t="str">
        <f>'Page 2'!B34</f>
        <v>UIL Holdings Co.</v>
      </c>
      <c r="C34" s="29">
        <f>'Page 2'!D34</f>
        <v>2.88</v>
      </c>
      <c r="D34" s="30">
        <f>'Backup 2-DO NOT PRINT'!L26</f>
        <v>2.88</v>
      </c>
      <c r="E34" s="30">
        <f>(D34-C34)/3</f>
        <v>0</v>
      </c>
      <c r="F34" s="29">
        <f>'Backup 1-DO NOT PRINT'!H28</f>
        <v>-47.96333333333333</v>
      </c>
      <c r="G34" s="30">
        <f>'Backup 1-DO NOT PRINT'!I28</f>
        <v>2.88</v>
      </c>
      <c r="H34" s="30">
        <f>'Backup 1-DO NOT PRINT'!J28</f>
        <v>2.88</v>
      </c>
      <c r="I34" s="30">
        <f>'Backup 1-DO NOT PRINT'!K28</f>
        <v>2.88</v>
      </c>
      <c r="J34" s="30">
        <f>'Backup 1-DO NOT PRINT'!L28</f>
        <v>2.88</v>
      </c>
      <c r="K34" s="30">
        <f>'Backup 1-DO NOT PRINT'!M28</f>
        <v>3.059011637395453</v>
      </c>
      <c r="L34" s="165">
        <f>'Page 2'!$N$36</f>
        <v>0.06215681854008789</v>
      </c>
      <c r="M34" s="91">
        <f>'Backup 1-DO NOT PRINT'!G28</f>
        <v>0.1130862891045571</v>
      </c>
      <c r="O34" s="164"/>
    </row>
    <row r="35" spans="1:15" ht="14.25" customHeight="1">
      <c r="A35" s="64"/>
      <c r="B35" s="65"/>
      <c r="C35" s="66"/>
      <c r="D35" s="67"/>
      <c r="E35" s="67"/>
      <c r="F35" s="66"/>
      <c r="G35" s="67"/>
      <c r="H35" s="67"/>
      <c r="I35" s="67"/>
      <c r="J35" s="67"/>
      <c r="K35" s="67"/>
      <c r="L35" s="67"/>
      <c r="M35" s="59"/>
      <c r="O35" s="164"/>
    </row>
    <row r="36" spans="1:13" ht="15">
      <c r="A36" s="70"/>
      <c r="B36" s="71" t="s">
        <v>2</v>
      </c>
      <c r="C36" s="52"/>
      <c r="D36" s="160"/>
      <c r="E36" s="36"/>
      <c r="F36" s="36"/>
      <c r="G36" s="37"/>
      <c r="H36" s="37"/>
      <c r="I36" s="37"/>
      <c r="J36" s="37"/>
      <c r="K36" s="37"/>
      <c r="L36" s="37"/>
      <c r="M36" s="92">
        <f>AVERAGEA(M12:M35)</f>
        <v>0.10703828860924681</v>
      </c>
    </row>
    <row r="37" spans="1:13" ht="15.75" thickBot="1">
      <c r="A37" s="73"/>
      <c r="B37" s="74" t="s">
        <v>3</v>
      </c>
      <c r="C37" s="75"/>
      <c r="D37" s="75"/>
      <c r="E37" s="44"/>
      <c r="F37" s="46"/>
      <c r="G37" s="44"/>
      <c r="H37" s="44"/>
      <c r="I37" s="44"/>
      <c r="J37" s="44"/>
      <c r="K37" s="44"/>
      <c r="L37" s="44"/>
      <c r="M37" s="93">
        <f>MEDIAN(M12:M35)</f>
        <v>0.10646550806450743</v>
      </c>
    </row>
    <row r="38" spans="1:13" ht="15.75" thickTop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ht="15">
      <c r="A39" s="88" t="s">
        <v>335</v>
      </c>
    </row>
    <row r="40" ht="15">
      <c r="A40" s="88" t="s">
        <v>336</v>
      </c>
    </row>
    <row r="41" ht="15">
      <c r="A41" s="88" t="s">
        <v>337</v>
      </c>
    </row>
    <row r="42" ht="15">
      <c r="A42" s="6"/>
    </row>
    <row r="43" ht="15">
      <c r="A43" s="6" t="s">
        <v>121</v>
      </c>
    </row>
  </sheetData>
  <mergeCells count="4">
    <mergeCell ref="A1:M1"/>
    <mergeCell ref="A2:M2"/>
    <mergeCell ref="A3:M3"/>
    <mergeCell ref="A4:M4"/>
  </mergeCells>
  <printOptions horizontalCentered="1"/>
  <pageMargins left="0.5" right="1" top="1" bottom="0.5" header="0.5" footer="0.5"/>
  <pageSetup horizontalDpi="600" verticalDpi="600" orientation="landscape" scale="70" r:id="rId1"/>
  <headerFooter alignWithMargins="0">
    <oddHeader>&amp;RExhibit SCH-9
Page 4 of 5</oddHeader>
    <oddFooter>&amp;L&amp;"Arial MT,Bold"&amp;8XL BA013160075/SCH-9&amp;R&amp;"Arial MT,Bold"&amp;8&amp;D/&amp;T/Excel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transitionEvaluation="1"/>
  <dimension ref="A1:P58"/>
  <sheetViews>
    <sheetView showGridLines="0" tabSelected="1" defaultGridColor="0" zoomScale="80" zoomScaleNormal="80" colorId="22" workbookViewId="0" topLeftCell="A1">
      <selection activeCell="F1" sqref="F1"/>
    </sheetView>
  </sheetViews>
  <sheetFormatPr defaultColWidth="9.77734375" defaultRowHeight="15"/>
  <cols>
    <col min="1" max="4" width="9.77734375" style="1" customWidth="1"/>
    <col min="5" max="5" width="24.10546875" style="1" customWidth="1"/>
    <col min="6" max="16384" width="9.77734375" style="1" customWidth="1"/>
  </cols>
  <sheetData>
    <row r="1" spans="1:12" ht="20.25">
      <c r="A1" s="219" t="str">
        <f>'Page 1'!A1</f>
        <v>Puget Sound Energy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4" ht="18">
      <c r="A2" s="218" t="str">
        <f>'Page 1'!A2</f>
        <v>Discounted Cash Flow-Comparable Company Analysis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N2" s="109"/>
    </row>
    <row r="3" spans="1:16" ht="18">
      <c r="A3" s="5" t="s">
        <v>52</v>
      </c>
      <c r="B3" s="16"/>
      <c r="C3" s="16"/>
      <c r="D3" s="16"/>
      <c r="E3" s="16"/>
      <c r="F3" s="77"/>
      <c r="G3" s="77"/>
      <c r="H3" s="77"/>
      <c r="I3" s="77"/>
      <c r="J3" s="4"/>
      <c r="K3" s="77"/>
      <c r="L3" s="77"/>
      <c r="M3"/>
      <c r="N3"/>
      <c r="O3" s="28"/>
      <c r="P3" s="28"/>
    </row>
    <row r="4" spans="1:16" ht="15">
      <c r="A4" s="7"/>
      <c r="B4" s="6"/>
      <c r="C4" s="6"/>
      <c r="D4" s="6"/>
      <c r="E4" s="6"/>
      <c r="F4" s="28"/>
      <c r="G4" s="28"/>
      <c r="H4" s="28"/>
      <c r="I4" s="28"/>
      <c r="J4" s="7"/>
      <c r="K4" s="28"/>
      <c r="L4" s="28"/>
      <c r="M4" s="28"/>
      <c r="N4" s="28"/>
      <c r="O4" s="28"/>
      <c r="P4" s="28"/>
    </row>
    <row r="5" spans="1:16" ht="15">
      <c r="A5" s="7"/>
      <c r="B5" s="6"/>
      <c r="C5" s="6"/>
      <c r="D5" s="6"/>
      <c r="E5" s="6"/>
      <c r="F5" s="28"/>
      <c r="G5" s="28"/>
      <c r="H5" s="28"/>
      <c r="I5" s="28"/>
      <c r="J5" s="7"/>
      <c r="K5" s="28"/>
      <c r="L5" s="28"/>
      <c r="M5" s="28"/>
      <c r="N5" s="28"/>
      <c r="O5" s="28"/>
      <c r="P5" s="28"/>
    </row>
    <row r="6" spans="1:16" ht="15">
      <c r="A6" s="108" t="s">
        <v>308</v>
      </c>
      <c r="B6" s="6"/>
      <c r="C6" s="6"/>
      <c r="D6" s="6"/>
      <c r="E6" s="6"/>
      <c r="F6" s="28"/>
      <c r="G6" s="7"/>
      <c r="H6" s="6" t="s">
        <v>315</v>
      </c>
      <c r="I6" s="6"/>
      <c r="J6" s="6"/>
      <c r="K6" s="28"/>
      <c r="L6" s="28"/>
      <c r="M6" s="28"/>
      <c r="N6" s="28"/>
      <c r="O6" s="28"/>
      <c r="P6" s="28"/>
    </row>
    <row r="7" spans="1:16" ht="15">
      <c r="A7" s="6"/>
      <c r="B7" s="6"/>
      <c r="C7" s="6"/>
      <c r="D7" s="6"/>
      <c r="E7" s="6"/>
      <c r="F7" s="28"/>
      <c r="G7" s="7"/>
      <c r="I7" s="6"/>
      <c r="J7" s="7"/>
      <c r="K7" s="28"/>
      <c r="L7" s="28"/>
      <c r="M7" s="28"/>
      <c r="N7" s="28"/>
      <c r="O7" s="28"/>
      <c r="P7" s="28"/>
    </row>
    <row r="8" spans="1:16" ht="15">
      <c r="A8" s="108" t="s">
        <v>297</v>
      </c>
      <c r="B8" s="6"/>
      <c r="C8" s="6"/>
      <c r="D8" s="6"/>
      <c r="E8" s="6"/>
      <c r="F8" s="28"/>
      <c r="G8" s="7"/>
      <c r="H8" s="6" t="s">
        <v>316</v>
      </c>
      <c r="I8" s="6"/>
      <c r="J8" s="7"/>
      <c r="K8" s="28"/>
      <c r="L8" s="28"/>
      <c r="M8" s="28"/>
      <c r="N8" s="28"/>
      <c r="O8" s="28"/>
      <c r="P8" s="28"/>
    </row>
    <row r="9" spans="1:16" ht="15">
      <c r="A9" s="6"/>
      <c r="B9" s="6"/>
      <c r="C9" s="6"/>
      <c r="D9" s="6"/>
      <c r="E9" s="6"/>
      <c r="F9" s="28"/>
      <c r="G9" s="7"/>
      <c r="H9" s="6"/>
      <c r="I9" s="6"/>
      <c r="J9" s="7"/>
      <c r="K9" s="28"/>
      <c r="L9" s="28"/>
      <c r="M9" s="28"/>
      <c r="N9" s="28"/>
      <c r="O9" s="28"/>
      <c r="P9" s="28"/>
    </row>
    <row r="10" spans="1:16" ht="15">
      <c r="A10" s="108" t="s">
        <v>53</v>
      </c>
      <c r="B10" s="6"/>
      <c r="C10" s="6"/>
      <c r="D10" s="6"/>
      <c r="E10" s="6"/>
      <c r="F10" s="28"/>
      <c r="G10" s="7"/>
      <c r="H10" s="108" t="s">
        <v>317</v>
      </c>
      <c r="I10" s="6"/>
      <c r="J10" s="7"/>
      <c r="K10" s="28"/>
      <c r="L10" s="28"/>
      <c r="M10" s="28"/>
      <c r="N10" s="28"/>
      <c r="O10" s="28"/>
      <c r="P10" s="28"/>
    </row>
    <row r="11" spans="1:16" ht="15">
      <c r="A11" s="6"/>
      <c r="B11" s="6"/>
      <c r="C11" s="6"/>
      <c r="D11" s="6"/>
      <c r="E11" s="6"/>
      <c r="F11" s="28"/>
      <c r="G11" s="7"/>
      <c r="H11" s="6"/>
      <c r="I11" s="6"/>
      <c r="J11" s="7"/>
      <c r="K11" s="28"/>
      <c r="L11" s="28"/>
      <c r="M11" s="28"/>
      <c r="N11" s="28"/>
      <c r="O11" s="28"/>
      <c r="P11" s="28"/>
    </row>
    <row r="12" spans="1:16" ht="15">
      <c r="A12" s="108" t="s">
        <v>298</v>
      </c>
      <c r="B12" s="6"/>
      <c r="C12" s="6"/>
      <c r="D12" s="6"/>
      <c r="E12" s="6"/>
      <c r="F12" s="28"/>
      <c r="G12" s="7"/>
      <c r="H12" s="108" t="s">
        <v>103</v>
      </c>
      <c r="I12" s="6"/>
      <c r="J12" s="7"/>
      <c r="K12" s="28"/>
      <c r="L12" s="28"/>
      <c r="M12" s="28"/>
      <c r="N12" s="28"/>
      <c r="O12" s="28"/>
      <c r="P12" s="28"/>
    </row>
    <row r="13" spans="1:16" ht="15">
      <c r="A13" s="6"/>
      <c r="B13" s="6"/>
      <c r="C13" s="6"/>
      <c r="D13" s="6"/>
      <c r="E13" s="6"/>
      <c r="F13" s="28"/>
      <c r="G13" s="7"/>
      <c r="H13" s="6"/>
      <c r="I13" s="6"/>
      <c r="J13" s="7"/>
      <c r="K13" s="28"/>
      <c r="L13" s="28"/>
      <c r="M13" s="28"/>
      <c r="N13" s="28"/>
      <c r="O13" s="28"/>
      <c r="P13" s="28"/>
    </row>
    <row r="14" spans="1:16" ht="15">
      <c r="A14" s="108" t="s">
        <v>299</v>
      </c>
      <c r="B14" s="6"/>
      <c r="C14" s="6"/>
      <c r="D14" s="6"/>
      <c r="E14" s="6"/>
      <c r="F14" s="28"/>
      <c r="G14" s="7"/>
      <c r="H14" s="108" t="s">
        <v>318</v>
      </c>
      <c r="I14" s="6"/>
      <c r="J14" s="7"/>
      <c r="K14" s="28"/>
      <c r="L14" s="28"/>
      <c r="M14" s="28"/>
      <c r="N14" s="28"/>
      <c r="O14" s="28"/>
      <c r="P14" s="28"/>
    </row>
    <row r="15" spans="1:16" ht="15">
      <c r="A15" s="6"/>
      <c r="B15" s="6"/>
      <c r="C15" s="6"/>
      <c r="D15" s="6"/>
      <c r="E15" s="6"/>
      <c r="F15" s="28"/>
      <c r="G15" s="7"/>
      <c r="H15" s="6"/>
      <c r="I15" s="6"/>
      <c r="J15" s="7"/>
      <c r="K15" s="28"/>
      <c r="L15" s="28"/>
      <c r="M15" s="28"/>
      <c r="N15" s="28"/>
      <c r="O15" s="28"/>
      <c r="P15" s="28"/>
    </row>
    <row r="16" spans="1:16" ht="15">
      <c r="A16" s="108" t="s">
        <v>54</v>
      </c>
      <c r="B16" s="6"/>
      <c r="C16" s="6"/>
      <c r="D16" s="6"/>
      <c r="E16" s="6"/>
      <c r="F16" s="28"/>
      <c r="G16" s="7"/>
      <c r="H16" s="108" t="s">
        <v>319</v>
      </c>
      <c r="I16" s="6"/>
      <c r="J16" s="7"/>
      <c r="K16" s="28"/>
      <c r="L16" s="28"/>
      <c r="M16" s="28"/>
      <c r="N16" s="28"/>
      <c r="O16" s="28"/>
      <c r="P16" s="28"/>
    </row>
    <row r="17" spans="1:16" ht="15">
      <c r="A17" s="6"/>
      <c r="B17" s="6"/>
      <c r="C17" s="6"/>
      <c r="D17" s="6"/>
      <c r="E17" s="6"/>
      <c r="F17" s="28"/>
      <c r="G17" s="7"/>
      <c r="H17" s="108" t="s">
        <v>320</v>
      </c>
      <c r="I17" s="6"/>
      <c r="J17" s="7"/>
      <c r="K17" s="28"/>
      <c r="L17" s="28"/>
      <c r="M17" s="28"/>
      <c r="N17" s="28"/>
      <c r="O17" s="28"/>
      <c r="P17" s="28"/>
    </row>
    <row r="18" spans="1:16" ht="15">
      <c r="A18" s="108" t="s">
        <v>300</v>
      </c>
      <c r="B18" s="6"/>
      <c r="C18" s="6"/>
      <c r="D18" s="6"/>
      <c r="E18" s="6"/>
      <c r="F18" s="28"/>
      <c r="G18" s="7"/>
      <c r="I18" s="6"/>
      <c r="J18" s="7"/>
      <c r="K18" s="28"/>
      <c r="L18" s="28"/>
      <c r="M18" s="28"/>
      <c r="N18" s="28"/>
      <c r="O18" s="28"/>
      <c r="P18" s="28"/>
    </row>
    <row r="19" spans="1:16" ht="15">
      <c r="A19" s="6"/>
      <c r="B19" s="6"/>
      <c r="C19" s="6"/>
      <c r="D19" s="6"/>
      <c r="E19" s="6"/>
      <c r="F19" s="28"/>
      <c r="G19" s="7"/>
      <c r="H19" s="6" t="s">
        <v>321</v>
      </c>
      <c r="I19" s="6"/>
      <c r="J19" s="7"/>
      <c r="K19" s="28"/>
      <c r="L19" s="28"/>
      <c r="M19" s="28"/>
      <c r="N19" s="28"/>
      <c r="O19" s="28"/>
      <c r="P19" s="28"/>
    </row>
    <row r="20" spans="1:16" ht="15">
      <c r="A20" s="108" t="s">
        <v>55</v>
      </c>
      <c r="B20" s="6"/>
      <c r="C20" s="6"/>
      <c r="D20" s="6"/>
      <c r="E20" s="6"/>
      <c r="F20" s="28"/>
      <c r="G20" s="7"/>
      <c r="H20" s="6"/>
      <c r="I20" s="6"/>
      <c r="J20" s="7"/>
      <c r="K20" s="28"/>
      <c r="L20" s="28"/>
      <c r="M20" s="28"/>
      <c r="N20" s="28"/>
      <c r="O20" s="28"/>
      <c r="P20" s="28"/>
    </row>
    <row r="21" spans="1:16" ht="15">
      <c r="A21" s="6"/>
      <c r="B21" s="6"/>
      <c r="C21" s="6"/>
      <c r="D21" s="6"/>
      <c r="E21" s="6"/>
      <c r="F21" s="28"/>
      <c r="G21" s="7"/>
      <c r="H21" s="6" t="s">
        <v>322</v>
      </c>
      <c r="I21" s="6"/>
      <c r="J21" s="7"/>
      <c r="K21" s="28"/>
      <c r="L21" s="28"/>
      <c r="M21" s="28"/>
      <c r="N21" s="28"/>
      <c r="O21" s="28"/>
      <c r="P21" s="28"/>
    </row>
    <row r="22" spans="1:16" ht="15">
      <c r="A22" s="108" t="s">
        <v>56</v>
      </c>
      <c r="B22" s="6"/>
      <c r="C22" s="6"/>
      <c r="D22" s="6"/>
      <c r="E22" s="6"/>
      <c r="F22" s="28"/>
      <c r="G22" s="7"/>
      <c r="H22" s="108"/>
      <c r="I22" s="6"/>
      <c r="J22" s="7"/>
      <c r="K22" s="28"/>
      <c r="L22" s="28"/>
      <c r="M22" s="28"/>
      <c r="N22" s="28"/>
      <c r="O22" s="28"/>
      <c r="P22" s="28"/>
    </row>
    <row r="23" spans="1:16" ht="15">
      <c r="A23" s="6"/>
      <c r="B23" s="6"/>
      <c r="C23" s="6"/>
      <c r="D23" s="6"/>
      <c r="E23" s="6"/>
      <c r="F23" s="28"/>
      <c r="G23" s="7"/>
      <c r="H23" s="108" t="s">
        <v>323</v>
      </c>
      <c r="I23" s="6"/>
      <c r="J23" s="7"/>
      <c r="K23" s="28"/>
      <c r="L23" s="28"/>
      <c r="M23" s="28"/>
      <c r="N23" s="28"/>
      <c r="O23" s="28"/>
      <c r="P23" s="28"/>
    </row>
    <row r="24" spans="1:16" ht="15">
      <c r="A24" s="108" t="s">
        <v>129</v>
      </c>
      <c r="B24" s="6"/>
      <c r="C24" s="6"/>
      <c r="D24" s="6"/>
      <c r="E24" s="6"/>
      <c r="F24" s="28"/>
      <c r="G24" s="7"/>
      <c r="H24" s="108"/>
      <c r="I24" s="6"/>
      <c r="J24" s="7"/>
      <c r="K24" s="28"/>
      <c r="L24" s="28"/>
      <c r="M24" s="28"/>
      <c r="N24" s="28"/>
      <c r="O24" s="28"/>
      <c r="P24" s="28"/>
    </row>
    <row r="25" spans="1:16" ht="15">
      <c r="A25" s="108" t="s">
        <v>126</v>
      </c>
      <c r="B25" s="6"/>
      <c r="C25" s="6"/>
      <c r="D25" s="6"/>
      <c r="E25" s="6"/>
      <c r="F25" s="28"/>
      <c r="G25" s="7"/>
      <c r="H25" s="6" t="s">
        <v>324</v>
      </c>
      <c r="I25" s="6"/>
      <c r="J25" s="7"/>
      <c r="K25" s="28"/>
      <c r="L25" s="28"/>
      <c r="M25" s="28"/>
      <c r="N25" s="28"/>
      <c r="O25" s="28"/>
      <c r="P25" s="28"/>
    </row>
    <row r="26" spans="1:16" ht="15">
      <c r="A26" s="6"/>
      <c r="B26" s="6"/>
      <c r="C26" s="6"/>
      <c r="D26" s="6"/>
      <c r="E26" s="6"/>
      <c r="F26" s="6"/>
      <c r="G26" s="7"/>
      <c r="H26" s="6"/>
      <c r="I26" s="6"/>
      <c r="J26" s="7"/>
      <c r="K26" s="28"/>
      <c r="L26" s="28"/>
      <c r="M26" s="28"/>
      <c r="N26" s="28"/>
      <c r="O26" s="28"/>
      <c r="P26" s="28"/>
    </row>
    <row r="27" spans="1:16" ht="15">
      <c r="A27" s="108" t="s">
        <v>301</v>
      </c>
      <c r="B27" s="6"/>
      <c r="C27" s="6"/>
      <c r="D27" s="6"/>
      <c r="E27" s="6"/>
      <c r="F27" s="6"/>
      <c r="G27" s="7"/>
      <c r="H27" s="6" t="s">
        <v>325</v>
      </c>
      <c r="I27" s="6"/>
      <c r="J27" s="7"/>
      <c r="K27" s="28"/>
      <c r="L27" s="28"/>
      <c r="M27" s="28"/>
      <c r="N27" s="28"/>
      <c r="O27" s="28"/>
      <c r="P27" s="28"/>
    </row>
    <row r="28" spans="1:16" ht="15">
      <c r="A28" s="108" t="s">
        <v>57</v>
      </c>
      <c r="B28" s="6"/>
      <c r="C28" s="6"/>
      <c r="D28" s="6"/>
      <c r="E28" s="6"/>
      <c r="F28" s="6"/>
      <c r="G28" s="7"/>
      <c r="H28" s="108"/>
      <c r="I28" s="6"/>
      <c r="J28" s="7"/>
      <c r="K28" s="28"/>
      <c r="L28" s="28"/>
      <c r="M28" s="28"/>
      <c r="N28" s="28"/>
      <c r="O28" s="28"/>
      <c r="P28" s="28"/>
    </row>
    <row r="29" spans="1:16" ht="15">
      <c r="A29" s="6"/>
      <c r="B29" s="6"/>
      <c r="C29" s="6"/>
      <c r="D29" s="6"/>
      <c r="E29" s="6"/>
      <c r="F29" s="6"/>
      <c r="G29" s="7"/>
      <c r="H29" s="108" t="s">
        <v>326</v>
      </c>
      <c r="I29" s="6"/>
      <c r="J29" s="7"/>
      <c r="K29" s="6"/>
      <c r="L29" s="6"/>
      <c r="M29" s="6"/>
      <c r="N29" s="6"/>
      <c r="O29" s="6"/>
      <c r="P29" s="6"/>
    </row>
    <row r="30" spans="1:16" ht="15">
      <c r="A30" s="108" t="s">
        <v>98</v>
      </c>
      <c r="B30" s="6"/>
      <c r="C30" s="6"/>
      <c r="D30" s="6"/>
      <c r="E30" s="6"/>
      <c r="F30" s="6"/>
      <c r="G30" s="7"/>
      <c r="H30" s="6"/>
      <c r="I30" s="6"/>
      <c r="J30" s="7"/>
      <c r="K30" s="6"/>
      <c r="L30" s="6"/>
      <c r="M30" s="6"/>
      <c r="N30" s="6"/>
      <c r="O30" s="6"/>
      <c r="P30" s="6"/>
    </row>
    <row r="31" spans="1:16" ht="15">
      <c r="A31" s="6"/>
      <c r="B31" s="6"/>
      <c r="C31" s="6"/>
      <c r="D31" s="6"/>
      <c r="E31" s="6"/>
      <c r="F31" s="6"/>
      <c r="G31" s="7"/>
      <c r="H31" s="108" t="s">
        <v>327</v>
      </c>
      <c r="I31" s="6"/>
      <c r="J31" s="7"/>
      <c r="K31" s="6"/>
      <c r="L31" s="6"/>
      <c r="M31" s="6"/>
      <c r="N31" s="6"/>
      <c r="O31" s="6"/>
      <c r="P31" s="6"/>
    </row>
    <row r="32" spans="1:16" ht="15">
      <c r="A32" s="108" t="s">
        <v>99</v>
      </c>
      <c r="B32" s="6"/>
      <c r="C32" s="6"/>
      <c r="D32" s="6"/>
      <c r="E32" s="6"/>
      <c r="F32" s="6"/>
      <c r="G32" s="7"/>
      <c r="H32" s="108"/>
      <c r="I32" s="6"/>
      <c r="J32" s="7"/>
      <c r="K32" s="6"/>
      <c r="L32" s="6"/>
      <c r="M32" s="6"/>
      <c r="N32" s="6"/>
      <c r="O32" s="6"/>
      <c r="P32" s="6"/>
    </row>
    <row r="33" spans="1:16" ht="15">
      <c r="A33" s="6"/>
      <c r="B33" s="6"/>
      <c r="C33" s="6"/>
      <c r="D33" s="6"/>
      <c r="E33" s="6"/>
      <c r="F33" s="6"/>
      <c r="G33" s="7"/>
      <c r="H33" s="108" t="s">
        <v>328</v>
      </c>
      <c r="I33" s="6"/>
      <c r="J33" s="7"/>
      <c r="K33" s="6"/>
      <c r="L33" s="6"/>
      <c r="M33" s="6"/>
      <c r="N33" s="6"/>
      <c r="O33" s="6"/>
      <c r="P33" s="6"/>
    </row>
    <row r="34" spans="1:16" ht="15">
      <c r="A34" s="6" t="s">
        <v>100</v>
      </c>
      <c r="B34" s="6"/>
      <c r="C34" s="6"/>
      <c r="D34" s="6"/>
      <c r="E34" s="6"/>
      <c r="F34" s="6"/>
      <c r="G34" s="7"/>
      <c r="H34" s="6"/>
      <c r="I34" s="6"/>
      <c r="J34" s="7"/>
      <c r="K34" s="6"/>
      <c r="L34" s="6"/>
      <c r="M34" s="6"/>
      <c r="N34" s="6"/>
      <c r="O34" s="6"/>
      <c r="P34" s="6"/>
    </row>
    <row r="35" spans="1:16" ht="15">
      <c r="A35" s="6"/>
      <c r="B35" s="6"/>
      <c r="C35" s="6"/>
      <c r="D35" s="6"/>
      <c r="E35" s="6"/>
      <c r="F35" s="6"/>
      <c r="G35" s="7"/>
      <c r="H35" s="108" t="s">
        <v>329</v>
      </c>
      <c r="I35" s="6"/>
      <c r="J35" s="7"/>
      <c r="K35" s="6"/>
      <c r="L35" s="6"/>
      <c r="M35" s="6"/>
      <c r="N35" s="6"/>
      <c r="O35" s="6"/>
      <c r="P35" s="6"/>
    </row>
    <row r="36" spans="1:16" ht="15">
      <c r="A36" s="6" t="s">
        <v>101</v>
      </c>
      <c r="B36" s="6"/>
      <c r="C36" s="6"/>
      <c r="D36" s="6"/>
      <c r="E36" s="6"/>
      <c r="F36" s="6"/>
      <c r="G36" s="7"/>
      <c r="H36" s="108" t="s">
        <v>330</v>
      </c>
      <c r="I36" s="6"/>
      <c r="J36" s="7"/>
      <c r="K36" s="6"/>
      <c r="L36" s="6"/>
      <c r="M36" s="6"/>
      <c r="N36" s="6"/>
      <c r="O36" s="6"/>
      <c r="P36" s="6"/>
    </row>
    <row r="37" spans="1:16" ht="15">
      <c r="A37" s="6"/>
      <c r="B37" s="6"/>
      <c r="C37" s="6"/>
      <c r="D37" s="6"/>
      <c r="E37" s="6"/>
      <c r="F37" s="6"/>
      <c r="G37" s="7"/>
      <c r="H37" s="108"/>
      <c r="I37" s="6"/>
      <c r="J37" s="7"/>
      <c r="K37" s="6"/>
      <c r="L37" s="6"/>
      <c r="M37" s="6"/>
      <c r="N37" s="6"/>
      <c r="O37" s="6"/>
      <c r="P37" s="6"/>
    </row>
    <row r="38" spans="1:16" ht="15">
      <c r="A38" s="108" t="s">
        <v>102</v>
      </c>
      <c r="B38" s="6"/>
      <c r="C38" s="6"/>
      <c r="D38" s="6"/>
      <c r="E38" s="6"/>
      <c r="F38" s="6"/>
      <c r="G38" s="7"/>
      <c r="H38" s="6" t="s">
        <v>331</v>
      </c>
      <c r="I38" s="7"/>
      <c r="J38" s="7"/>
      <c r="K38" s="6"/>
      <c r="L38" s="6"/>
      <c r="M38" s="6"/>
      <c r="N38" s="6"/>
      <c r="O38" s="6"/>
      <c r="P38" s="6"/>
    </row>
    <row r="39" spans="1:16" ht="15">
      <c r="A39" s="6"/>
      <c r="B39" s="6"/>
      <c r="C39" s="6"/>
      <c r="D39" s="6"/>
      <c r="E39" s="6"/>
      <c r="F39" s="6"/>
      <c r="G39" s="7"/>
      <c r="H39" s="108" t="s">
        <v>302</v>
      </c>
      <c r="I39" s="6"/>
      <c r="J39" s="7"/>
      <c r="K39" s="6"/>
      <c r="L39" s="6"/>
      <c r="M39" s="6"/>
      <c r="N39" s="6"/>
      <c r="O39" s="6"/>
      <c r="P39" s="6"/>
    </row>
    <row r="40" spans="1:16" ht="15">
      <c r="A40" s="108" t="s">
        <v>312</v>
      </c>
      <c r="B40" s="6"/>
      <c r="C40" s="6"/>
      <c r="D40" s="6"/>
      <c r="E40" s="6"/>
      <c r="F40" s="6"/>
      <c r="G40" s="7"/>
      <c r="H40" s="108"/>
      <c r="I40" s="6"/>
      <c r="J40" s="7"/>
      <c r="K40" s="6"/>
      <c r="L40" s="6"/>
      <c r="M40" s="6"/>
      <c r="N40" s="6"/>
      <c r="O40" s="6"/>
      <c r="P40" s="6"/>
    </row>
    <row r="41" spans="1:16" ht="15">
      <c r="A41" s="6"/>
      <c r="B41" s="6"/>
      <c r="C41" s="6"/>
      <c r="D41" s="6"/>
      <c r="E41" s="6"/>
      <c r="F41" s="6"/>
      <c r="G41" s="7"/>
      <c r="H41" s="108" t="s">
        <v>332</v>
      </c>
      <c r="I41" s="6"/>
      <c r="J41" s="7"/>
      <c r="K41" s="6"/>
      <c r="L41" s="6"/>
      <c r="M41" s="6"/>
      <c r="N41" s="6"/>
      <c r="O41" s="6"/>
      <c r="P41" s="6"/>
    </row>
    <row r="42" spans="1:16" ht="15">
      <c r="A42" s="6" t="s">
        <v>313</v>
      </c>
      <c r="B42" s="6"/>
      <c r="C42" s="6"/>
      <c r="D42" s="6"/>
      <c r="E42" s="6"/>
      <c r="F42" s="6"/>
      <c r="G42" s="7"/>
      <c r="H42" s="108" t="s">
        <v>333</v>
      </c>
      <c r="I42" s="6"/>
      <c r="J42" s="7"/>
      <c r="K42" s="6"/>
      <c r="L42" s="6"/>
      <c r="M42" s="6"/>
      <c r="N42" s="6"/>
      <c r="O42" s="6"/>
      <c r="P42" s="6"/>
    </row>
    <row r="43" spans="1:16" ht="15">
      <c r="A43" s="6"/>
      <c r="B43" s="6"/>
      <c r="C43" s="6"/>
      <c r="D43" s="6"/>
      <c r="E43" s="6"/>
      <c r="F43" s="6"/>
      <c r="G43" s="7"/>
      <c r="H43" s="108" t="s">
        <v>303</v>
      </c>
      <c r="I43" s="6"/>
      <c r="J43" s="7"/>
      <c r="K43" s="6"/>
      <c r="L43" s="6"/>
      <c r="M43" s="6"/>
      <c r="N43" s="6"/>
      <c r="O43" s="6"/>
      <c r="P43" s="6"/>
    </row>
    <row r="44" spans="1:16" ht="15">
      <c r="A44" s="108" t="s">
        <v>314</v>
      </c>
      <c r="B44" s="6"/>
      <c r="C44" s="6"/>
      <c r="D44" s="6"/>
      <c r="E44" s="6"/>
      <c r="F44" s="6"/>
      <c r="G44" s="7"/>
      <c r="H44" s="108" t="s">
        <v>334</v>
      </c>
      <c r="I44" s="6"/>
      <c r="J44" s="7"/>
      <c r="K44" s="6"/>
      <c r="L44" s="6"/>
      <c r="M44" s="6"/>
      <c r="N44" s="6"/>
      <c r="O44" s="6"/>
      <c r="P44" s="6"/>
    </row>
    <row r="45" spans="2:16" ht="15">
      <c r="B45" s="6"/>
      <c r="C45" s="6"/>
      <c r="D45" s="6"/>
      <c r="E45" s="6"/>
      <c r="F45" s="6"/>
      <c r="G45" s="7"/>
      <c r="I45" s="6"/>
      <c r="J45" s="7"/>
      <c r="K45" s="6"/>
      <c r="L45" s="6"/>
      <c r="M45" s="6"/>
      <c r="N45" s="6"/>
      <c r="O45" s="6"/>
      <c r="P45" s="6"/>
    </row>
    <row r="46" spans="2:16" ht="15">
      <c r="B46" s="6"/>
      <c r="C46" s="6"/>
      <c r="D46" s="6"/>
      <c r="E46" s="6"/>
      <c r="F46" s="6"/>
      <c r="G46" s="7"/>
      <c r="I46" s="6"/>
      <c r="J46" s="7"/>
      <c r="K46" s="6"/>
      <c r="L46" s="6"/>
      <c r="M46" s="6"/>
      <c r="N46" s="6"/>
      <c r="O46" s="6"/>
      <c r="P46" s="6"/>
    </row>
    <row r="47" spans="1:16" ht="15">
      <c r="A47" s="6"/>
      <c r="B47" s="6"/>
      <c r="C47" s="6"/>
      <c r="D47" s="6"/>
      <c r="E47" s="6"/>
      <c r="F47" s="6"/>
      <c r="G47" s="7"/>
      <c r="I47" s="6"/>
      <c r="J47" s="7"/>
      <c r="K47" s="6"/>
      <c r="L47" s="6"/>
      <c r="M47" s="6"/>
      <c r="N47" s="6"/>
      <c r="O47" s="6"/>
      <c r="P47" s="6"/>
    </row>
    <row r="48" spans="4:16" ht="15">
      <c r="D48" s="6"/>
      <c r="E48" s="6"/>
      <c r="F48" s="6"/>
      <c r="G48" s="7"/>
      <c r="I48" s="6"/>
      <c r="J48" s="7"/>
      <c r="K48" s="6"/>
      <c r="L48" s="6"/>
      <c r="M48" s="6"/>
      <c r="N48" s="6"/>
      <c r="O48" s="6"/>
      <c r="P48" s="6"/>
    </row>
    <row r="49" spans="1:16" ht="15">
      <c r="A49" s="6"/>
      <c r="B49" s="6"/>
      <c r="C49" s="6"/>
      <c r="D49" s="6"/>
      <c r="E49" s="6"/>
      <c r="F49" s="6"/>
      <c r="G49" s="7"/>
      <c r="I49" s="6"/>
      <c r="J49" s="6"/>
      <c r="K49" s="6"/>
      <c r="L49" s="6"/>
      <c r="M49" s="6"/>
      <c r="N49" s="6"/>
      <c r="O49" s="6"/>
      <c r="P49" s="6"/>
    </row>
    <row r="50" ht="15">
      <c r="H50" s="88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</sheetData>
  <mergeCells count="2">
    <mergeCell ref="A2:L2"/>
    <mergeCell ref="A1:L1"/>
  </mergeCells>
  <printOptions horizontalCentered="1"/>
  <pageMargins left="0.5" right="1" top="0.75" bottom="0.5" header="0.5" footer="0.5"/>
  <pageSetup horizontalDpi="300" verticalDpi="300" orientation="landscape" scale="69" r:id="rId1"/>
  <headerFooter alignWithMargins="0">
    <oddHeader>&amp;RExhibit SCH-9
Page 5 of 5</oddHeader>
    <oddFooter>&amp;L&amp;"Arial,Bold"&amp;9XL &amp;F/SCH-9&amp;R&amp;"Arial,Bold"&amp;9&amp;D /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33"/>
  <sheetViews>
    <sheetView workbookViewId="0" topLeftCell="A1">
      <selection activeCell="A1" sqref="A1"/>
    </sheetView>
  </sheetViews>
  <sheetFormatPr defaultColWidth="8.88671875" defaultRowHeight="15"/>
  <cols>
    <col min="1" max="1" width="7.10546875" style="145" customWidth="1"/>
    <col min="2" max="2" width="16.21484375" style="145" bestFit="1" customWidth="1"/>
    <col min="3" max="6" width="7.10546875" style="145" customWidth="1"/>
    <col min="7" max="157" width="8.4453125" style="145" customWidth="1"/>
    <col min="158" max="158" width="8.4453125" style="145" bestFit="1" customWidth="1"/>
    <col min="159" max="16384" width="7.10546875" style="145" customWidth="1"/>
  </cols>
  <sheetData>
    <row r="1" spans="1:7" ht="15.75">
      <c r="A1" s="185" t="s">
        <v>304</v>
      </c>
      <c r="F1"/>
      <c r="G1"/>
    </row>
    <row r="2" spans="1:13" ht="15.75">
      <c r="A2" s="186" t="s">
        <v>307</v>
      </c>
      <c r="F2"/>
      <c r="G2"/>
      <c r="M2" s="183" t="s">
        <v>306</v>
      </c>
    </row>
    <row r="3" spans="1:14" ht="15.75">
      <c r="A3" s="187"/>
      <c r="B3" s="149"/>
      <c r="C3" s="220" t="s">
        <v>305</v>
      </c>
      <c r="D3" s="220"/>
      <c r="E3" s="220"/>
      <c r="F3" s="154"/>
      <c r="M3" s="184">
        <f>'Page 2'!N36</f>
        <v>0.06215681854008789</v>
      </c>
      <c r="N3"/>
    </row>
    <row r="4" spans="1:158" ht="15">
      <c r="A4" s="149"/>
      <c r="B4" s="149"/>
      <c r="C4" s="150">
        <v>2002</v>
      </c>
      <c r="D4" s="151" t="s">
        <v>138</v>
      </c>
      <c r="H4" s="145">
        <v>2001</v>
      </c>
      <c r="I4" s="145">
        <v>2002</v>
      </c>
      <c r="J4" s="145">
        <v>2003</v>
      </c>
      <c r="K4" s="145">
        <v>2004</v>
      </c>
      <c r="L4" s="145">
        <v>2005</v>
      </c>
      <c r="M4" s="145">
        <v>2006</v>
      </c>
      <c r="N4" s="145">
        <v>2007</v>
      </c>
      <c r="O4" s="145">
        <v>2008</v>
      </c>
      <c r="P4" s="145">
        <v>2009</v>
      </c>
      <c r="Q4" s="145">
        <v>2010</v>
      </c>
      <c r="R4" s="145">
        <v>2011</v>
      </c>
      <c r="S4" s="145">
        <v>2012</v>
      </c>
      <c r="T4" s="145">
        <v>2013</v>
      </c>
      <c r="U4" s="145">
        <v>2014</v>
      </c>
      <c r="V4" s="145">
        <v>2015</v>
      </c>
      <c r="W4" s="145">
        <v>2016</v>
      </c>
      <c r="X4" s="145">
        <v>2017</v>
      </c>
      <c r="Y4" s="145">
        <v>2018</v>
      </c>
      <c r="Z4" s="145">
        <v>2019</v>
      </c>
      <c r="AA4" s="145">
        <v>2020</v>
      </c>
      <c r="AB4" s="145">
        <v>2021</v>
      </c>
      <c r="AC4" s="145">
        <v>2022</v>
      </c>
      <c r="AD4" s="145">
        <v>2023</v>
      </c>
      <c r="AE4" s="145">
        <v>2024</v>
      </c>
      <c r="AF4" s="145">
        <v>2025</v>
      </c>
      <c r="AG4" s="145">
        <v>2026</v>
      </c>
      <c r="AH4" s="145">
        <v>2027</v>
      </c>
      <c r="AI4" s="145">
        <v>2028</v>
      </c>
      <c r="AJ4" s="145">
        <v>2029</v>
      </c>
      <c r="AK4" s="145">
        <v>2030</v>
      </c>
      <c r="AL4" s="145">
        <v>2031</v>
      </c>
      <c r="AM4" s="145">
        <v>2032</v>
      </c>
      <c r="AN4" s="145">
        <v>2033</v>
      </c>
      <c r="AO4" s="145">
        <v>2034</v>
      </c>
      <c r="AP4" s="145">
        <v>2035</v>
      </c>
      <c r="AQ4" s="145">
        <v>2036</v>
      </c>
      <c r="AR4" s="145">
        <v>2037</v>
      </c>
      <c r="AS4" s="145">
        <v>2038</v>
      </c>
      <c r="AT4" s="145">
        <v>2039</v>
      </c>
      <c r="AU4" s="145">
        <v>2040</v>
      </c>
      <c r="AV4" s="145">
        <v>2041</v>
      </c>
      <c r="AW4" s="145">
        <v>2042</v>
      </c>
      <c r="AX4" s="145">
        <v>2043</v>
      </c>
      <c r="AY4" s="145">
        <v>2044</v>
      </c>
      <c r="AZ4" s="145">
        <v>2045</v>
      </c>
      <c r="BA4" s="145">
        <v>2046</v>
      </c>
      <c r="BB4" s="145">
        <v>2047</v>
      </c>
      <c r="BC4" s="145">
        <v>2048</v>
      </c>
      <c r="BD4" s="145">
        <v>2049</v>
      </c>
      <c r="BE4" s="145">
        <v>2050</v>
      </c>
      <c r="BF4" s="145">
        <v>2051</v>
      </c>
      <c r="BG4" s="145">
        <v>2052</v>
      </c>
      <c r="BH4" s="145">
        <v>2053</v>
      </c>
      <c r="BI4" s="145">
        <v>2054</v>
      </c>
      <c r="BJ4" s="145">
        <v>2055</v>
      </c>
      <c r="BK4" s="145">
        <v>2056</v>
      </c>
      <c r="BL4" s="145">
        <v>2057</v>
      </c>
      <c r="BM4" s="145">
        <v>2058</v>
      </c>
      <c r="BN4" s="145">
        <v>2059</v>
      </c>
      <c r="BO4" s="145">
        <v>2060</v>
      </c>
      <c r="BP4" s="145">
        <v>2061</v>
      </c>
      <c r="BQ4" s="145">
        <v>2062</v>
      </c>
      <c r="BR4" s="145">
        <v>2063</v>
      </c>
      <c r="BS4" s="145">
        <v>2064</v>
      </c>
      <c r="BT4" s="145">
        <v>2065</v>
      </c>
      <c r="BU4" s="145">
        <v>2066</v>
      </c>
      <c r="BV4" s="145">
        <v>2067</v>
      </c>
      <c r="BW4" s="145">
        <v>2068</v>
      </c>
      <c r="BX4" s="145">
        <v>2069</v>
      </c>
      <c r="BY4" s="145">
        <v>2070</v>
      </c>
      <c r="BZ4" s="145">
        <v>2071</v>
      </c>
      <c r="CA4" s="145">
        <v>2072</v>
      </c>
      <c r="CB4" s="145">
        <v>2073</v>
      </c>
      <c r="CC4" s="145">
        <v>2074</v>
      </c>
      <c r="CD4" s="145">
        <v>2075</v>
      </c>
      <c r="CE4" s="145">
        <v>2076</v>
      </c>
      <c r="CF4" s="145">
        <v>2077</v>
      </c>
      <c r="CG4" s="145">
        <v>2078</v>
      </c>
      <c r="CH4" s="145">
        <v>2079</v>
      </c>
      <c r="CI4" s="145">
        <v>2080</v>
      </c>
      <c r="CJ4" s="145">
        <v>2081</v>
      </c>
      <c r="CK4" s="145">
        <v>2082</v>
      </c>
      <c r="CL4" s="145">
        <v>2083</v>
      </c>
      <c r="CM4" s="145">
        <v>2084</v>
      </c>
      <c r="CN4" s="145">
        <v>2085</v>
      </c>
      <c r="CO4" s="145">
        <v>2086</v>
      </c>
      <c r="CP4" s="145">
        <v>2087</v>
      </c>
      <c r="CQ4" s="145">
        <v>2088</v>
      </c>
      <c r="CR4" s="145">
        <v>2089</v>
      </c>
      <c r="CS4" s="145">
        <v>2090</v>
      </c>
      <c r="CT4" s="145">
        <v>2091</v>
      </c>
      <c r="CU4" s="145">
        <v>2092</v>
      </c>
      <c r="CV4" s="145">
        <v>2093</v>
      </c>
      <c r="CW4" s="145">
        <v>2094</v>
      </c>
      <c r="CX4" s="145">
        <v>2095</v>
      </c>
      <c r="CY4" s="145">
        <v>2096</v>
      </c>
      <c r="CZ4" s="145">
        <v>2097</v>
      </c>
      <c r="DA4" s="145">
        <v>2098</v>
      </c>
      <c r="DB4" s="145">
        <v>2099</v>
      </c>
      <c r="DC4" s="145">
        <v>2100</v>
      </c>
      <c r="DD4" s="145">
        <v>2101</v>
      </c>
      <c r="DE4" s="145">
        <v>2102</v>
      </c>
      <c r="DF4" s="145">
        <v>2103</v>
      </c>
      <c r="DG4" s="145">
        <v>2104</v>
      </c>
      <c r="DH4" s="145">
        <v>2105</v>
      </c>
      <c r="DI4" s="145">
        <v>2106</v>
      </c>
      <c r="DJ4" s="145">
        <v>2107</v>
      </c>
      <c r="DK4" s="145">
        <v>2108</v>
      </c>
      <c r="DL4" s="145">
        <v>2109</v>
      </c>
      <c r="DM4" s="145">
        <v>2110</v>
      </c>
      <c r="DN4" s="145">
        <v>2111</v>
      </c>
      <c r="DO4" s="145">
        <v>2112</v>
      </c>
      <c r="DP4" s="145">
        <v>2113</v>
      </c>
      <c r="DQ4" s="145">
        <v>2114</v>
      </c>
      <c r="DR4" s="145">
        <v>2115</v>
      </c>
      <c r="DS4" s="145">
        <v>2116</v>
      </c>
      <c r="DT4" s="145">
        <v>2117</v>
      </c>
      <c r="DU4" s="145">
        <v>2118</v>
      </c>
      <c r="DV4" s="145">
        <v>2119</v>
      </c>
      <c r="DW4" s="145">
        <v>2120</v>
      </c>
      <c r="DX4" s="145">
        <v>2121</v>
      </c>
      <c r="DY4" s="145">
        <v>2122</v>
      </c>
      <c r="DZ4" s="145">
        <v>2123</v>
      </c>
      <c r="EA4" s="145">
        <v>2124</v>
      </c>
      <c r="EB4" s="145">
        <v>2125</v>
      </c>
      <c r="EC4" s="145">
        <v>2126</v>
      </c>
      <c r="ED4" s="145">
        <v>2127</v>
      </c>
      <c r="EE4" s="145">
        <v>2128</v>
      </c>
      <c r="EF4" s="145">
        <v>2129</v>
      </c>
      <c r="EG4" s="145">
        <v>2130</v>
      </c>
      <c r="EH4" s="145">
        <v>2131</v>
      </c>
      <c r="EI4" s="145">
        <v>2132</v>
      </c>
      <c r="EJ4" s="145">
        <v>2133</v>
      </c>
      <c r="EK4" s="145">
        <v>2134</v>
      </c>
      <c r="EL4" s="145">
        <v>2135</v>
      </c>
      <c r="EM4" s="145">
        <v>2136</v>
      </c>
      <c r="EN4" s="145">
        <v>2137</v>
      </c>
      <c r="EO4" s="145">
        <v>2138</v>
      </c>
      <c r="EP4" s="145">
        <v>2139</v>
      </c>
      <c r="EQ4" s="145">
        <v>2140</v>
      </c>
      <c r="ER4" s="145">
        <v>2141</v>
      </c>
      <c r="ES4" s="145">
        <v>2142</v>
      </c>
      <c r="ET4" s="145">
        <v>2143</v>
      </c>
      <c r="EU4" s="145">
        <v>2144</v>
      </c>
      <c r="EV4" s="145">
        <v>2145</v>
      </c>
      <c r="EW4" s="145">
        <v>2146</v>
      </c>
      <c r="EX4" s="145">
        <v>2147</v>
      </c>
      <c r="EY4" s="145">
        <v>2148</v>
      </c>
      <c r="EZ4" s="145">
        <v>2149</v>
      </c>
      <c r="FA4" s="145">
        <v>2150</v>
      </c>
      <c r="FB4" s="145">
        <v>2151</v>
      </c>
    </row>
    <row r="5" spans="1:158" ht="15">
      <c r="A5" s="155"/>
      <c r="B5" s="156" t="s">
        <v>1</v>
      </c>
      <c r="C5" s="155" t="s">
        <v>47</v>
      </c>
      <c r="D5" s="155" t="s">
        <v>47</v>
      </c>
      <c r="E5" s="148" t="s">
        <v>26</v>
      </c>
      <c r="G5" s="148" t="s">
        <v>140</v>
      </c>
      <c r="H5" s="148" t="s">
        <v>141</v>
      </c>
      <c r="I5" s="148" t="s">
        <v>142</v>
      </c>
      <c r="J5" s="148" t="s">
        <v>143</v>
      </c>
      <c r="K5" s="148" t="s">
        <v>144</v>
      </c>
      <c r="L5" s="148" t="s">
        <v>145</v>
      </c>
      <c r="M5" s="148" t="s">
        <v>146</v>
      </c>
      <c r="N5" s="148" t="s">
        <v>147</v>
      </c>
      <c r="O5" s="148" t="s">
        <v>148</v>
      </c>
      <c r="P5" s="148" t="s">
        <v>149</v>
      </c>
      <c r="Q5" s="148" t="s">
        <v>150</v>
      </c>
      <c r="R5" s="148" t="s">
        <v>151</v>
      </c>
      <c r="S5" s="148" t="s">
        <v>152</v>
      </c>
      <c r="T5" s="148" t="s">
        <v>153</v>
      </c>
      <c r="U5" s="148" t="s">
        <v>154</v>
      </c>
      <c r="V5" s="148" t="s">
        <v>155</v>
      </c>
      <c r="W5" s="148" t="s">
        <v>156</v>
      </c>
      <c r="X5" s="148" t="s">
        <v>157</v>
      </c>
      <c r="Y5" s="148" t="s">
        <v>158</v>
      </c>
      <c r="Z5" s="148" t="s">
        <v>159</v>
      </c>
      <c r="AA5" s="148" t="s">
        <v>160</v>
      </c>
      <c r="AB5" s="148" t="s">
        <v>161</v>
      </c>
      <c r="AC5" s="148" t="s">
        <v>162</v>
      </c>
      <c r="AD5" s="148" t="s">
        <v>163</v>
      </c>
      <c r="AE5" s="148" t="s">
        <v>164</v>
      </c>
      <c r="AF5" s="148" t="s">
        <v>165</v>
      </c>
      <c r="AG5" s="148" t="s">
        <v>166</v>
      </c>
      <c r="AH5" s="148" t="s">
        <v>167</v>
      </c>
      <c r="AI5" s="148" t="s">
        <v>168</v>
      </c>
      <c r="AJ5" s="148" t="s">
        <v>169</v>
      </c>
      <c r="AK5" s="148" t="s">
        <v>170</v>
      </c>
      <c r="AL5" s="148" t="s">
        <v>171</v>
      </c>
      <c r="AM5" s="148" t="s">
        <v>172</v>
      </c>
      <c r="AN5" s="148" t="s">
        <v>173</v>
      </c>
      <c r="AO5" s="148" t="s">
        <v>174</v>
      </c>
      <c r="AP5" s="148" t="s">
        <v>175</v>
      </c>
      <c r="AQ5" s="148" t="s">
        <v>176</v>
      </c>
      <c r="AR5" s="148" t="s">
        <v>177</v>
      </c>
      <c r="AS5" s="148" t="s">
        <v>178</v>
      </c>
      <c r="AT5" s="148" t="s">
        <v>179</v>
      </c>
      <c r="AU5" s="148" t="s">
        <v>180</v>
      </c>
      <c r="AV5" s="148" t="s">
        <v>181</v>
      </c>
      <c r="AW5" s="148" t="s">
        <v>182</v>
      </c>
      <c r="AX5" s="148" t="s">
        <v>183</v>
      </c>
      <c r="AY5" s="148" t="s">
        <v>184</v>
      </c>
      <c r="AZ5" s="148" t="s">
        <v>185</v>
      </c>
      <c r="BA5" s="148" t="s">
        <v>186</v>
      </c>
      <c r="BB5" s="148" t="s">
        <v>187</v>
      </c>
      <c r="BC5" s="148" t="s">
        <v>188</v>
      </c>
      <c r="BD5" s="148" t="s">
        <v>189</v>
      </c>
      <c r="BE5" s="148" t="s">
        <v>190</v>
      </c>
      <c r="BF5" s="148" t="s">
        <v>191</v>
      </c>
      <c r="BG5" s="148" t="s">
        <v>192</v>
      </c>
      <c r="BH5" s="148" t="s">
        <v>193</v>
      </c>
      <c r="BI5" s="148" t="s">
        <v>194</v>
      </c>
      <c r="BJ5" s="148" t="s">
        <v>195</v>
      </c>
      <c r="BK5" s="148" t="s">
        <v>196</v>
      </c>
      <c r="BL5" s="148" t="s">
        <v>197</v>
      </c>
      <c r="BM5" s="148" t="s">
        <v>198</v>
      </c>
      <c r="BN5" s="148" t="s">
        <v>199</v>
      </c>
      <c r="BO5" s="148" t="s">
        <v>200</v>
      </c>
      <c r="BP5" s="148" t="s">
        <v>201</v>
      </c>
      <c r="BQ5" s="148" t="s">
        <v>202</v>
      </c>
      <c r="BR5" s="148" t="s">
        <v>203</v>
      </c>
      <c r="BS5" s="148" t="s">
        <v>204</v>
      </c>
      <c r="BT5" s="148" t="s">
        <v>205</v>
      </c>
      <c r="BU5" s="148" t="s">
        <v>206</v>
      </c>
      <c r="BV5" s="148" t="s">
        <v>207</v>
      </c>
      <c r="BW5" s="148" t="s">
        <v>208</v>
      </c>
      <c r="BX5" s="148" t="s">
        <v>209</v>
      </c>
      <c r="BY5" s="148" t="s">
        <v>210</v>
      </c>
      <c r="BZ5" s="148" t="s">
        <v>211</v>
      </c>
      <c r="CA5" s="148" t="s">
        <v>212</v>
      </c>
      <c r="CB5" s="148" t="s">
        <v>213</v>
      </c>
      <c r="CC5" s="148" t="s">
        <v>214</v>
      </c>
      <c r="CD5" s="148" t="s">
        <v>215</v>
      </c>
      <c r="CE5" s="148" t="s">
        <v>216</v>
      </c>
      <c r="CF5" s="148" t="s">
        <v>217</v>
      </c>
      <c r="CG5" s="148" t="s">
        <v>218</v>
      </c>
      <c r="CH5" s="148" t="s">
        <v>219</v>
      </c>
      <c r="CI5" s="148" t="s">
        <v>220</v>
      </c>
      <c r="CJ5" s="148" t="s">
        <v>221</v>
      </c>
      <c r="CK5" s="148" t="s">
        <v>222</v>
      </c>
      <c r="CL5" s="148" t="s">
        <v>223</v>
      </c>
      <c r="CM5" s="148" t="s">
        <v>224</v>
      </c>
      <c r="CN5" s="148" t="s">
        <v>225</v>
      </c>
      <c r="CO5" s="148" t="s">
        <v>226</v>
      </c>
      <c r="CP5" s="148" t="s">
        <v>227</v>
      </c>
      <c r="CQ5" s="148" t="s">
        <v>228</v>
      </c>
      <c r="CR5" s="148" t="s">
        <v>229</v>
      </c>
      <c r="CS5" s="148" t="s">
        <v>230</v>
      </c>
      <c r="CT5" s="148" t="s">
        <v>231</v>
      </c>
      <c r="CU5" s="148" t="s">
        <v>232</v>
      </c>
      <c r="CV5" s="148" t="s">
        <v>233</v>
      </c>
      <c r="CW5" s="148" t="s">
        <v>234</v>
      </c>
      <c r="CX5" s="148" t="s">
        <v>235</v>
      </c>
      <c r="CY5" s="148" t="s">
        <v>236</v>
      </c>
      <c r="CZ5" s="148" t="s">
        <v>237</v>
      </c>
      <c r="DA5" s="148" t="s">
        <v>238</v>
      </c>
      <c r="DB5" s="148" t="s">
        <v>239</v>
      </c>
      <c r="DC5" s="148" t="s">
        <v>240</v>
      </c>
      <c r="DD5" s="148" t="s">
        <v>241</v>
      </c>
      <c r="DE5" s="148" t="s">
        <v>242</v>
      </c>
      <c r="DF5" s="148" t="s">
        <v>243</v>
      </c>
      <c r="DG5" s="148" t="s">
        <v>244</v>
      </c>
      <c r="DH5" s="148" t="s">
        <v>245</v>
      </c>
      <c r="DI5" s="148" t="s">
        <v>246</v>
      </c>
      <c r="DJ5" s="148" t="s">
        <v>247</v>
      </c>
      <c r="DK5" s="148" t="s">
        <v>248</v>
      </c>
      <c r="DL5" s="148" t="s">
        <v>249</v>
      </c>
      <c r="DM5" s="148" t="s">
        <v>250</v>
      </c>
      <c r="DN5" s="148" t="s">
        <v>251</v>
      </c>
      <c r="DO5" s="148" t="s">
        <v>252</v>
      </c>
      <c r="DP5" s="148" t="s">
        <v>253</v>
      </c>
      <c r="DQ5" s="148" t="s">
        <v>254</v>
      </c>
      <c r="DR5" s="148" t="s">
        <v>255</v>
      </c>
      <c r="DS5" s="148" t="s">
        <v>256</v>
      </c>
      <c r="DT5" s="148" t="s">
        <v>257</v>
      </c>
      <c r="DU5" s="148" t="s">
        <v>258</v>
      </c>
      <c r="DV5" s="148" t="s">
        <v>259</v>
      </c>
      <c r="DW5" s="148" t="s">
        <v>260</v>
      </c>
      <c r="DX5" s="148" t="s">
        <v>261</v>
      </c>
      <c r="DY5" s="148" t="s">
        <v>262</v>
      </c>
      <c r="DZ5" s="148" t="s">
        <v>263</v>
      </c>
      <c r="EA5" s="148" t="s">
        <v>264</v>
      </c>
      <c r="EB5" s="148" t="s">
        <v>265</v>
      </c>
      <c r="EC5" s="148" t="s">
        <v>266</v>
      </c>
      <c r="ED5" s="148" t="s">
        <v>267</v>
      </c>
      <c r="EE5" s="148" t="s">
        <v>268</v>
      </c>
      <c r="EF5" s="148" t="s">
        <v>269</v>
      </c>
      <c r="EG5" s="148" t="s">
        <v>270</v>
      </c>
      <c r="EH5" s="148" t="s">
        <v>271</v>
      </c>
      <c r="EI5" s="148" t="s">
        <v>272</v>
      </c>
      <c r="EJ5" s="148" t="s">
        <v>273</v>
      </c>
      <c r="EK5" s="148" t="s">
        <v>274</v>
      </c>
      <c r="EL5" s="148" t="s">
        <v>275</v>
      </c>
      <c r="EM5" s="148" t="s">
        <v>276</v>
      </c>
      <c r="EN5" s="148" t="s">
        <v>277</v>
      </c>
      <c r="EO5" s="148" t="s">
        <v>278</v>
      </c>
      <c r="EP5" s="148" t="s">
        <v>279</v>
      </c>
      <c r="EQ5" s="148" t="s">
        <v>280</v>
      </c>
      <c r="ER5" s="148" t="s">
        <v>281</v>
      </c>
      <c r="ES5" s="148" t="s">
        <v>282</v>
      </c>
      <c r="ET5" s="148" t="s">
        <v>283</v>
      </c>
      <c r="EU5" s="148" t="s">
        <v>284</v>
      </c>
      <c r="EV5" s="148" t="s">
        <v>285</v>
      </c>
      <c r="EW5" s="148" t="s">
        <v>286</v>
      </c>
      <c r="EX5" s="148" t="s">
        <v>287</v>
      </c>
      <c r="EY5" s="148" t="s">
        <v>288</v>
      </c>
      <c r="EZ5" s="148" t="s">
        <v>289</v>
      </c>
      <c r="FA5" s="148" t="s">
        <v>290</v>
      </c>
      <c r="FB5" s="148" t="s">
        <v>291</v>
      </c>
    </row>
    <row r="6" spans="1:158" ht="15">
      <c r="A6" s="152">
        <f>'Page 3'!A12</f>
        <v>1</v>
      </c>
      <c r="B6" s="152" t="str">
        <f>'Page 3'!B12</f>
        <v>Alliant Energy Co.</v>
      </c>
      <c r="C6" s="153">
        <f>'Page 3'!C12</f>
        <v>2</v>
      </c>
      <c r="D6" s="153">
        <f>'Page 3'!D12</f>
        <v>2</v>
      </c>
      <c r="E6" s="146">
        <f>(D6/C6)^(1/3)-1</f>
        <v>0</v>
      </c>
      <c r="F6" s="146"/>
      <c r="G6" s="146">
        <f>IRR(H6:FB6,0.12)</f>
        <v>0.11846385596181322</v>
      </c>
      <c r="H6" s="147">
        <f>-'Page 2'!C12</f>
        <v>-30.19</v>
      </c>
      <c r="I6" s="147">
        <f>C6</f>
        <v>2</v>
      </c>
      <c r="J6" s="147">
        <f aca="true" t="shared" si="0" ref="J6:K19">I6+($L6-$I6)/3</f>
        <v>2</v>
      </c>
      <c r="K6" s="147">
        <f t="shared" si="0"/>
        <v>2</v>
      </c>
      <c r="L6" s="147">
        <f>D6</f>
        <v>2</v>
      </c>
      <c r="M6" s="147">
        <f>L6*(1+'Page 2'!$N$36)</f>
        <v>2.1243136370801756</v>
      </c>
      <c r="N6" s="147">
        <f>M6*(1+'Page 2'!$N$36)</f>
        <v>2.256354214342402</v>
      </c>
      <c r="O6" s="147">
        <f>N6*(1+'Page 2'!$N$36)</f>
        <v>2.396602013805445</v>
      </c>
      <c r="P6" s="147">
        <f>O6*(1+'Page 2'!$N$36)</f>
        <v>2.545567170290359</v>
      </c>
      <c r="Q6" s="147">
        <f>P6*(1+'Page 2'!$N$36)</f>
        <v>2.7037915269757016</v>
      </c>
      <c r="R6" s="147">
        <f>Q6*(1+'Page 2'!$N$36)</f>
        <v>2.8718506062881572</v>
      </c>
      <c r="S6" s="147">
        <f>R6*(1+'Page 2'!$N$36)</f>
        <v>3.0503557032974515</v>
      </c>
      <c r="T6" s="147">
        <f>S6*(1+'Page 2'!$N$36)</f>
        <v>3.2399561092300333</v>
      </c>
      <c r="U6" s="147">
        <f>T6*(1+'Page 2'!$N$36)</f>
        <v>3.4413414731892935</v>
      </c>
      <c r="V6" s="147">
        <f>U6*(1+'Page 2'!$N$36)</f>
        <v>3.6552443106727988</v>
      </c>
      <c r="W6" s="147">
        <f>V6*(1+'Page 2'!$N$36)</f>
        <v>3.8824426680109765</v>
      </c>
      <c r="X6" s="147">
        <f>W6*(1+'Page 2'!$N$36)</f>
        <v>4.123762952418829</v>
      </c>
      <c r="Y6" s="147">
        <f>X6*(1+'Page 2'!$N$36)</f>
        <v>4.380082937954663</v>
      </c>
      <c r="Z6" s="147">
        <f>Y6*(1+'Page 2'!$N$36)</f>
        <v>4.652334958319646</v>
      </c>
      <c r="AA6" s="147">
        <f>Z6*(1+'Page 2'!$N$36)</f>
        <v>4.941509298111627</v>
      </c>
      <c r="AB6" s="147">
        <f>AA6*(1+'Page 2'!$N$36)</f>
        <v>5.248657794868508</v>
      </c>
      <c r="AC6" s="147">
        <f>AB6*(1+'Page 2'!$N$36)</f>
        <v>5.574897665003167</v>
      </c>
      <c r="AD6" s="147">
        <f>AC6*(1+'Page 2'!$N$36)</f>
        <v>5.921415567546329</v>
      </c>
      <c r="AE6" s="147">
        <f>AD6*(1+'Page 2'!$N$36)</f>
        <v>6.289471920478757</v>
      </c>
      <c r="AF6" s="147">
        <f>AE6*(1+'Page 2'!$N$36)</f>
        <v>6.680405485352932</v>
      </c>
      <c r="AG6" s="147">
        <f>AF6*(1+'Page 2'!$N$36)</f>
        <v>7.095638236880222</v>
      </c>
      <c r="AH6" s="147">
        <f>AG6*(1+'Page 2'!$N$36)</f>
        <v>7.536680535196095</v>
      </c>
      <c r="AI6" s="147">
        <f>AH6*(1+'Page 2'!$N$36)</f>
        <v>8.005136619616891</v>
      </c>
      <c r="AJ6" s="147">
        <f>AI6*(1+'Page 2'!$N$36)</f>
        <v>8.502710443871031</v>
      </c>
      <c r="AK6" s="147">
        <f>AJ6*(1+'Page 2'!$N$36)</f>
        <v>9.031211874029632</v>
      </c>
      <c r="AL6" s="147">
        <f>AK6*(1+'Page 2'!$N$36)</f>
        <v>9.592563271680778</v>
      </c>
      <c r="AM6" s="147">
        <f>AL6*(1+'Page 2'!$N$36)</f>
        <v>10.18880648629295</v>
      </c>
      <c r="AN6" s="147">
        <f>AM6*(1+'Page 2'!$N$36)</f>
        <v>10.822110282201532</v>
      </c>
      <c r="AO6" s="147">
        <f>AN6*(1+'Page 2'!$N$36)</f>
        <v>11.494778227233152</v>
      </c>
      <c r="AP6" s="147">
        <f>AO6*(1+'Page 2'!$N$36)</f>
        <v>12.209257071661835</v>
      </c>
      <c r="AQ6" s="147">
        <f>AP6*(1+'Page 2'!$N$36)</f>
        <v>12.968145647974403</v>
      </c>
      <c r="AR6" s="147">
        <f>AQ6*(1+'Page 2'!$N$36)</f>
        <v>13.774204323816978</v>
      </c>
      <c r="AS6" s="147">
        <f>AR6*(1+'Page 2'!$N$36)</f>
        <v>14.630365042506563</v>
      </c>
      <c r="AT6" s="147">
        <f>AS6*(1+'Page 2'!$N$36)</f>
        <v>15.539741987628888</v>
      </c>
      <c r="AU6" s="147">
        <f>AT6*(1+'Page 2'!$N$36)</f>
        <v>16.50564291051372</v>
      </c>
      <c r="AV6" s="147">
        <f>AU6*(1+'Page 2'!$N$36)</f>
        <v>17.531581161790008</v>
      </c>
      <c r="AW6" s="147">
        <f>AV6*(1+'Page 2'!$N$36)</f>
        <v>18.62128847078421</v>
      </c>
      <c r="AX6" s="147">
        <f>AW6*(1+'Page 2'!$N$36)</f>
        <v>19.778728519245377</v>
      </c>
      <c r="AY6" s="147">
        <f>AX6*(1+'Page 2'!$N$36)</f>
        <v>21.00811135876977</v>
      </c>
      <c r="AZ6" s="147">
        <f>AY6*(1+'Page 2'!$N$36)</f>
        <v>22.31390872436678</v>
      </c>
      <c r="BA6" s="147">
        <f>AZ6*(1+'Page 2'!$N$36)</f>
        <v>23.70087029986733</v>
      </c>
      <c r="BB6" s="147">
        <f>BA6*(1+'Page 2'!$N$36)</f>
        <v>25.17404099433834</v>
      </c>
      <c r="BC6" s="147">
        <f>BB6*(1+'Page 2'!$N$36)</f>
        <v>26.738779292344162</v>
      </c>
      <c r="BD6" s="147">
        <f>BC6*(1+'Page 2'!$N$36)</f>
        <v>28.400776744801856</v>
      </c>
      <c r="BE6" s="147">
        <f>BD6*(1+'Page 2'!$N$36)</f>
        <v>30.16607867132605</v>
      </c>
      <c r="BF6" s="147">
        <f>BE6*(1+'Page 2'!$N$36)</f>
        <v>32.041106149365675</v>
      </c>
      <c r="BG6" s="147">
        <f>BF6*(1+'Page 2'!$N$36)</f>
        <v>34.03267937011549</v>
      </c>
      <c r="BH6" s="147">
        <f>BG6*(1+'Page 2'!$N$36)</f>
        <v>36.148042446156744</v>
      </c>
      <c r="BI6" s="147">
        <f>BH6*(1+'Page 2'!$N$36)</f>
        <v>38.3948897610619</v>
      </c>
      <c r="BJ6" s="147">
        <f>BI6*(1+'Page 2'!$N$36)</f>
        <v>40.781393956806895</v>
      </c>
      <c r="BK6" s="147">
        <f>BJ6*(1+'Page 2'!$N$36)</f>
        <v>43.316235660791975</v>
      </c>
      <c r="BL6" s="147">
        <f>BK6*(1+'Page 2'!$N$36)</f>
        <v>46.0086350605995</v>
      </c>
      <c r="BM6" s="147">
        <f>BL6*(1+'Page 2'!$N$36)</f>
        <v>48.868385441338305</v>
      </c>
      <c r="BN6" s="147">
        <f>BM6*(1+'Page 2'!$N$36)</f>
        <v>51.90588880756264</v>
      </c>
      <c r="BO6" s="147">
        <f>BN6*(1+'Page 2'!$N$36)</f>
        <v>55.132193719336286</v>
      </c>
      <c r="BP6" s="147">
        <f>BO6*(1+'Page 2'!$N$36)</f>
        <v>58.55903548006604</v>
      </c>
      <c r="BQ6" s="147">
        <f>BP6*(1+'Page 2'!$N$36)</f>
        <v>62.19887882228307</v>
      </c>
      <c r="BR6" s="147">
        <f>BQ6*(1+'Page 2'!$N$36)</f>
        <v>66.06496324663664</v>
      </c>
      <c r="BS6" s="147">
        <f>BR6*(1+'Page 2'!$N$36)</f>
        <v>70.1713511790154</v>
      </c>
      <c r="BT6" s="147">
        <f>BS6*(1+'Page 2'!$N$36)</f>
        <v>74.53297912096224</v>
      </c>
      <c r="BU6" s="147">
        <f>BT6*(1+'Page 2'!$N$36)</f>
        <v>79.16571197943604</v>
      </c>
      <c r="BV6" s="147">
        <f>BU6*(1+'Page 2'!$N$36)</f>
        <v>84.0864007735387</v>
      </c>
      <c r="BW6" s="147">
        <f>BV6*(1+'Page 2'!$N$36)</f>
        <v>89.31294392810864</v>
      </c>
      <c r="BX6" s="147">
        <f>BW6*(1+'Page 2'!$N$36)</f>
        <v>94.86435237712912</v>
      </c>
      <c r="BY6" s="147">
        <f>BX6*(1+'Page 2'!$N$36)</f>
        <v>100.76081871375729</v>
      </c>
      <c r="BZ6" s="147">
        <f>BY6*(1+'Page 2'!$N$36)</f>
        <v>107.02379063849898</v>
      </c>
      <c r="CA6" s="147">
        <f>BZ6*(1+'Page 2'!$N$36)</f>
        <v>113.6760489726885</v>
      </c>
      <c r="CB6" s="147">
        <f>CA6*(1+'Page 2'!$N$36)</f>
        <v>120.74179052103804</v>
      </c>
      <c r="CC6" s="147">
        <f>CB6*(1+'Page 2'!$N$36)</f>
        <v>128.2467160846595</v>
      </c>
      <c r="CD6" s="147">
        <f>CC6*(1+'Page 2'!$N$36)</f>
        <v>136.21812394469586</v>
      </c>
      <c r="CE6" s="147">
        <f>CD6*(1+'Page 2'!$N$36)</f>
        <v>144.68500915659752</v>
      </c>
      <c r="CF6" s="147">
        <f>CE6*(1+'Page 2'!$N$36)</f>
        <v>153.6781690162151</v>
      </c>
      <c r="CG6" s="147">
        <f>CF6*(1+'Page 2'!$N$36)</f>
        <v>163.2303150813289</v>
      </c>
      <c r="CH6" s="147">
        <f>CG6*(1+'Page 2'!$N$36)</f>
        <v>173.37619215608044</v>
      </c>
      <c r="CI6" s="147">
        <f>CH6*(1+'Page 2'!$N$36)</f>
        <v>184.15270467109733</v>
      </c>
      <c r="CJ6" s="147">
        <f>CI6*(1+'Page 2'!$N$36)</f>
        <v>195.5990509190051</v>
      </c>
      <c r="CK6" s="147">
        <f>CJ6*(1+'Page 2'!$N$36)</f>
        <v>207.75686563359108</v>
      </c>
      <c r="CL6" s="147">
        <f>CK6*(1+'Page 2'!$N$36)</f>
        <v>220.6703714312356</v>
      </c>
      <c r="CM6" s="147">
        <f>CL6*(1+'Page 2'!$N$36)</f>
        <v>234.38653966546067</v>
      </c>
      <c r="CN6" s="147">
        <f>CM6*(1+'Page 2'!$N$36)</f>
        <v>248.9552612796858</v>
      </c>
      <c r="CO6" s="147">
        <f>CN6*(1+'Page 2'!$N$36)</f>
        <v>264.4295282796474</v>
      </c>
      <c r="CP6" s="147">
        <f>CO6*(1+'Page 2'!$N$36)</f>
        <v>280.86562648556645</v>
      </c>
      <c r="CQ6" s="147">
        <f>CP6*(1+'Page 2'!$N$36)</f>
        <v>298.3233402651779</v>
      </c>
      <c r="CR6" s="147">
        <f>CQ6*(1+'Page 2'!$N$36)</f>
        <v>316.8661699923134</v>
      </c>
      <c r="CS6" s="147">
        <f>CR6*(1+'Page 2'!$N$36)</f>
        <v>336.5615630220183</v>
      </c>
      <c r="CT6" s="147">
        <f>CS6*(1+'Page 2'!$N$36)</f>
        <v>357.4811590223462</v>
      </c>
      <c r="CU6" s="147">
        <f>CT6*(1+'Page 2'!$N$36)</f>
        <v>379.7010505551985</v>
      </c>
      <c r="CV6" s="147">
        <f>CU6*(1+'Page 2'!$N$36)</f>
        <v>403.30205985403865</v>
      </c>
      <c r="CW6" s="147">
        <f>CV6*(1+'Page 2'!$N$36)</f>
        <v>428.37003280522976</v>
      </c>
      <c r="CX6" s="147">
        <f>CW6*(1+'Page 2'!$N$36)</f>
        <v>454.9961512023159</v>
      </c>
      <c r="CY6" s="147">
        <f>CX6*(1+'Page 2'!$N$36)</f>
        <v>483.2772644090366</v>
      </c>
      <c r="CZ6" s="147">
        <f>CY6*(1+'Page 2'!$N$36)</f>
        <v>513.3162416374591</v>
      </c>
      <c r="DA6" s="147">
        <f>CZ6*(1+'Page 2'!$N$36)</f>
        <v>545.2223461225985</v>
      </c>
      <c r="DB6" s="147">
        <f>DA6*(1+'Page 2'!$N$36)</f>
        <v>579.1116325545419</v>
      </c>
      <c r="DC6" s="147">
        <f>DB6*(1+'Page 2'!$N$36)</f>
        <v>615.1073692136886</v>
      </c>
      <c r="DD6" s="147">
        <f>DC6*(1+'Page 2'!$N$36)</f>
        <v>653.3404863445746</v>
      </c>
      <c r="DE6" s="147">
        <f>DD6*(1+'Page 2'!$N$36)</f>
        <v>693.950052399187</v>
      </c>
      <c r="DF6" s="147">
        <f>DE6*(1+'Page 2'!$N$36)</f>
        <v>737.0837798820477</v>
      </c>
      <c r="DG6" s="147">
        <f>DF6*(1+'Page 2'!$N$36)</f>
        <v>782.8985626370181</v>
      </c>
      <c r="DH6" s="147">
        <f>DG6*(1+'Page 2'!$N$36)</f>
        <v>831.5610465301428</v>
      </c>
      <c r="DI6" s="147">
        <f>DH6*(1+'Page 2'!$N$36)</f>
        <v>883.2482356043224</v>
      </c>
      <c r="DJ6" s="147">
        <f>DI6*(1+'Page 2'!$N$36)</f>
        <v>938.148135910633</v>
      </c>
      <c r="DK6" s="147">
        <f>DJ6*(1+'Page 2'!$N$36)</f>
        <v>996.4604393581518</v>
      </c>
      <c r="DL6" s="147">
        <f>DK6*(1+'Page 2'!$N$36)</f>
        <v>1058.3972500697125</v>
      </c>
      <c r="DM6" s="147">
        <f>DL6*(1+'Page 2'!$N$36)</f>
        <v>1124.1838558856236</v>
      </c>
      <c r="DN6" s="147">
        <f>DM6*(1+'Page 2'!$N$36)</f>
        <v>1194.0595478216026</v>
      </c>
      <c r="DO6" s="147">
        <f>DN6*(1+'Page 2'!$N$36)</f>
        <v>1268.2784904616092</v>
      </c>
      <c r="DP6" s="147">
        <f>DO6*(1+'Page 2'!$N$36)</f>
        <v>1347.1106464515278</v>
      </c>
      <c r="DQ6" s="147">
        <f>DP6*(1+'Page 2'!$N$36)</f>
        <v>1430.8427584564358</v>
      </c>
      <c r="DR6" s="147">
        <f>DQ6*(1+'Page 2'!$N$36)</f>
        <v>1519.7793921532111</v>
      </c>
      <c r="DS6" s="147">
        <f>DR6*(1+'Page 2'!$N$36)</f>
        <v>1614.2440440522432</v>
      </c>
      <c r="DT6" s="147">
        <f>DS6*(1+'Page 2'!$N$36)</f>
        <v>1714.580318177816</v>
      </c>
      <c r="DU6" s="147">
        <f>DT6*(1+'Page 2'!$N$36)</f>
        <v>1821.1531758872006</v>
      </c>
      <c r="DV6" s="147">
        <f>DU6*(1+'Page 2'!$N$36)</f>
        <v>1934.350263374526</v>
      </c>
      <c r="DW6" s="147">
        <f>DV6*(1+'Page 2'!$N$36)</f>
        <v>2054.5833216880674</v>
      </c>
      <c r="DX6" s="147">
        <f>DW6*(1+'Page 2'!$N$36)</f>
        <v>2182.2896843897233</v>
      </c>
      <c r="DY6" s="147">
        <f>DX6*(1+'Page 2'!$N$36)</f>
        <v>2317.933868304241</v>
      </c>
      <c r="DZ6" s="147">
        <f>DY6*(1+'Page 2'!$N$36)</f>
        <v>2462.0092631443517</v>
      </c>
      <c r="EA6" s="147">
        <f>DZ6*(1+'Page 2'!$N$36)</f>
        <v>2615.0399261576304</v>
      </c>
      <c r="EB6" s="147">
        <f>EA6*(1+'Page 2'!$N$36)</f>
        <v>2777.5824883228947</v>
      </c>
      <c r="EC6" s="147">
        <f>EB6*(1+'Page 2'!$N$36)</f>
        <v>2950.2281790297066</v>
      </c>
      <c r="ED6" s="147">
        <f>EC6*(1+'Page 2'!$N$36)</f>
        <v>3133.60497660551</v>
      </c>
      <c r="EE6" s="147">
        <f>ED6*(1+'Page 2'!$N$36)</f>
        <v>3328.379892512695</v>
      </c>
      <c r="EF6" s="147">
        <f>EE6*(1+'Page 2'!$N$36)</f>
        <v>3535.2613975240833</v>
      </c>
      <c r="EG6" s="147">
        <f>EF6*(1+'Page 2'!$N$36)</f>
        <v>3755.001998701765</v>
      </c>
      <c r="EH6" s="147">
        <f>EG6*(1+'Page 2'!$N$36)</f>
        <v>3988.4009765527376</v>
      </c>
      <c r="EI6" s="147">
        <f>EH6*(1+'Page 2'!$N$36)</f>
        <v>4236.307292317435</v>
      </c>
      <c r="EJ6" s="147">
        <f>EI6*(1+'Page 2'!$N$36)</f>
        <v>4499.62267596606</v>
      </c>
      <c r="EK6" s="147">
        <f>EJ6*(1+'Page 2'!$N$36)</f>
        <v>4779.3049061349475</v>
      </c>
      <c r="EL6" s="147">
        <f>EK6*(1+'Page 2'!$N$36)</f>
        <v>5076.371293933329</v>
      </c>
      <c r="EM6" s="147">
        <f>EL6*(1+'Page 2'!$N$36)</f>
        <v>5391.902383292454</v>
      </c>
      <c r="EN6" s="147">
        <f>EM6*(1+'Page 2'!$N$36)</f>
        <v>5727.04588131663</v>
      </c>
      <c r="EO6" s="147">
        <f>EN6*(1+'Page 2'!$N$36)</f>
        <v>6083.020832932385</v>
      </c>
      <c r="EP6" s="147">
        <f>EO6*(1+'Page 2'!$N$36)</f>
        <v>6461.122055020537</v>
      </c>
      <c r="EQ6" s="147">
        <f>EP6*(1+'Page 2'!$N$36)</f>
        <v>6862.724846159808</v>
      </c>
      <c r="ER6" s="147">
        <f>EQ6*(1+'Page 2'!$N$36)</f>
        <v>7289.289989113116</v>
      </c>
      <c r="ES6" s="147">
        <f>ER6*(1+'Page 2'!$N$36)</f>
        <v>7742.369064252498</v>
      </c>
      <c r="ET6" s="147">
        <f>ES6*(1+'Page 2'!$N$36)</f>
        <v>8223.61009324963</v>
      </c>
      <c r="EU6" s="147">
        <f>ET6*(1+'Page 2'!$N$36)</f>
        <v>8734.763533560183</v>
      </c>
      <c r="EV6" s="147">
        <f>EU6*(1+'Page 2'!$N$36)</f>
        <v>9277.68864550626</v>
      </c>
      <c r="EW6" s="147">
        <f>EV6*(1+'Page 2'!$N$36)</f>
        <v>9854.360255116426</v>
      </c>
      <c r="EX6" s="147">
        <f>EW6*(1+'Page 2'!$N$36)</f>
        <v>10466.875937322351</v>
      </c>
      <c r="EY6" s="147">
        <f>EX6*(1+'Page 2'!$N$36)</f>
        <v>11117.463645640108</v>
      </c>
      <c r="EZ6" s="147">
        <f>EY6*(1+'Page 2'!$N$36)</f>
        <v>11808.489816088182</v>
      </c>
      <c r="FA6" s="147">
        <f>EZ6*(1+'Page 2'!$N$36)</f>
        <v>12542.46797481925</v>
      </c>
      <c r="FB6" s="147">
        <f>FA6*(1+'Page 2'!$N$36)</f>
        <v>13322.067880774954</v>
      </c>
    </row>
    <row r="7" spans="1:158" ht="15">
      <c r="A7" s="152">
        <f>'Page 3'!A13</f>
        <v>2</v>
      </c>
      <c r="B7" s="152" t="str">
        <f>'Page 3'!B13</f>
        <v>Ameren</v>
      </c>
      <c r="C7" s="153">
        <f>'Page 3'!C13</f>
        <v>2.54</v>
      </c>
      <c r="D7" s="153">
        <f>'Page 3'!D13</f>
        <v>2.62</v>
      </c>
      <c r="E7" s="146">
        <f aca="true" t="shared" si="1" ref="E7:E19">(D7/C7)^(1/3)-1</f>
        <v>0.010390354289428139</v>
      </c>
      <c r="F7" s="146"/>
      <c r="G7" s="146">
        <f>IRR(H7:FB7,0.12)</f>
        <v>0.11778971075703648</v>
      </c>
      <c r="H7" s="147">
        <f>-'Page 2'!C13</f>
        <v>-39.885</v>
      </c>
      <c r="I7" s="147">
        <f aca="true" t="shared" si="2" ref="I7:I19">C7</f>
        <v>2.54</v>
      </c>
      <c r="J7" s="147">
        <f t="shared" si="0"/>
        <v>2.566666666666667</v>
      </c>
      <c r="K7" s="147">
        <f t="shared" si="0"/>
        <v>2.5933333333333337</v>
      </c>
      <c r="L7" s="147">
        <f aca="true" t="shared" si="3" ref="L7:L19">D7</f>
        <v>2.62</v>
      </c>
      <c r="M7" s="147">
        <f>L7*(1+'Page 2'!$N$36)</f>
        <v>2.78285086457503</v>
      </c>
      <c r="N7" s="147">
        <f>M7*(1+'Page 2'!$N$36)</f>
        <v>2.9558240207885467</v>
      </c>
      <c r="O7" s="147">
        <f>N7*(1+'Page 2'!$N$36)</f>
        <v>3.139548638085133</v>
      </c>
      <c r="P7" s="147">
        <f>O7*(1+'Page 2'!$N$36)</f>
        <v>3.334692993080371</v>
      </c>
      <c r="Q7" s="147">
        <f>P7*(1+'Page 2'!$N$36)</f>
        <v>3.5419669003381697</v>
      </c>
      <c r="R7" s="147">
        <f>Q7*(1+'Page 2'!$N$36)</f>
        <v>3.762124294237487</v>
      </c>
      <c r="S7" s="147">
        <f>R7*(1+'Page 2'!$N$36)</f>
        <v>3.995965971319662</v>
      </c>
      <c r="T7" s="147">
        <f>S7*(1+'Page 2'!$N$36)</f>
        <v>4.244342503091344</v>
      </c>
      <c r="U7" s="147">
        <f>T7*(1+'Page 2'!$N$36)</f>
        <v>4.508157329877975</v>
      </c>
      <c r="V7" s="147">
        <f>U7*(1+'Page 2'!$N$36)</f>
        <v>4.788370046981368</v>
      </c>
      <c r="W7" s="147">
        <f>V7*(1+'Page 2'!$N$36)</f>
        <v>5.08599989509438</v>
      </c>
      <c r="X7" s="147">
        <f>W7*(1+'Page 2'!$N$36)</f>
        <v>5.402129467668667</v>
      </c>
      <c r="Y7" s="147">
        <f>X7*(1+'Page 2'!$N$36)</f>
        <v>5.73790864872061</v>
      </c>
      <c r="Z7" s="147">
        <f>Y7*(1+'Page 2'!$N$36)</f>
        <v>6.094558795398737</v>
      </c>
      <c r="AA7" s="147">
        <f>Z7*(1+'Page 2'!$N$36)</f>
        <v>6.473377180526232</v>
      </c>
      <c r="AB7" s="147">
        <f>AA7*(1+'Page 2'!$N$36)</f>
        <v>6.875741711277747</v>
      </c>
      <c r="AC7" s="147">
        <f>AB7*(1+'Page 2'!$N$36)</f>
        <v>7.30311594115415</v>
      </c>
      <c r="AD7" s="147">
        <f>AC7*(1+'Page 2'!$N$36)</f>
        <v>7.757054393485691</v>
      </c>
      <c r="AE7" s="147">
        <f>AD7*(1+'Page 2'!$N$36)</f>
        <v>8.239208215827173</v>
      </c>
      <c r="AF7" s="147">
        <f>AE7*(1+'Page 2'!$N$36)</f>
        <v>8.751331185812344</v>
      </c>
      <c r="AG7" s="147">
        <f>AF7*(1+'Page 2'!$N$36)</f>
        <v>9.295286090313093</v>
      </c>
      <c r="AH7" s="147">
        <f>AG7*(1+'Page 2'!$N$36)</f>
        <v>9.873051501106886</v>
      </c>
      <c r="AI7" s="147">
        <f>AH7*(1+'Page 2'!$N$36)</f>
        <v>10.486728971698128</v>
      </c>
      <c r="AJ7" s="147">
        <f>AI7*(1+'Page 2'!$N$36)</f>
        <v>11.138550681471049</v>
      </c>
      <c r="AK7" s="147">
        <f>AJ7*(1+'Page 2'!$N$36)</f>
        <v>11.830887554978816</v>
      </c>
      <c r="AL7" s="147">
        <f>AK7*(1+'Page 2'!$N$36)</f>
        <v>12.566257885901816</v>
      </c>
      <c r="AM7" s="147">
        <f>AL7*(1+'Page 2'!$N$36)</f>
        <v>13.347336497043763</v>
      </c>
      <c r="AN7" s="147">
        <f>AM7*(1+'Page 2'!$N$36)</f>
        <v>14.176964469684004</v>
      </c>
      <c r="AO7" s="147">
        <f>AN7*(1+'Page 2'!$N$36)</f>
        <v>15.058159477675424</v>
      </c>
      <c r="AP7" s="147">
        <f>AO7*(1+'Page 2'!$N$36)</f>
        <v>15.994126763876999</v>
      </c>
      <c r="AQ7" s="147">
        <f>AP7*(1+'Page 2'!$N$36)</f>
        <v>16.988270798846465</v>
      </c>
      <c r="AR7" s="147">
        <f>AQ7*(1+'Page 2'!$N$36)</f>
        <v>18.044207664200236</v>
      </c>
      <c r="AS7" s="147">
        <f>AR7*(1+'Page 2'!$N$36)</f>
        <v>19.16577820568359</v>
      </c>
      <c r="AT7" s="147">
        <f>AS7*(1+'Page 2'!$N$36)</f>
        <v>20.357062003793835</v>
      </c>
      <c r="AU7" s="147">
        <f>AT7*(1+'Page 2'!$N$36)</f>
        <v>21.622392212772965</v>
      </c>
      <c r="AV7" s="147">
        <f>AU7*(1+'Page 2'!$N$36)</f>
        <v>22.9663713219449</v>
      </c>
      <c r="AW7" s="147">
        <f>AV7*(1+'Page 2'!$N$36)</f>
        <v>24.393887896727307</v>
      </c>
      <c r="AX7" s="147">
        <f>AW7*(1+'Page 2'!$N$36)</f>
        <v>25.91013436021143</v>
      </c>
      <c r="AY7" s="147">
        <f>AX7*(1+'Page 2'!$N$36)</f>
        <v>27.520625879988387</v>
      </c>
      <c r="AZ7" s="147">
        <f>AY7*(1+'Page 2'!$N$36)</f>
        <v>29.23122042892047</v>
      </c>
      <c r="BA7" s="147">
        <f>AZ7*(1+'Page 2'!$N$36)</f>
        <v>31.048140092826188</v>
      </c>
      <c r="BB7" s="147">
        <f>BA7*(1+'Page 2'!$N$36)</f>
        <v>32.97799370258321</v>
      </c>
      <c r="BC7" s="147">
        <f>BB7*(1+'Page 2'!$N$36)</f>
        <v>35.027800872970836</v>
      </c>
      <c r="BD7" s="147">
        <f>BC7*(1+'Page 2'!$N$36)</f>
        <v>37.205017535690416</v>
      </c>
      <c r="BE7" s="147">
        <f>BD7*(1+'Page 2'!$N$36)</f>
        <v>39.51756305943711</v>
      </c>
      <c r="BF7" s="147">
        <f>BE7*(1+'Page 2'!$N$36)</f>
        <v>41.97384905566902</v>
      </c>
      <c r="BG7" s="147">
        <f>BF7*(1+'Page 2'!$N$36)</f>
        <v>44.58280997485128</v>
      </c>
      <c r="BH7" s="147">
        <f>BG7*(1+'Page 2'!$N$36)</f>
        <v>47.35393560446533</v>
      </c>
      <c r="BI7" s="147">
        <f>BH7*(1+'Page 2'!$N$36)</f>
        <v>50.29730558699108</v>
      </c>
      <c r="BJ7" s="147">
        <f>BI7*(1+'Page 2'!$N$36)</f>
        <v>53.42362608341703</v>
      </c>
      <c r="BK7" s="147">
        <f>BJ7*(1+'Page 2'!$N$36)</f>
        <v>56.74426871563748</v>
      </c>
      <c r="BL7" s="147">
        <f>BK7*(1+'Page 2'!$N$36)</f>
        <v>60.27131192938534</v>
      </c>
      <c r="BM7" s="147">
        <f>BL7*(1+'Page 2'!$N$36)</f>
        <v>64.01758492815317</v>
      </c>
      <c r="BN7" s="147">
        <f>BM7*(1+'Page 2'!$N$36)</f>
        <v>67.99671433790705</v>
      </c>
      <c r="BO7" s="147">
        <f>BN7*(1+'Page 2'!$N$36)</f>
        <v>72.22317377233053</v>
      </c>
      <c r="BP7" s="147">
        <f>BO7*(1+'Page 2'!$N$36)</f>
        <v>76.7123364788865</v>
      </c>
      <c r="BQ7" s="147">
        <f>BP7*(1+'Page 2'!$N$36)</f>
        <v>81.4805312571908</v>
      </c>
      <c r="BR7" s="147">
        <f>BQ7*(1+'Page 2'!$N$36)</f>
        <v>86.54510185309397</v>
      </c>
      <c r="BS7" s="147">
        <f>BR7*(1+'Page 2'!$N$36)</f>
        <v>91.92447004451014</v>
      </c>
      <c r="BT7" s="147">
        <f>BS7*(1+'Page 2'!$N$36)</f>
        <v>97.63820264846049</v>
      </c>
      <c r="BU7" s="147">
        <f>BT7*(1+'Page 2'!$N$36)</f>
        <v>103.70708269306117</v>
      </c>
      <c r="BV7" s="147">
        <f>BU7*(1+'Page 2'!$N$36)</f>
        <v>110.15318501333566</v>
      </c>
      <c r="BW7" s="147">
        <f>BV7*(1+'Page 2'!$N$36)</f>
        <v>116.99995654582229</v>
      </c>
      <c r="BX7" s="147">
        <f>BW7*(1+'Page 2'!$N$36)</f>
        <v>124.27230161403912</v>
      </c>
      <c r="BY7" s="147">
        <f>BX7*(1+'Page 2'!$N$36)</f>
        <v>131.99667251502203</v>
      </c>
      <c r="BZ7" s="147">
        <f>BY7*(1+'Page 2'!$N$36)</f>
        <v>140.20116573643364</v>
      </c>
      <c r="CA7" s="147">
        <f>BZ7*(1+'Page 2'!$N$36)</f>
        <v>148.91562415422192</v>
      </c>
      <c r="CB7" s="147">
        <f>CA7*(1+'Page 2'!$N$36)</f>
        <v>158.1717455825598</v>
      </c>
      <c r="CC7" s="147">
        <f>CB7*(1+'Page 2'!$N$36)</f>
        <v>168.0031980709039</v>
      </c>
      <c r="CD7" s="147">
        <f>CC7*(1+'Page 2'!$N$36)</f>
        <v>178.4457423675515</v>
      </c>
      <c r="CE7" s="147">
        <f>CD7*(1+'Page 2'!$N$36)</f>
        <v>189.53736199514267</v>
      </c>
      <c r="CF7" s="147">
        <f>CE7*(1+'Page 2'!$N$36)</f>
        <v>201.3184014112417</v>
      </c>
      <c r="CG7" s="147">
        <f>CF7*(1+'Page 2'!$N$36)</f>
        <v>213.8317127565408</v>
      </c>
      <c r="CH7" s="147">
        <f>CG7*(1+'Page 2'!$N$36)</f>
        <v>227.1228117244653</v>
      </c>
      <c r="CI7" s="147">
        <f>CH7*(1+'Page 2'!$N$36)</f>
        <v>241.2400431191374</v>
      </c>
      <c r="CJ7" s="147">
        <f>CI7*(1+'Page 2'!$N$36)</f>
        <v>256.23475670389655</v>
      </c>
      <c r="CK7" s="147">
        <f>CJ7*(1+'Page 2'!$N$36)</f>
        <v>272.1614939800042</v>
      </c>
      <c r="CL7" s="147">
        <f>CK7*(1+'Page 2'!$N$36)</f>
        <v>289.0781865749185</v>
      </c>
      <c r="CM7" s="147">
        <f>CL7*(1+'Page 2'!$N$36)</f>
        <v>307.04636696175334</v>
      </c>
      <c r="CN7" s="147">
        <f>CM7*(1+'Page 2'!$N$36)</f>
        <v>326.1313922763882</v>
      </c>
      <c r="CO7" s="147">
        <f>CN7*(1+'Page 2'!$N$36)</f>
        <v>346.4026820463379</v>
      </c>
      <c r="CP7" s="147">
        <f>CO7*(1+'Page 2'!$N$36)</f>
        <v>367.9339706960918</v>
      </c>
      <c r="CQ7" s="147">
        <f>CP7*(1+'Page 2'!$N$36)</f>
        <v>390.8035757473828</v>
      </c>
      <c r="CR7" s="147">
        <f>CQ7*(1+'Page 2'!$N$36)</f>
        <v>415.0946826899303</v>
      </c>
      <c r="CS7" s="147">
        <f>CR7*(1+'Page 2'!$N$36)</f>
        <v>440.8956475588437</v>
      </c>
      <c r="CT7" s="147">
        <f>CS7*(1+'Page 2'!$N$36)</f>
        <v>468.30031831927323</v>
      </c>
      <c r="CU7" s="147">
        <f>CT7*(1+'Page 2'!$N$36)</f>
        <v>497.40837622730965</v>
      </c>
      <c r="CV7" s="147">
        <f>CU7*(1+'Page 2'!$N$36)</f>
        <v>528.3256984087902</v>
      </c>
      <c r="CW7" s="147">
        <f>CV7*(1+'Page 2'!$N$36)</f>
        <v>561.1647429748506</v>
      </c>
      <c r="CX7" s="147">
        <f>CW7*(1+'Page 2'!$N$36)</f>
        <v>596.0449580750334</v>
      </c>
      <c r="CY7" s="147">
        <f>CX7*(1+'Page 2'!$N$36)</f>
        <v>633.0932163758375</v>
      </c>
      <c r="CZ7" s="147">
        <f>CY7*(1+'Page 2'!$N$36)</f>
        <v>672.444276545071</v>
      </c>
      <c r="DA7" s="147">
        <f>CZ7*(1+'Page 2'!$N$36)</f>
        <v>714.2412734206036</v>
      </c>
      <c r="DB7" s="147">
        <f>DA7*(1+'Page 2'!$N$36)</f>
        <v>758.6362386464493</v>
      </c>
      <c r="DC7" s="147">
        <f>DB7*(1+'Page 2'!$N$36)</f>
        <v>805.7906536699314</v>
      </c>
      <c r="DD7" s="147">
        <f>DC7*(1+'Page 2'!$N$36)</f>
        <v>855.8760371113921</v>
      </c>
      <c r="DE7" s="147">
        <f>DD7*(1+'Page 2'!$N$36)</f>
        <v>909.0745686429343</v>
      </c>
      <c r="DF7" s="147">
        <f>DE7*(1+'Page 2'!$N$36)</f>
        <v>965.5797516454818</v>
      </c>
      <c r="DG7" s="147">
        <f>DF7*(1+'Page 2'!$N$36)</f>
        <v>1025.597117054493</v>
      </c>
      <c r="DH7" s="147">
        <f>DG7*(1+'Page 2'!$N$36)</f>
        <v>1089.3449709544864</v>
      </c>
      <c r="DI7" s="147">
        <f>DH7*(1+'Page 2'!$N$36)</f>
        <v>1157.0551886416615</v>
      </c>
      <c r="DJ7" s="147">
        <f>DI7*(1+'Page 2'!$N$36)</f>
        <v>1228.9740580429284</v>
      </c>
      <c r="DK7" s="147">
        <f>DJ7*(1+'Page 2'!$N$36)</f>
        <v>1305.363175559178</v>
      </c>
      <c r="DL7" s="147">
        <f>DK7*(1+'Page 2'!$N$36)</f>
        <v>1386.5003975913226</v>
      </c>
      <c r="DM7" s="147">
        <f>DL7*(1+'Page 2'!$N$36)</f>
        <v>1472.6808512101659</v>
      </c>
      <c r="DN7" s="147">
        <f>DM7*(1+'Page 2'!$N$36)</f>
        <v>1564.2180076462982</v>
      </c>
      <c r="DO7" s="147">
        <f>DN7*(1+'Page 2'!$N$36)</f>
        <v>1661.444822504707</v>
      </c>
      <c r="DP7" s="147">
        <f>DO7*(1+'Page 2'!$N$36)</f>
        <v>1764.7149468515004</v>
      </c>
      <c r="DQ7" s="147">
        <f>DP7*(1+'Page 2'!$N$36)</f>
        <v>1874.4040135779298</v>
      </c>
      <c r="DR7" s="147">
        <f>DQ7*(1+'Page 2'!$N$36)</f>
        <v>1990.9110037207056</v>
      </c>
      <c r="DS7" s="147">
        <f>DR7*(1+'Page 2'!$N$36)</f>
        <v>2114.6596977084378</v>
      </c>
      <c r="DT7" s="147">
        <f>DS7*(1+'Page 2'!$N$36)</f>
        <v>2246.100216812938</v>
      </c>
      <c r="DU7" s="147">
        <f>DT7*(1+'Page 2'!$N$36)</f>
        <v>2385.710660412232</v>
      </c>
      <c r="DV7" s="147">
        <f>DU7*(1+'Page 2'!$N$36)</f>
        <v>2533.998845020628</v>
      </c>
      <c r="DW7" s="147">
        <f>DV7*(1+'Page 2'!$N$36)</f>
        <v>2691.5041514113673</v>
      </c>
      <c r="DX7" s="147">
        <f>DW7*(1+'Page 2'!$N$36)</f>
        <v>2858.7994865505366</v>
      </c>
      <c r="DY7" s="147">
        <f>DX7*(1+'Page 2'!$N$36)</f>
        <v>3036.4933674785543</v>
      </c>
      <c r="DZ7" s="147">
        <f>DY7*(1+'Page 2'!$N$36)</f>
        <v>3225.232134719099</v>
      </c>
      <c r="EA7" s="147">
        <f>DZ7*(1+'Page 2'!$N$36)</f>
        <v>3425.7023032664943</v>
      </c>
      <c r="EB7" s="147">
        <f>EA7*(1+'Page 2'!$N$36)</f>
        <v>3638.6330597029905</v>
      </c>
      <c r="EC7" s="147">
        <f>EB7*(1+'Page 2'!$N$36)</f>
        <v>3864.798914528914</v>
      </c>
      <c r="ED7" s="147">
        <f>EC7*(1+'Page 2'!$N$36)</f>
        <v>4105.022519353216</v>
      </c>
      <c r="EE7" s="147">
        <f>ED7*(1+'Page 2'!$N$36)</f>
        <v>4360.177659191628</v>
      </c>
      <c r="EF7" s="147">
        <f>EE7*(1+'Page 2'!$N$36)</f>
        <v>4631.192430756547</v>
      </c>
      <c r="EG7" s="147">
        <f>EF7*(1+'Page 2'!$N$36)</f>
        <v>4919.05261829931</v>
      </c>
      <c r="EH7" s="147">
        <f>EG7*(1+'Page 2'!$N$36)</f>
        <v>5224.805279284084</v>
      </c>
      <c r="EI7" s="147">
        <f>EH7*(1+'Page 2'!$N$36)</f>
        <v>5549.562552935837</v>
      </c>
      <c r="EJ7" s="147">
        <f>EI7*(1+'Page 2'!$N$36)</f>
        <v>5894.505705515536</v>
      </c>
      <c r="EK7" s="147">
        <f>EJ7*(1+'Page 2'!$N$36)</f>
        <v>6260.889427036777</v>
      </c>
      <c r="EL7" s="147">
        <f>EK7*(1+'Page 2'!$N$36)</f>
        <v>6650.046395052656</v>
      </c>
      <c r="EM7" s="147">
        <f>EL7*(1+'Page 2'!$N$36)</f>
        <v>7063.3921221131095</v>
      </c>
      <c r="EN7" s="147">
        <f>EM7*(1+'Page 2'!$N$36)</f>
        <v>7502.430104524779</v>
      </c>
      <c r="EO7" s="147">
        <f>EN7*(1+'Page 2'!$N$36)</f>
        <v>7968.757291141418</v>
      </c>
      <c r="EP7" s="147">
        <f>EO7*(1+'Page 2'!$N$36)</f>
        <v>8464.069892076897</v>
      </c>
      <c r="EQ7" s="147">
        <f>EP7*(1+'Page 2'!$N$36)</f>
        <v>8990.169548469341</v>
      </c>
      <c r="ER7" s="147">
        <f>EQ7*(1+'Page 2'!$N$36)</f>
        <v>9548.969885738174</v>
      </c>
      <c r="ES7" s="147">
        <f>ER7*(1+'Page 2'!$N$36)</f>
        <v>10142.503474170764</v>
      </c>
      <c r="ET7" s="147">
        <f>ES7*(1+'Page 2'!$N$36)</f>
        <v>10772.929222157007</v>
      </c>
      <c r="EU7" s="147">
        <f>ET7*(1+'Page 2'!$N$36)</f>
        <v>11442.54022896383</v>
      </c>
      <c r="EV7" s="147">
        <f>EU7*(1+'Page 2'!$N$36)</f>
        <v>12153.77212561319</v>
      </c>
      <c r="EW7" s="147">
        <f>EV7*(1+'Page 2'!$N$36)</f>
        <v>12909.211934202507</v>
      </c>
      <c r="EX7" s="147">
        <f>EW7*(1+'Page 2'!$N$36)</f>
        <v>13711.607477892268</v>
      </c>
      <c r="EY7" s="147">
        <f>EX7*(1+'Page 2'!$N$36)</f>
        <v>14563.87737578853</v>
      </c>
      <c r="EZ7" s="147">
        <f>EY7*(1+'Page 2'!$N$36)</f>
        <v>15469.121659075508</v>
      </c>
      <c r="FA7" s="147">
        <f>EZ7*(1+'Page 2'!$N$36)</f>
        <v>16430.633047013205</v>
      </c>
      <c r="FB7" s="147">
        <f>FA7*(1+'Page 2'!$N$36)</f>
        <v>17451.908923815176</v>
      </c>
    </row>
    <row r="8" spans="1:158" ht="15">
      <c r="A8" s="152">
        <f>'Page 3'!A14</f>
        <v>3</v>
      </c>
      <c r="B8" s="152" t="str">
        <f>'Page 3'!B14</f>
        <v>CINERGY</v>
      </c>
      <c r="C8" s="153">
        <f>'Page 3'!C14</f>
        <v>1.8</v>
      </c>
      <c r="D8" s="153">
        <f>'Page 3'!D14</f>
        <v>1.88</v>
      </c>
      <c r="E8" s="146">
        <f t="shared" si="1"/>
        <v>0.014600599793947788</v>
      </c>
      <c r="F8" s="146"/>
      <c r="G8" s="146">
        <f>IRR(H8:FB8,0.12)</f>
        <v>0.11302284316118445</v>
      </c>
      <c r="H8" s="147">
        <f>-'Page 2'!C14</f>
        <v>-31.213333333333335</v>
      </c>
      <c r="I8" s="147">
        <f t="shared" si="2"/>
        <v>1.8</v>
      </c>
      <c r="J8" s="147">
        <f t="shared" si="0"/>
        <v>1.8266666666666667</v>
      </c>
      <c r="K8" s="147">
        <f t="shared" si="0"/>
        <v>1.8533333333333333</v>
      </c>
      <c r="L8" s="147">
        <f t="shared" si="3"/>
        <v>1.88</v>
      </c>
      <c r="M8" s="147">
        <f>L8*(1+'Page 2'!$N$36)</f>
        <v>1.996854818855365</v>
      </c>
      <c r="N8" s="147">
        <f>M8*(1+'Page 2'!$N$36)</f>
        <v>2.1209729614818578</v>
      </c>
      <c r="O8" s="147">
        <f>N8*(1+'Page 2'!$N$36)</f>
        <v>2.2528058929771184</v>
      </c>
      <c r="P8" s="147">
        <f>O8*(1+'Page 2'!$N$36)</f>
        <v>2.3928331400729377</v>
      </c>
      <c r="Q8" s="147">
        <f>P8*(1+'Page 2'!$N$36)</f>
        <v>2.5415640353571596</v>
      </c>
      <c r="R8" s="147">
        <f>Q8*(1+'Page 2'!$N$36)</f>
        <v>2.699539569910868</v>
      </c>
      <c r="S8" s="147">
        <f>R8*(1+'Page 2'!$N$36)</f>
        <v>2.8673343610996045</v>
      </c>
      <c r="T8" s="147">
        <f>S8*(1+'Page 2'!$N$36)</f>
        <v>3.0455587426762314</v>
      </c>
      <c r="U8" s="147">
        <f>T8*(1+'Page 2'!$N$36)</f>
        <v>3.234860984797936</v>
      </c>
      <c r="V8" s="147">
        <f>U8*(1+'Page 2'!$N$36)</f>
        <v>3.435929652032431</v>
      </c>
      <c r="W8" s="147">
        <f>V8*(1+'Page 2'!$N$36)</f>
        <v>3.6494961079303176</v>
      </c>
      <c r="X8" s="147">
        <f>W8*(1+'Page 2'!$N$36)</f>
        <v>3.876337175273699</v>
      </c>
      <c r="Y8" s="147">
        <f>X8*(1+'Page 2'!$N$36)</f>
        <v>4.117277961677383</v>
      </c>
      <c r="Z8" s="147">
        <f>Y8*(1+'Page 2'!$N$36)</f>
        <v>4.373194860820466</v>
      </c>
      <c r="AA8" s="147">
        <f>Z8*(1+'Page 2'!$N$36)</f>
        <v>4.645018740224929</v>
      </c>
      <c r="AB8" s="147">
        <f>AA8*(1+'Page 2'!$N$36)</f>
        <v>4.933738327176397</v>
      </c>
      <c r="AC8" s="147">
        <f>AB8*(1+'Page 2'!$N$36)</f>
        <v>5.240403805102977</v>
      </c>
      <c r="AD8" s="147">
        <f>AC8*(1+'Page 2'!$N$36)</f>
        <v>5.5661306334935485</v>
      </c>
      <c r="AE8" s="147">
        <f>AD8*(1+'Page 2'!$N$36)</f>
        <v>5.912103605250031</v>
      </c>
      <c r="AF8" s="147">
        <f>AE8*(1+'Page 2'!$N$36)</f>
        <v>6.279581156231756</v>
      </c>
      <c r="AG8" s="147">
        <f>AF8*(1+'Page 2'!$N$36)</f>
        <v>6.669899942667408</v>
      </c>
      <c r="AH8" s="147">
        <f>AG8*(1+'Page 2'!$N$36)</f>
        <v>7.0844797030843285</v>
      </c>
      <c r="AI8" s="147">
        <f>AH8*(1+'Page 2'!$N$36)</f>
        <v>7.524828422439876</v>
      </c>
      <c r="AJ8" s="147">
        <f>AI8*(1+'Page 2'!$N$36)</f>
        <v>7.9925478172387665</v>
      </c>
      <c r="AK8" s="147">
        <f>AJ8*(1+'Page 2'!$N$36)</f>
        <v>8.489339161587852</v>
      </c>
      <c r="AL8" s="147">
        <f>AK8*(1+'Page 2'!$N$36)</f>
        <v>9.017009475379929</v>
      </c>
      <c r="AM8" s="147">
        <f>AL8*(1+'Page 2'!$N$36)</f>
        <v>9.577478097115371</v>
      </c>
      <c r="AN8" s="147">
        <f>AM8*(1+'Page 2'!$N$36)</f>
        <v>10.172783665269437</v>
      </c>
      <c r="AO8" s="147">
        <f>AN8*(1+'Page 2'!$N$36)</f>
        <v>10.805091533599159</v>
      </c>
      <c r="AP8" s="147">
        <f>AO8*(1+'Page 2'!$N$36)</f>
        <v>11.476701647362122</v>
      </c>
      <c r="AQ8" s="147">
        <f>AP8*(1+'Page 2'!$N$36)</f>
        <v>12.190056909095937</v>
      </c>
      <c r="AR8" s="147">
        <f>AQ8*(1+'Page 2'!$N$36)</f>
        <v>12.947752064387956</v>
      </c>
      <c r="AS8" s="147">
        <f>AR8*(1+'Page 2'!$N$36)</f>
        <v>13.752543139956165</v>
      </c>
      <c r="AT8" s="147">
        <f>AS8*(1+'Page 2'!$N$36)</f>
        <v>14.60735746837115</v>
      </c>
      <c r="AU8" s="147">
        <f>AT8*(1+'Page 2'!$N$36)</f>
        <v>15.515304335882892</v>
      </c>
      <c r="AV8" s="147">
        <f>AU8*(1+'Page 2'!$N$36)</f>
        <v>16.4796862920826</v>
      </c>
      <c r="AW8" s="147">
        <f>AV8*(1+'Page 2'!$N$36)</f>
        <v>17.50401116253715</v>
      </c>
      <c r="AX8" s="147">
        <f>AW8*(1+'Page 2'!$N$36)</f>
        <v>18.592004808090643</v>
      </c>
      <c r="AY8" s="147">
        <f>AX8*(1+'Page 2'!$N$36)</f>
        <v>19.74762467724357</v>
      </c>
      <c r="AZ8" s="147">
        <f>AY8*(1+'Page 2'!$N$36)</f>
        <v>20.97507420090476</v>
      </c>
      <c r="BA8" s="147">
        <f>AZ8*(1+'Page 2'!$N$36)</f>
        <v>22.278818081875276</v>
      </c>
      <c r="BB8" s="147">
        <f>BA8*(1+'Page 2'!$N$36)</f>
        <v>23.663598534678023</v>
      </c>
      <c r="BC8" s="147">
        <f>BB8*(1+'Page 2'!$N$36)</f>
        <v>25.134452534803494</v>
      </c>
      <c r="BD8" s="147">
        <f>BC8*(1+'Page 2'!$N$36)</f>
        <v>26.696730140113726</v>
      </c>
      <c r="BE8" s="147">
        <f>BD8*(1+'Page 2'!$N$36)</f>
        <v>28.356113951046467</v>
      </c>
      <c r="BF8" s="147">
        <f>BE8*(1+'Page 2'!$N$36)</f>
        <v>30.118639780403715</v>
      </c>
      <c r="BG8" s="147">
        <f>BF8*(1+'Page 2'!$N$36)</f>
        <v>31.990718607908537</v>
      </c>
      <c r="BH8" s="147">
        <f>BG8*(1+'Page 2'!$N$36)</f>
        <v>33.97915989938732</v>
      </c>
      <c r="BI8" s="147">
        <f>BH8*(1+'Page 2'!$N$36)</f>
        <v>36.09119637539816</v>
      </c>
      <c r="BJ8" s="147">
        <f>BI8*(1+'Page 2'!$N$36)</f>
        <v>38.33451031939846</v>
      </c>
      <c r="BK8" s="147">
        <f>BJ8*(1+'Page 2'!$N$36)</f>
        <v>40.71726152114444</v>
      </c>
      <c r="BL8" s="147">
        <f>BK8*(1+'Page 2'!$N$36)</f>
        <v>43.248116956963514</v>
      </c>
      <c r="BM8" s="147">
        <f>BL8*(1+'Page 2'!$N$36)</f>
        <v>45.93628231485799</v>
      </c>
      <c r="BN8" s="147">
        <f>BM8*(1+'Page 2'!$N$36)</f>
        <v>48.791535479108866</v>
      </c>
      <c r="BO8" s="147">
        <f>BN8*(1+'Page 2'!$N$36)</f>
        <v>51.82426209617609</v>
      </c>
      <c r="BP8" s="147">
        <f>BO8*(1+'Page 2'!$N$36)</f>
        <v>55.04549335126206</v>
      </c>
      <c r="BQ8" s="147">
        <f>BP8*(1+'Page 2'!$N$36)</f>
        <v>58.46694609294607</v>
      </c>
      <c r="BR8" s="147">
        <f>BQ8*(1+'Page 2'!$N$36)</f>
        <v>62.10106545183841</v>
      </c>
      <c r="BS8" s="147">
        <f>BR8*(1+'Page 2'!$N$36)</f>
        <v>65.96107010827444</v>
      </c>
      <c r="BT8" s="147">
        <f>BS8*(1+'Page 2'!$N$36)</f>
        <v>70.06100037370446</v>
      </c>
      <c r="BU8" s="147">
        <f>BT8*(1+'Page 2'!$N$36)</f>
        <v>74.41576926066983</v>
      </c>
      <c r="BV8" s="147">
        <f>BU8*(1+'Page 2'!$N$36)</f>
        <v>79.04121672712633</v>
      </c>
      <c r="BW8" s="147">
        <f>BV8*(1+'Page 2'!$N$36)</f>
        <v>83.95416729242207</v>
      </c>
      <c r="BX8" s="147">
        <f>BW8*(1+'Page 2'!$N$36)</f>
        <v>89.17249123450132</v>
      </c>
      <c r="BY8" s="147">
        <f>BX8*(1+'Page 2'!$N$36)</f>
        <v>94.7151695909318</v>
      </c>
      <c r="BZ8" s="147">
        <f>BY8*(1+'Page 2'!$N$36)</f>
        <v>100.60236320018899</v>
      </c>
      <c r="CA8" s="147">
        <f>BZ8*(1+'Page 2'!$N$36)</f>
        <v>106.85548603432714</v>
      </c>
      <c r="CB8" s="147">
        <f>CA8*(1+'Page 2'!$N$36)</f>
        <v>113.4972830897757</v>
      </c>
      <c r="CC8" s="147">
        <f>CB8*(1+'Page 2'!$N$36)</f>
        <v>120.55191311957986</v>
      </c>
      <c r="CD8" s="147">
        <f>CC8*(1+'Page 2'!$N$36)</f>
        <v>128.04503650801402</v>
      </c>
      <c r="CE8" s="147">
        <f>CD8*(1+'Page 2'!$N$36)</f>
        <v>136.00390860720157</v>
      </c>
      <c r="CF8" s="147">
        <f>CE8*(1+'Page 2'!$N$36)</f>
        <v>144.4574788752421</v>
      </c>
      <c r="CG8" s="147">
        <f>CF8*(1+'Page 2'!$N$36)</f>
        <v>153.43649617644908</v>
      </c>
      <c r="CH8" s="147">
        <f>CG8*(1+'Page 2'!$N$36)</f>
        <v>162.9736206267155</v>
      </c>
      <c r="CI8" s="147">
        <f>CH8*(1+'Page 2'!$N$36)</f>
        <v>173.10354239083136</v>
      </c>
      <c r="CJ8" s="147">
        <f>CI8*(1+'Page 2'!$N$36)</f>
        <v>183.86310786386466</v>
      </c>
      <c r="CK8" s="147">
        <f>CJ8*(1+'Page 2'!$N$36)</f>
        <v>195.29145369557548</v>
      </c>
      <c r="CL8" s="147">
        <f>CK8*(1+'Page 2'!$N$36)</f>
        <v>207.43014914536133</v>
      </c>
      <c r="CM8" s="147">
        <f>CL8*(1+'Page 2'!$N$36)</f>
        <v>220.3233472855329</v>
      </c>
      <c r="CN8" s="147">
        <f>CM8*(1+'Page 2'!$N$36)</f>
        <v>234.01794560290452</v>
      </c>
      <c r="CO8" s="147">
        <f>CN8*(1+'Page 2'!$N$36)</f>
        <v>248.5637565828684</v>
      </c>
      <c r="CP8" s="147">
        <f>CO8*(1+'Page 2'!$N$36)</f>
        <v>264.0136888964323</v>
      </c>
      <c r="CQ8" s="147">
        <f>CP8*(1+'Page 2'!$N$36)</f>
        <v>280.4239398492671</v>
      </c>
      <c r="CR8" s="147">
        <f>CQ8*(1+'Page 2'!$N$36)</f>
        <v>297.85419979277447</v>
      </c>
      <c r="CS8" s="147">
        <f>CR8*(1+'Page 2'!$N$36)</f>
        <v>316.367869240697</v>
      </c>
      <c r="CT8" s="147">
        <f>CS8*(1+'Page 2'!$N$36)</f>
        <v>336.03228948100525</v>
      </c>
      <c r="CU8" s="147">
        <f>CT8*(1+'Page 2'!$N$36)</f>
        <v>356.9189875218864</v>
      </c>
      <c r="CV8" s="147">
        <f>CU8*(1+'Page 2'!$N$36)</f>
        <v>379.10393626279614</v>
      </c>
      <c r="CW8" s="147">
        <f>CV8*(1+'Page 2'!$N$36)</f>
        <v>402.66783083691575</v>
      </c>
      <c r="CX8" s="147">
        <f>CW8*(1+'Page 2'!$N$36)</f>
        <v>427.6963821301767</v>
      </c>
      <c r="CY8" s="147">
        <f>CX8*(1+'Page 2'!$N$36)</f>
        <v>454.2806285444941</v>
      </c>
      <c r="CZ8" s="147">
        <f>CY8*(1+'Page 2'!$N$36)</f>
        <v>482.51726713921124</v>
      </c>
      <c r="DA8" s="147">
        <f>CZ8*(1+'Page 2'!$N$36)</f>
        <v>512.5090053552423</v>
      </c>
      <c r="DB8" s="147">
        <f>DA8*(1+'Page 2'!$N$36)</f>
        <v>544.3649346012689</v>
      </c>
      <c r="DC8" s="147">
        <f>DB8*(1+'Page 2'!$N$36)</f>
        <v>578.2009270608668</v>
      </c>
      <c r="DD8" s="147">
        <f>DC8*(1+'Page 2'!$N$36)</f>
        <v>614.1400571638997</v>
      </c>
      <c r="DE8" s="147">
        <f>DD8*(1+'Page 2'!$N$36)</f>
        <v>652.3130492552353</v>
      </c>
      <c r="DF8" s="147">
        <f>DE8*(1+'Page 2'!$N$36)</f>
        <v>692.8587530891243</v>
      </c>
      <c r="DG8" s="147">
        <f>DF8*(1+'Page 2'!$N$36)</f>
        <v>735.9246488787966</v>
      </c>
      <c r="DH8" s="147">
        <f>DG8*(1+'Page 2'!$N$36)</f>
        <v>781.6673837383338</v>
      </c>
      <c r="DI8" s="147">
        <f>DH8*(1+'Page 2'!$N$36)</f>
        <v>830.2533414680626</v>
      </c>
      <c r="DJ8" s="147">
        <f>DI8*(1+'Page 2'!$N$36)</f>
        <v>881.8592477559945</v>
      </c>
      <c r="DK8" s="147">
        <f>DJ8*(1+'Page 2'!$N$36)</f>
        <v>936.6728129966622</v>
      </c>
      <c r="DL8" s="147">
        <f>DK8*(1+'Page 2'!$N$36)</f>
        <v>994.8934150655293</v>
      </c>
      <c r="DM8" s="147">
        <f>DL8*(1+'Page 2'!$N$36)</f>
        <v>1056.7328245324857</v>
      </c>
      <c r="DN8" s="147">
        <f>DM8*(1+'Page 2'!$N$36)</f>
        <v>1122.4159749523058</v>
      </c>
      <c r="DO8" s="147">
        <f>DN8*(1+'Page 2'!$N$36)</f>
        <v>1192.1817810339119</v>
      </c>
      <c r="DP8" s="147">
        <f>DO8*(1+'Page 2'!$N$36)</f>
        <v>1266.2840076644354</v>
      </c>
      <c r="DQ8" s="147">
        <f>DP8*(1+'Page 2'!$N$36)</f>
        <v>1344.9921929490488</v>
      </c>
      <c r="DR8" s="147">
        <f>DQ8*(1+'Page 2'!$N$36)</f>
        <v>1428.5926286240176</v>
      </c>
      <c r="DS8" s="147">
        <f>DR8*(1+'Page 2'!$N$36)</f>
        <v>1517.3894014091077</v>
      </c>
      <c r="DT8" s="147">
        <f>DS8*(1+'Page 2'!$N$36)</f>
        <v>1611.705499087146</v>
      </c>
      <c r="DU8" s="147">
        <f>DT8*(1+'Page 2'!$N$36)</f>
        <v>1711.8839853339675</v>
      </c>
      <c r="DV8" s="147">
        <f>DU8*(1+'Page 2'!$N$36)</f>
        <v>1818.2892475720532</v>
      </c>
      <c r="DW8" s="147">
        <f>DV8*(1+'Page 2'!$N$36)</f>
        <v>1931.308322386782</v>
      </c>
      <c r="DX8" s="147">
        <f>DW8*(1+'Page 2'!$N$36)</f>
        <v>2051.3523033263386</v>
      </c>
      <c r="DY8" s="147">
        <f>DX8*(1+'Page 2'!$N$36)</f>
        <v>2178.857836205985</v>
      </c>
      <c r="DZ8" s="147">
        <f>DY8*(1+'Page 2'!$N$36)</f>
        <v>2314.288707355689</v>
      </c>
      <c r="EA8" s="147">
        <f>DZ8*(1+'Page 2'!$N$36)</f>
        <v>2458.137530588171</v>
      </c>
      <c r="EB8" s="147">
        <f>EA8*(1+'Page 2'!$N$36)</f>
        <v>2610.92753902352</v>
      </c>
      <c r="EC8" s="147">
        <f>EB8*(1+'Page 2'!$N$36)</f>
        <v>2773.214488287923</v>
      </c>
      <c r="ED8" s="147">
        <f>EC8*(1+'Page 2'!$N$36)</f>
        <v>2945.588678009178</v>
      </c>
      <c r="EE8" s="147">
        <f>ED8*(1+'Page 2'!$N$36)</f>
        <v>3128.6770989619313</v>
      </c>
      <c r="EF8" s="147">
        <f>EE8*(1+'Page 2'!$N$36)</f>
        <v>3323.1457136726362</v>
      </c>
      <c r="EG8" s="147">
        <f>EF8*(1+'Page 2'!$N$36)</f>
        <v>3529.701878779657</v>
      </c>
      <c r="EH8" s="147">
        <f>EG8*(1+'Page 2'!$N$36)</f>
        <v>3749.096917959571</v>
      </c>
      <c r="EI8" s="147">
        <f>EH8*(1+'Page 2'!$N$36)</f>
        <v>3982.1288547783865</v>
      </c>
      <c r="EJ8" s="147">
        <f>EI8*(1+'Page 2'!$N$36)</f>
        <v>4229.645315408095</v>
      </c>
      <c r="EK8" s="147">
        <f>EJ8*(1+'Page 2'!$N$36)</f>
        <v>4492.546611766848</v>
      </c>
      <c r="EL8" s="147">
        <f>EK8*(1+'Page 2'!$N$36)</f>
        <v>4771.789016297326</v>
      </c>
      <c r="EM8" s="147">
        <f>EL8*(1+'Page 2'!$N$36)</f>
        <v>5068.388240294903</v>
      </c>
      <c r="EN8" s="147">
        <f>EM8*(1+'Page 2'!$N$36)</f>
        <v>5383.423128437628</v>
      </c>
      <c r="EO8" s="147">
        <f>EN8*(1+'Page 2'!$N$36)</f>
        <v>5718.039582956438</v>
      </c>
      <c r="EP8" s="147">
        <f>EO8*(1+'Page 2'!$N$36)</f>
        <v>6073.4547317193</v>
      </c>
      <c r="EQ8" s="147">
        <f>EP8*(1+'Page 2'!$N$36)</f>
        <v>6450.9613553902145</v>
      </c>
      <c r="ER8" s="147">
        <f>EQ8*(1+'Page 2'!$N$36)</f>
        <v>6851.932589766323</v>
      </c>
      <c r="ES8" s="147">
        <f>ER8*(1+'Page 2'!$N$36)</f>
        <v>7277.826920397342</v>
      </c>
      <c r="ET8" s="147">
        <f>ES8*(1+'Page 2'!$N$36)</f>
        <v>7730.193487654646</v>
      </c>
      <c r="EU8" s="147">
        <f>ET8*(1+'Page 2'!$N$36)</f>
        <v>8210.677721546564</v>
      </c>
      <c r="EV8" s="147">
        <f>EU8*(1+'Page 2'!$N$36)</f>
        <v>8721.027326775877</v>
      </c>
      <c r="EW8" s="147">
        <f>EV8*(1+'Page 2'!$N$36)</f>
        <v>9263.098639809432</v>
      </c>
      <c r="EX8" s="147">
        <f>EW8*(1+'Page 2'!$N$36)</f>
        <v>9838.863381083002</v>
      </c>
      <c r="EY8" s="147">
        <f>EX8*(1+'Page 2'!$N$36)</f>
        <v>10450.415826901692</v>
      </c>
      <c r="EZ8" s="147">
        <f>EY8*(1+'Page 2'!$N$36)</f>
        <v>11099.980427122882</v>
      </c>
      <c r="FA8" s="147">
        <f>EZ8*(1+'Page 2'!$N$36)</f>
        <v>11789.919896330086</v>
      </c>
      <c r="FB8" s="147">
        <f>FA8*(1+'Page 2'!$N$36)</f>
        <v>12522.743807928446</v>
      </c>
    </row>
    <row r="9" spans="1:158" ht="15">
      <c r="A9" s="152">
        <f>'Page 3'!A15</f>
        <v>4</v>
      </c>
      <c r="B9" s="152" t="str">
        <f>'Page 3'!B15</f>
        <v>Cleco Corporation</v>
      </c>
      <c r="C9" s="153">
        <f>'Page 3'!C15</f>
        <v>0.9</v>
      </c>
      <c r="D9" s="153">
        <f>'Page 3'!D15</f>
        <v>0.96</v>
      </c>
      <c r="E9" s="146">
        <f t="shared" si="1"/>
        <v>0.02174590985807079</v>
      </c>
      <c r="F9" s="146"/>
      <c r="G9" s="146">
        <f>IRR(H9:FB9,0.12)</f>
        <v>0.09983701827611013</v>
      </c>
      <c r="H9" s="147">
        <f>-'Page 2'!C15</f>
        <v>-21.32166666666667</v>
      </c>
      <c r="I9" s="147">
        <f t="shared" si="2"/>
        <v>0.9</v>
      </c>
      <c r="J9" s="147">
        <f t="shared" si="0"/>
        <v>0.92</v>
      </c>
      <c r="K9" s="147">
        <f t="shared" si="0"/>
        <v>0.9400000000000001</v>
      </c>
      <c r="L9" s="147">
        <f t="shared" si="3"/>
        <v>0.96</v>
      </c>
      <c r="M9" s="147">
        <f>L9*(1+'Page 2'!$N$36)</f>
        <v>1.0196705457984843</v>
      </c>
      <c r="N9" s="147">
        <f>M9*(1+'Page 2'!$N$36)</f>
        <v>1.083050022884353</v>
      </c>
      <c r="O9" s="147">
        <f>N9*(1+'Page 2'!$N$36)</f>
        <v>1.1503689666266137</v>
      </c>
      <c r="P9" s="147">
        <f>O9*(1+'Page 2'!$N$36)</f>
        <v>1.2218722417393724</v>
      </c>
      <c r="Q9" s="147">
        <f>P9*(1+'Page 2'!$N$36)</f>
        <v>1.2978199329483369</v>
      </c>
      <c r="R9" s="147">
        <f>Q9*(1+'Page 2'!$N$36)</f>
        <v>1.3784882910183156</v>
      </c>
      <c r="S9" s="147">
        <f>R9*(1+'Page 2'!$N$36)</f>
        <v>1.4641707375827768</v>
      </c>
      <c r="T9" s="147">
        <f>S9*(1+'Page 2'!$N$36)</f>
        <v>1.555178932430416</v>
      </c>
      <c r="U9" s="147">
        <f>T9*(1+'Page 2'!$N$36)</f>
        <v>1.6518439071308608</v>
      </c>
      <c r="V9" s="147">
        <f>U9*(1+'Page 2'!$N$36)</f>
        <v>1.7545172691229434</v>
      </c>
      <c r="W9" s="147">
        <f>V9*(1+'Page 2'!$N$36)</f>
        <v>1.8635724806452685</v>
      </c>
      <c r="X9" s="147">
        <f>W9*(1+'Page 2'!$N$36)</f>
        <v>1.9794062171610378</v>
      </c>
      <c r="Y9" s="147">
        <f>X9*(1+'Page 2'!$N$36)</f>
        <v>2.1024398102182382</v>
      </c>
      <c r="Z9" s="147">
        <f>Y9*(1+'Page 2'!$N$36)</f>
        <v>2.23312077999343</v>
      </c>
      <c r="AA9" s="147">
        <f>Z9*(1+'Page 2'!$N$36)</f>
        <v>2.3719244630935807</v>
      </c>
      <c r="AB9" s="147">
        <f>AA9*(1+'Page 2'!$N$36)</f>
        <v>2.5193557415368835</v>
      </c>
      <c r="AC9" s="147">
        <f>AB9*(1+'Page 2'!$N$36)</f>
        <v>2.67595087920152</v>
      </c>
      <c r="AD9" s="147">
        <f>AC9*(1+'Page 2'!$N$36)</f>
        <v>2.8422794724222373</v>
      </c>
      <c r="AE9" s="147">
        <f>AD9*(1+'Page 2'!$N$36)</f>
        <v>3.018946521829803</v>
      </c>
      <c r="AF9" s="147">
        <f>AE9*(1+'Page 2'!$N$36)</f>
        <v>3.2065946329694075</v>
      </c>
      <c r="AG9" s="147">
        <f>AF9*(1+'Page 2'!$N$36)</f>
        <v>3.4059063537025063</v>
      </c>
      <c r="AH9" s="147">
        <f>AG9*(1+'Page 2'!$N$36)</f>
        <v>3.617606656894125</v>
      </c>
      <c r="AI9" s="147">
        <f>AH9*(1+'Page 2'!$N$36)</f>
        <v>3.842465577416107</v>
      </c>
      <c r="AJ9" s="147">
        <f>AI9*(1+'Page 2'!$N$36)</f>
        <v>4.081301013058094</v>
      </c>
      <c r="AK9" s="147">
        <f>AJ9*(1+'Page 2'!$N$36)</f>
        <v>4.3349816995342225</v>
      </c>
      <c r="AL9" s="147">
        <f>AK9*(1+'Page 2'!$N$36)</f>
        <v>4.604430370406773</v>
      </c>
      <c r="AM9" s="147">
        <f>AL9*(1+'Page 2'!$N$36)</f>
        <v>4.890627113420615</v>
      </c>
      <c r="AN9" s="147">
        <f>AM9*(1+'Page 2'!$N$36)</f>
        <v>5.194612935456734</v>
      </c>
      <c r="AO9" s="147">
        <f>AN9*(1+'Page 2'!$N$36)</f>
        <v>5.517493549071911</v>
      </c>
      <c r="AP9" s="147">
        <f>AO9*(1+'Page 2'!$N$36)</f>
        <v>5.860443394397678</v>
      </c>
      <c r="AQ9" s="147">
        <f>AP9*(1+'Page 2'!$N$36)</f>
        <v>6.224709911027711</v>
      </c>
      <c r="AR9" s="147">
        <f>AQ9*(1+'Page 2'!$N$36)</f>
        <v>6.611618075432147</v>
      </c>
      <c r="AS9" s="147">
        <f>AR9*(1+'Page 2'!$N$36)</f>
        <v>7.022575220403147</v>
      </c>
      <c r="AT9" s="147">
        <f>AS9*(1+'Page 2'!$N$36)</f>
        <v>7.459076154061862</v>
      </c>
      <c r="AU9" s="147">
        <f>AT9*(1+'Page 2'!$N$36)</f>
        <v>7.922708597046582</v>
      </c>
      <c r="AV9" s="147">
        <f>AU9*(1+'Page 2'!$N$36)</f>
        <v>8.4151589576592</v>
      </c>
      <c r="AW9" s="147">
        <f>AV9*(1+'Page 2'!$N$36)</f>
        <v>8.938218465976417</v>
      </c>
      <c r="AX9" s="147">
        <f>AW9*(1+'Page 2'!$N$36)</f>
        <v>9.493789689237776</v>
      </c>
      <c r="AY9" s="147">
        <f>AX9*(1+'Page 2'!$N$36)</f>
        <v>10.083893452209486</v>
      </c>
      <c r="AZ9" s="147">
        <f>AY9*(1+'Page 2'!$N$36)</f>
        <v>10.71067618769605</v>
      </c>
      <c r="BA9" s="147">
        <f>AZ9*(1+'Page 2'!$N$36)</f>
        <v>11.376417743936313</v>
      </c>
      <c r="BB9" s="147">
        <f>BA9*(1+'Page 2'!$N$36)</f>
        <v>12.083539677282397</v>
      </c>
      <c r="BC9" s="147">
        <f>BB9*(1+'Page 2'!$N$36)</f>
        <v>12.83461406032519</v>
      </c>
      <c r="BD9" s="147">
        <f>BC9*(1+'Page 2'!$N$36)</f>
        <v>13.632372837504883</v>
      </c>
      <c r="BE9" s="147">
        <f>BD9*(1+'Page 2'!$N$36)</f>
        <v>14.479717762236497</v>
      </c>
      <c r="BF9" s="147">
        <f>BE9*(1+'Page 2'!$N$36)</f>
        <v>15.379730951695517</v>
      </c>
      <c r="BG9" s="147">
        <f>BF9*(1+'Page 2'!$N$36)</f>
        <v>16.33568609765543</v>
      </c>
      <c r="BH9" s="147">
        <f>BG9*(1+'Page 2'!$N$36)</f>
        <v>17.35106037415523</v>
      </c>
      <c r="BI9" s="147">
        <f>BH9*(1+'Page 2'!$N$36)</f>
        <v>18.429547085309707</v>
      </c>
      <c r="BJ9" s="147">
        <f>BI9*(1+'Page 2'!$N$36)</f>
        <v>19.575069099267306</v>
      </c>
      <c r="BK9" s="147">
        <f>BJ9*(1+'Page 2'!$N$36)</f>
        <v>20.791793117180145</v>
      </c>
      <c r="BL9" s="147">
        <f>BK9*(1+'Page 2'!$N$36)</f>
        <v>22.08414482908776</v>
      </c>
      <c r="BM9" s="147">
        <f>BL9*(1+'Page 2'!$N$36)</f>
        <v>23.456825011842383</v>
      </c>
      <c r="BN9" s="147">
        <f>BM9*(1+'Page 2'!$N$36)</f>
        <v>24.914826627630063</v>
      </c>
      <c r="BO9" s="147">
        <f>BN9*(1+'Page 2'!$N$36)</f>
        <v>26.463452985281414</v>
      </c>
      <c r="BP9" s="147">
        <f>BO9*(1+'Page 2'!$N$36)</f>
        <v>28.108337030431695</v>
      </c>
      <c r="BQ9" s="147">
        <f>BP9*(1+'Page 2'!$N$36)</f>
        <v>29.85546183469587</v>
      </c>
      <c r="BR9" s="147">
        <f>BQ9*(1+'Page 2'!$N$36)</f>
        <v>31.711182358385578</v>
      </c>
      <c r="BS9" s="147">
        <f>BR9*(1+'Page 2'!$N$36)</f>
        <v>33.68224856592738</v>
      </c>
      <c r="BT9" s="147">
        <f>BS9*(1+'Page 2'!$N$36)</f>
        <v>35.775829978061864</v>
      </c>
      <c r="BU9" s="147">
        <f>BT9*(1+'Page 2'!$N$36)</f>
        <v>37.99954175012929</v>
      </c>
      <c r="BV9" s="147">
        <f>BU9*(1+'Page 2'!$N$36)</f>
        <v>40.36147237129857</v>
      </c>
      <c r="BW9" s="147">
        <f>BV9*(1+'Page 2'!$N$36)</f>
        <v>42.87021308549214</v>
      </c>
      <c r="BX9" s="147">
        <f>BW9*(1+'Page 2'!$N$36)</f>
        <v>45.53488914102197</v>
      </c>
      <c r="BY9" s="147">
        <f>BX9*(1+'Page 2'!$N$36)</f>
        <v>48.36519298260349</v>
      </c>
      <c r="BZ9" s="147">
        <f>BY9*(1+'Page 2'!$N$36)</f>
        <v>51.371419506479505</v>
      </c>
      <c r="CA9" s="147">
        <f>BZ9*(1+'Page 2'!$N$36)</f>
        <v>54.56450350689048</v>
      </c>
      <c r="CB9" s="147">
        <f>CA9*(1+'Page 2'!$N$36)</f>
        <v>57.95605945009826</v>
      </c>
      <c r="CC9" s="147">
        <f>CB9*(1+'Page 2'!$N$36)</f>
        <v>61.558423720636554</v>
      </c>
      <c r="CD9" s="147">
        <f>CC9*(1+'Page 2'!$N$36)</f>
        <v>65.384699493454</v>
      </c>
      <c r="CE9" s="147">
        <f>CD9*(1+'Page 2'!$N$36)</f>
        <v>69.44880439516679</v>
      </c>
      <c r="CF9" s="147">
        <f>CE9*(1+'Page 2'!$N$36)</f>
        <v>73.76552112778323</v>
      </c>
      <c r="CG9" s="147">
        <f>CF9*(1+'Page 2'!$N$36)</f>
        <v>78.35055123903787</v>
      </c>
      <c r="CH9" s="147">
        <f>CG9*(1+'Page 2'!$N$36)</f>
        <v>83.22057223491859</v>
      </c>
      <c r="CI9" s="147">
        <f>CH9*(1+'Page 2'!$N$36)</f>
        <v>88.39329824212669</v>
      </c>
      <c r="CJ9" s="147">
        <f>CI9*(1+'Page 2'!$N$36)</f>
        <v>93.88754444112242</v>
      </c>
      <c r="CK9" s="147">
        <f>CJ9*(1+'Page 2'!$N$36)</f>
        <v>99.7232955041237</v>
      </c>
      <c r="CL9" s="147">
        <f>CK9*(1+'Page 2'!$N$36)</f>
        <v>105.92177828699307</v>
      </c>
      <c r="CM9" s="147">
        <f>CL9*(1+'Page 2'!$N$36)</f>
        <v>112.50553903942112</v>
      </c>
      <c r="CN9" s="147">
        <f>CM9*(1+'Page 2'!$N$36)</f>
        <v>119.49852541424919</v>
      </c>
      <c r="CO9" s="147">
        <f>CN9*(1+'Page 2'!$N$36)</f>
        <v>126.92617357423075</v>
      </c>
      <c r="CP9" s="147">
        <f>CO9*(1+'Page 2'!$N$36)</f>
        <v>134.81550071307188</v>
      </c>
      <c r="CQ9" s="147">
        <f>CP9*(1+'Page 2'!$N$36)</f>
        <v>143.19520332728538</v>
      </c>
      <c r="CR9" s="147">
        <f>CQ9*(1+'Page 2'!$N$36)</f>
        <v>152.09576159631044</v>
      </c>
      <c r="CS9" s="147">
        <f>CR9*(1+'Page 2'!$N$36)</f>
        <v>161.54955025056876</v>
      </c>
      <c r="CT9" s="147">
        <f>CS9*(1+'Page 2'!$N$36)</f>
        <v>171.59095633072616</v>
      </c>
      <c r="CU9" s="147">
        <f>CT9*(1+'Page 2'!$N$36)</f>
        <v>182.25650426649523</v>
      </c>
      <c r="CV9" s="147">
        <f>CU9*(1+'Page 2'!$N$36)</f>
        <v>193.58498872993852</v>
      </c>
      <c r="CW9" s="147">
        <f>CV9*(1+'Page 2'!$N$36)</f>
        <v>205.61761574651024</v>
      </c>
      <c r="CX9" s="147">
        <f>CW9*(1+'Page 2'!$N$36)</f>
        <v>218.39815257711157</v>
      </c>
      <c r="CY9" s="147">
        <f>CX9*(1+'Page 2'!$N$36)</f>
        <v>231.9730869163375</v>
      </c>
      <c r="CZ9" s="147">
        <f>CY9*(1+'Page 2'!$N$36)</f>
        <v>246.3917959859803</v>
      </c>
      <c r="DA9" s="147">
        <f>CZ9*(1+'Page 2'!$N$36)</f>
        <v>261.7067261388472</v>
      </c>
      <c r="DB9" s="147">
        <f>DA9*(1+'Page 2'!$N$36)</f>
        <v>277.97358362618</v>
      </c>
      <c r="DC9" s="147">
        <f>DB9*(1+'Page 2'!$N$36)</f>
        <v>295.2515372225704</v>
      </c>
      <c r="DD9" s="147">
        <f>DC9*(1+'Page 2'!$N$36)</f>
        <v>313.6034334453957</v>
      </c>
      <c r="DE9" s="147">
        <f>DD9*(1+'Page 2'!$N$36)</f>
        <v>333.09602515160964</v>
      </c>
      <c r="DF9" s="147">
        <f>DE9*(1+'Page 2'!$N$36)</f>
        <v>353.8002143433828</v>
      </c>
      <c r="DG9" s="147">
        <f>DF9*(1+'Page 2'!$N$36)</f>
        <v>375.7913100657686</v>
      </c>
      <c r="DH9" s="147">
        <f>DG9*(1+'Page 2'!$N$36)</f>
        <v>399.1493023344684</v>
      </c>
      <c r="DI9" s="147">
        <f>DH9*(1+'Page 2'!$N$36)</f>
        <v>423.9591530900746</v>
      </c>
      <c r="DJ9" s="147">
        <f>DI9*(1+'Page 2'!$N$36)</f>
        <v>450.3111052371037</v>
      </c>
      <c r="DK9" s="147">
        <f>DJ9*(1+'Page 2'!$N$36)</f>
        <v>478.3010108919127</v>
      </c>
      <c r="DL9" s="147">
        <f>DK9*(1+'Page 2'!$N$36)</f>
        <v>508.0306800334619</v>
      </c>
      <c r="DM9" s="147">
        <f>DL9*(1+'Page 2'!$N$36)</f>
        <v>539.6082508250993</v>
      </c>
      <c r="DN9" s="147">
        <f>DM9*(1+'Page 2'!$N$36)</f>
        <v>573.1485829543692</v>
      </c>
      <c r="DO9" s="147">
        <f>DN9*(1+'Page 2'!$N$36)</f>
        <v>608.7736754215724</v>
      </c>
      <c r="DP9" s="147">
        <f>DO9*(1+'Page 2'!$N$36)</f>
        <v>646.6131102967335</v>
      </c>
      <c r="DQ9" s="147">
        <f>DP9*(1+'Page 2'!$N$36)</f>
        <v>686.8045240590893</v>
      </c>
      <c r="DR9" s="147">
        <f>DQ9*(1+'Page 2'!$N$36)</f>
        <v>729.4941082335415</v>
      </c>
      <c r="DS9" s="147">
        <f>DR9*(1+'Page 2'!$N$36)</f>
        <v>774.8371411450769</v>
      </c>
      <c r="DT9" s="147">
        <f>DS9*(1+'Page 2'!$N$36)</f>
        <v>822.9985527253518</v>
      </c>
      <c r="DU9" s="147">
        <f>DT9*(1+'Page 2'!$N$36)</f>
        <v>874.1535244258564</v>
      </c>
      <c r="DV9" s="147">
        <f>DU9*(1+'Page 2'!$N$36)</f>
        <v>928.4881264197726</v>
      </c>
      <c r="DW9" s="147">
        <f>DV9*(1+'Page 2'!$N$36)</f>
        <v>986.1999944102726</v>
      </c>
      <c r="DX9" s="147">
        <f>DW9*(1+'Page 2'!$N$36)</f>
        <v>1047.4990485070675</v>
      </c>
      <c r="DY9" s="147">
        <f>DX9*(1+'Page 2'!$N$36)</f>
        <v>1112.608256786036</v>
      </c>
      <c r="DZ9" s="147">
        <f>DY9*(1+'Page 2'!$N$36)</f>
        <v>1181.764446309289</v>
      </c>
      <c r="EA9" s="147">
        <f>DZ9*(1+'Page 2'!$N$36)</f>
        <v>1255.219164555663</v>
      </c>
      <c r="EB9" s="147">
        <f>EA9*(1+'Page 2'!$N$36)</f>
        <v>1333.2395943949898</v>
      </c>
      <c r="EC9" s="147">
        <f>EB9*(1+'Page 2'!$N$36)</f>
        <v>1416.1095259342594</v>
      </c>
      <c r="ED9" s="147">
        <f>EC9*(1+'Page 2'!$N$36)</f>
        <v>1504.130388770645</v>
      </c>
      <c r="EE9" s="147">
        <f>ED9*(1+'Page 2'!$N$36)</f>
        <v>1597.6223484060936</v>
      </c>
      <c r="EF9" s="147">
        <f>EE9*(1+'Page 2'!$N$36)</f>
        <v>1696.92547081156</v>
      </c>
      <c r="EG9" s="147">
        <f>EF9*(1+'Page 2'!$N$36)</f>
        <v>1802.4009593768471</v>
      </c>
      <c r="EH9" s="147">
        <f>EG9*(1+'Page 2'!$N$36)</f>
        <v>1914.432468745314</v>
      </c>
      <c r="EI9" s="147">
        <f>EH9*(1+'Page 2'!$N$36)</f>
        <v>2033.427500312369</v>
      </c>
      <c r="EJ9" s="147">
        <f>EI9*(1+'Page 2'!$N$36)</f>
        <v>2159.8188844637093</v>
      </c>
      <c r="EK9" s="147">
        <f>EJ9*(1+'Page 2'!$N$36)</f>
        <v>2294.066354944775</v>
      </c>
      <c r="EL9" s="147">
        <f>EK9*(1+'Page 2'!$N$36)</f>
        <v>2436.658221087998</v>
      </c>
      <c r="EM9" s="147">
        <f>EL9*(1+'Page 2'!$N$36)</f>
        <v>2588.1131439803776</v>
      </c>
      <c r="EN9" s="147">
        <f>EM9*(1+'Page 2'!$N$36)</f>
        <v>2748.982023031982</v>
      </c>
      <c r="EO9" s="147">
        <f>EN9*(1+'Page 2'!$N$36)</f>
        <v>2919.8499998075445</v>
      </c>
      <c r="EP9" s="147">
        <f>EO9*(1+'Page 2'!$N$36)</f>
        <v>3101.3385864098573</v>
      </c>
      <c r="EQ9" s="147">
        <f>EP9*(1+'Page 2'!$N$36)</f>
        <v>3294.1079261567074</v>
      </c>
      <c r="ER9" s="147">
        <f>EQ9*(1+'Page 2'!$N$36)</f>
        <v>3498.859194774295</v>
      </c>
      <c r="ES9" s="147">
        <f>ER9*(1+'Page 2'!$N$36)</f>
        <v>3716.3371508411983</v>
      </c>
      <c r="ET9" s="147">
        <f>ES9*(1+'Page 2'!$N$36)</f>
        <v>3947.3328447598215</v>
      </c>
      <c r="EU9" s="147">
        <f>ET9*(1+'Page 2'!$N$36)</f>
        <v>4192.686496108886</v>
      </c>
      <c r="EV9" s="147">
        <f>EU9*(1+'Page 2'!$N$36)</f>
        <v>4453.290549843003</v>
      </c>
      <c r="EW9" s="147">
        <f>EV9*(1+'Page 2'!$N$36)</f>
        <v>4730.092922455882</v>
      </c>
      <c r="EX9" s="147">
        <f>EW9*(1+'Page 2'!$N$36)</f>
        <v>5024.100449914726</v>
      </c>
      <c r="EY9" s="147">
        <f>EX9*(1+'Page 2'!$N$36)</f>
        <v>5336.382549907249</v>
      </c>
      <c r="EZ9" s="147">
        <f>EY9*(1+'Page 2'!$N$36)</f>
        <v>5668.075111722325</v>
      </c>
      <c r="FA9" s="147">
        <f>EZ9*(1+'Page 2'!$N$36)</f>
        <v>6020.384627913238</v>
      </c>
      <c r="FB9" s="147">
        <f>FA9*(1+'Page 2'!$N$36)</f>
        <v>6394.592582771975</v>
      </c>
    </row>
    <row r="10" spans="1:158" ht="15">
      <c r="A10" s="152">
        <f>'Page 3'!A16</f>
        <v>5</v>
      </c>
      <c r="B10" s="152" t="str">
        <f>'Page 3'!B16</f>
        <v>Con. Edison</v>
      </c>
      <c r="C10" s="153">
        <f>'Page 3'!C16</f>
        <v>2.22</v>
      </c>
      <c r="D10" s="153">
        <f>'Page 3'!D16</f>
        <v>2.28</v>
      </c>
      <c r="E10" s="146">
        <f t="shared" si="1"/>
        <v>0.008929043886532595</v>
      </c>
      <c r="F10" s="146"/>
      <c r="G10" s="146">
        <f>IRR(H10:FB10,0.12)</f>
        <v>0.10923778960745026</v>
      </c>
      <c r="H10" s="147">
        <f>-'Page 2'!C16</f>
        <v>-40.9</v>
      </c>
      <c r="I10" s="147">
        <f t="shared" si="2"/>
        <v>2.22</v>
      </c>
      <c r="J10" s="147">
        <f t="shared" si="0"/>
        <v>2.24</v>
      </c>
      <c r="K10" s="147">
        <f t="shared" si="0"/>
        <v>2.2600000000000002</v>
      </c>
      <c r="L10" s="147">
        <f t="shared" si="3"/>
        <v>2.28</v>
      </c>
      <c r="M10" s="147">
        <f>L10*(1+'Page 2'!$N$36)</f>
        <v>2.4217175462714</v>
      </c>
      <c r="N10" s="147">
        <f>M10*(1+'Page 2'!$N$36)</f>
        <v>2.5722438043503377</v>
      </c>
      <c r="O10" s="147">
        <f>N10*(1+'Page 2'!$N$36)</f>
        <v>2.732126295738207</v>
      </c>
      <c r="P10" s="147">
        <f>O10*(1+'Page 2'!$N$36)</f>
        <v>2.901946574131009</v>
      </c>
      <c r="Q10" s="147">
        <f>P10*(1+'Page 2'!$N$36)</f>
        <v>3.0823223407522997</v>
      </c>
      <c r="R10" s="147">
        <f>Q10*(1+'Page 2'!$N$36)</f>
        <v>3.273909691168499</v>
      </c>
      <c r="S10" s="147">
        <f>R10*(1+'Page 2'!$N$36)</f>
        <v>3.4774055017590944</v>
      </c>
      <c r="T10" s="147">
        <f>S10*(1+'Page 2'!$N$36)</f>
        <v>3.6935499645222376</v>
      </c>
      <c r="U10" s="147">
        <f>T10*(1+'Page 2'!$N$36)</f>
        <v>3.923129279435794</v>
      </c>
      <c r="V10" s="147">
        <f>U10*(1+'Page 2'!$N$36)</f>
        <v>4.16697851416699</v>
      </c>
      <c r="W10" s="147">
        <f>V10*(1+'Page 2'!$N$36)</f>
        <v>4.425984641532512</v>
      </c>
      <c r="X10" s="147">
        <f>W10*(1+'Page 2'!$N$36)</f>
        <v>4.701089765757464</v>
      </c>
      <c r="Y10" s="147">
        <f>X10*(1+'Page 2'!$N$36)</f>
        <v>4.993294549268315</v>
      </c>
      <c r="Z10" s="147">
        <f>Y10*(1+'Page 2'!$N$36)</f>
        <v>5.303661852484395</v>
      </c>
      <c r="AA10" s="147">
        <f>Z10*(1+'Page 2'!$N$36)</f>
        <v>5.633320599847254</v>
      </c>
      <c r="AB10" s="147">
        <f>AA10*(1+'Page 2'!$N$36)</f>
        <v>5.983469886150099</v>
      </c>
      <c r="AC10" s="147">
        <f>AB10*(1+'Page 2'!$N$36)</f>
        <v>6.35538333810361</v>
      </c>
      <c r="AD10" s="147">
        <f>AC10*(1+'Page 2'!$N$36)</f>
        <v>6.750413747002813</v>
      </c>
      <c r="AE10" s="147">
        <f>AD10*(1+'Page 2'!$N$36)</f>
        <v>7.169997989345782</v>
      </c>
      <c r="AF10" s="147">
        <f>AE10*(1+'Page 2'!$N$36)</f>
        <v>7.615662253302342</v>
      </c>
      <c r="AG10" s="147">
        <f>AF10*(1+'Page 2'!$N$36)</f>
        <v>8.089027590043452</v>
      </c>
      <c r="AH10" s="147">
        <f>AG10*(1+'Page 2'!$N$36)</f>
        <v>8.591815810123547</v>
      </c>
      <c r="AI10" s="147">
        <f>AH10*(1+'Page 2'!$N$36)</f>
        <v>9.125855746363253</v>
      </c>
      <c r="AJ10" s="147">
        <f>AI10*(1+'Page 2'!$N$36)</f>
        <v>9.693089906012972</v>
      </c>
      <c r="AK10" s="147">
        <f>AJ10*(1+'Page 2'!$N$36)</f>
        <v>10.295581536393778</v>
      </c>
      <c r="AL10" s="147">
        <f>AK10*(1+'Page 2'!$N$36)</f>
        <v>10.935522129716084</v>
      </c>
      <c r="AM10" s="147">
        <f>AL10*(1+'Page 2'!$N$36)</f>
        <v>11.615239394373962</v>
      </c>
      <c r="AN10" s="147">
        <f>AM10*(1+'Page 2'!$N$36)</f>
        <v>12.337205721709744</v>
      </c>
      <c r="AO10" s="147">
        <f>AN10*(1+'Page 2'!$N$36)</f>
        <v>13.10404717904579</v>
      </c>
      <c r="AP10" s="147">
        <f>AO10*(1+'Page 2'!$N$36)</f>
        <v>13.918553061694489</v>
      </c>
      <c r="AQ10" s="147">
        <f>AP10*(1+'Page 2'!$N$36)</f>
        <v>14.783686038690817</v>
      </c>
      <c r="AR10" s="147">
        <f>AQ10*(1+'Page 2'!$N$36)</f>
        <v>15.702592929151352</v>
      </c>
      <c r="AS10" s="147">
        <f>AR10*(1+'Page 2'!$N$36)</f>
        <v>16.67861614845748</v>
      </c>
      <c r="AT10" s="147">
        <f>AS10*(1+'Page 2'!$N$36)</f>
        <v>17.71530586589693</v>
      </c>
      <c r="AU10" s="147">
        <f>AT10*(1+'Page 2'!$N$36)</f>
        <v>18.81643291798564</v>
      </c>
      <c r="AV10" s="147">
        <f>AU10*(1+'Page 2'!$N$36)</f>
        <v>19.986002524440607</v>
      </c>
      <c r="AW10" s="147">
        <f>AV10*(1+'Page 2'!$N$36)</f>
        <v>21.228268856693997</v>
      </c>
      <c r="AX10" s="147">
        <f>AW10*(1+'Page 2'!$N$36)</f>
        <v>22.547750511939725</v>
      </c>
      <c r="AY10" s="147">
        <f>AX10*(1+'Page 2'!$N$36)</f>
        <v>23.949246948997533</v>
      </c>
      <c r="AZ10" s="147">
        <f>AY10*(1+'Page 2'!$N$36)</f>
        <v>25.437855945778125</v>
      </c>
      <c r="BA10" s="147">
        <f>AZ10*(1+'Page 2'!$N$36)</f>
        <v>27.01899214184875</v>
      </c>
      <c r="BB10" s="147">
        <f>BA10*(1+'Page 2'!$N$36)</f>
        <v>28.6984067335457</v>
      </c>
      <c r="BC10" s="147">
        <f>BB10*(1+'Page 2'!$N$36)</f>
        <v>30.482208393272334</v>
      </c>
      <c r="BD10" s="147">
        <f>BC10*(1+'Page 2'!$N$36)</f>
        <v>32.376885489074105</v>
      </c>
      <c r="BE10" s="147">
        <f>BD10*(1+'Page 2'!$N$36)</f>
        <v>34.38932968531169</v>
      </c>
      <c r="BF10" s="147">
        <f>BE10*(1+'Page 2'!$N$36)</f>
        <v>36.52686101027686</v>
      </c>
      <c r="BG10" s="147">
        <f>BF10*(1+'Page 2'!$N$36)</f>
        <v>38.797254481931645</v>
      </c>
      <c r="BH10" s="147">
        <f>BG10*(1+'Page 2'!$N$36)</f>
        <v>41.20876838861868</v>
      </c>
      <c r="BI10" s="147">
        <f>BH10*(1+'Page 2'!$N$36)</f>
        <v>43.770174327610555</v>
      </c>
      <c r="BJ10" s="147">
        <f>BI10*(1+'Page 2'!$N$36)</f>
        <v>46.490789110759856</v>
      </c>
      <c r="BK10" s="147">
        <f>BJ10*(1+'Page 2'!$N$36)</f>
        <v>49.38050865330285</v>
      </c>
      <c r="BL10" s="147">
        <f>BK10*(1+'Page 2'!$N$36)</f>
        <v>52.44984396908343</v>
      </c>
      <c r="BM10" s="147">
        <f>BL10*(1+'Page 2'!$N$36)</f>
        <v>55.70995940312567</v>
      </c>
      <c r="BN10" s="147">
        <f>BM10*(1+'Page 2'!$N$36)</f>
        <v>59.17271324062141</v>
      </c>
      <c r="BO10" s="147">
        <f>BN10*(1+'Page 2'!$N$36)</f>
        <v>62.850700840043366</v>
      </c>
      <c r="BP10" s="147">
        <f>BO10*(1+'Page 2'!$N$36)</f>
        <v>66.75730044727528</v>
      </c>
      <c r="BQ10" s="147">
        <f>BP10*(1+'Page 2'!$N$36)</f>
        <v>70.9067218574027</v>
      </c>
      <c r="BR10" s="147">
        <f>BQ10*(1+'Page 2'!$N$36)</f>
        <v>75.31405810116576</v>
      </c>
      <c r="BS10" s="147">
        <f>BR10*(1+'Page 2'!$N$36)</f>
        <v>79.99534034407755</v>
      </c>
      <c r="BT10" s="147">
        <f>BS10*(1+'Page 2'!$N$36)</f>
        <v>84.96759619789694</v>
      </c>
      <c r="BU10" s="147">
        <f>BT10*(1+'Page 2'!$N$36)</f>
        <v>90.24891165655707</v>
      </c>
      <c r="BV10" s="147">
        <f>BU10*(1+'Page 2'!$N$36)</f>
        <v>95.8584968818341</v>
      </c>
      <c r="BW10" s="147">
        <f>BV10*(1+'Page 2'!$N$36)</f>
        <v>101.81675607804384</v>
      </c>
      <c r="BX10" s="147">
        <f>BW10*(1+'Page 2'!$N$36)</f>
        <v>108.14536170992719</v>
      </c>
      <c r="BY10" s="147">
        <f>BX10*(1+'Page 2'!$N$36)</f>
        <v>114.86733333368329</v>
      </c>
      <c r="BZ10" s="147">
        <f>BY10*(1+'Page 2'!$N$36)</f>
        <v>122.00712132788883</v>
      </c>
      <c r="CA10" s="147">
        <f>BZ10*(1+'Page 2'!$N$36)</f>
        <v>129.59069582886488</v>
      </c>
      <c r="CB10" s="147">
        <f>CA10*(1+'Page 2'!$N$36)</f>
        <v>137.64564119398335</v>
      </c>
      <c r="CC10" s="147">
        <f>CB10*(1+'Page 2'!$N$36)</f>
        <v>146.20125633651182</v>
      </c>
      <c r="CD10" s="147">
        <f>CC10*(1+'Page 2'!$N$36)</f>
        <v>155.28866129695325</v>
      </c>
      <c r="CE10" s="147">
        <f>CD10*(1+'Page 2'!$N$36)</f>
        <v>164.94091043852114</v>
      </c>
      <c r="CF10" s="147">
        <f>CE10*(1+'Page 2'!$N$36)</f>
        <v>175.19311267848516</v>
      </c>
      <c r="CG10" s="147">
        <f>CF10*(1+'Page 2'!$N$36)</f>
        <v>186.0825591927149</v>
      </c>
      <c r="CH10" s="147">
        <f>CG10*(1+'Page 2'!$N$36)</f>
        <v>197.64885905793165</v>
      </c>
      <c r="CI10" s="147">
        <f>CH10*(1+'Page 2'!$N$36)</f>
        <v>209.9340833250509</v>
      </c>
      <c r="CJ10" s="147">
        <f>CI10*(1+'Page 2'!$N$36)</f>
        <v>222.98291804766575</v>
      </c>
      <c r="CK10" s="147">
        <f>CJ10*(1+'Page 2'!$N$36)</f>
        <v>236.84282682229377</v>
      </c>
      <c r="CL10" s="147">
        <f>CK10*(1+'Page 2'!$N$36)</f>
        <v>251.56422343160853</v>
      </c>
      <c r="CM10" s="147">
        <f>CL10*(1+'Page 2'!$N$36)</f>
        <v>267.2006552186251</v>
      </c>
      <c r="CN10" s="147">
        <f>CM10*(1+'Page 2'!$N$36)</f>
        <v>283.8089978588418</v>
      </c>
      <c r="CO10" s="147">
        <f>CN10*(1+'Page 2'!$N$36)</f>
        <v>301.449662238798</v>
      </c>
      <c r="CP10" s="147">
        <f>CO10*(1+'Page 2'!$N$36)</f>
        <v>320.18681419354573</v>
      </c>
      <c r="CQ10" s="147">
        <f>CP10*(1+'Page 2'!$N$36)</f>
        <v>340.0886079023028</v>
      </c>
      <c r="CR10" s="147">
        <f>CQ10*(1+'Page 2'!$N$36)</f>
        <v>361.2274337912373</v>
      </c>
      <c r="CS10" s="147">
        <f>CR10*(1+'Page 2'!$N$36)</f>
        <v>383.6801818451008</v>
      </c>
      <c r="CT10" s="147">
        <f>CS10*(1+'Page 2'!$N$36)</f>
        <v>407.5285212854746</v>
      </c>
      <c r="CU10" s="147">
        <f>CT10*(1+'Page 2'!$N$36)</f>
        <v>432.85919763292617</v>
      </c>
      <c r="CV10" s="147">
        <f>CU10*(1+'Page 2'!$N$36)</f>
        <v>459.764348233604</v>
      </c>
      <c r="CW10" s="147">
        <f>CV10*(1+'Page 2'!$N$36)</f>
        <v>488.34183739796185</v>
      </c>
      <c r="CX10" s="147">
        <f>CW10*(1+'Page 2'!$N$36)</f>
        <v>518.69561237064</v>
      </c>
      <c r="CY10" s="147">
        <f>CX10*(1+'Page 2'!$N$36)</f>
        <v>550.9360814263016</v>
      </c>
      <c r="CZ10" s="147">
        <f>CY10*(1+'Page 2'!$N$36)</f>
        <v>585.1805154667032</v>
      </c>
      <c r="DA10" s="147">
        <f>CZ10*(1+'Page 2'!$N$36)</f>
        <v>621.5534745797621</v>
      </c>
      <c r="DB10" s="147">
        <f>DA10*(1+'Page 2'!$N$36)</f>
        <v>660.1872611121775</v>
      </c>
      <c r="DC10" s="147">
        <f>DB10*(1+'Page 2'!$N$36)</f>
        <v>701.2224009036046</v>
      </c>
      <c r="DD10" s="147">
        <f>DC10*(1+'Page 2'!$N$36)</f>
        <v>744.8081544328146</v>
      </c>
      <c r="DE10" s="147">
        <f>DD10*(1+'Page 2'!$N$36)</f>
        <v>791.1030597350727</v>
      </c>
      <c r="DF10" s="147">
        <f>DE10*(1+'Page 2'!$N$36)</f>
        <v>840.2755090655339</v>
      </c>
      <c r="DG10" s="147">
        <f>DF10*(1+'Page 2'!$N$36)</f>
        <v>892.5043614062002</v>
      </c>
      <c r="DH10" s="147">
        <f>DG10*(1+'Page 2'!$N$36)</f>
        <v>947.9795930443623</v>
      </c>
      <c r="DI10" s="147">
        <f>DH10*(1+'Page 2'!$N$36)</f>
        <v>1006.9029885889271</v>
      </c>
      <c r="DJ10" s="147">
        <f>DI10*(1+'Page 2'!$N$36)</f>
        <v>1069.4888749381212</v>
      </c>
      <c r="DK10" s="147">
        <f>DJ10*(1+'Page 2'!$N$36)</f>
        <v>1135.9649008682927</v>
      </c>
      <c r="DL10" s="147">
        <f>DK10*(1+'Page 2'!$N$36)</f>
        <v>1206.572865079472</v>
      </c>
      <c r="DM10" s="147">
        <f>DL10*(1+'Page 2'!$N$36)</f>
        <v>1281.5695957096107</v>
      </c>
      <c r="DN10" s="147">
        <f>DM10*(1+'Page 2'!$N$36)</f>
        <v>1361.2278845166265</v>
      </c>
      <c r="DO10" s="147">
        <f>DN10*(1+'Page 2'!$N$36)</f>
        <v>1445.837479126234</v>
      </c>
      <c r="DP10" s="147">
        <f>DO10*(1+'Page 2'!$N$36)</f>
        <v>1535.7061369547414</v>
      </c>
      <c r="DQ10" s="147">
        <f>DP10*(1+'Page 2'!$N$36)</f>
        <v>1631.1607446403366</v>
      </c>
      <c r="DR10" s="147">
        <f>DQ10*(1+'Page 2'!$N$36)</f>
        <v>1732.5485070546606</v>
      </c>
      <c r="DS10" s="147">
        <f>DR10*(1+'Page 2'!$N$36)</f>
        <v>1840.2382102195572</v>
      </c>
      <c r="DT10" s="147">
        <f>DS10*(1+'Page 2'!$N$36)</f>
        <v>1954.6215627227102</v>
      </c>
      <c r="DU10" s="147">
        <f>DT10*(1+'Page 2'!$N$36)</f>
        <v>2076.1146205114087</v>
      </c>
      <c r="DV10" s="147">
        <f>DU10*(1+'Page 2'!$N$36)</f>
        <v>2205.1593002469594</v>
      </c>
      <c r="DW10" s="147">
        <f>DV10*(1+'Page 2'!$N$36)</f>
        <v>2342.224986724397</v>
      </c>
      <c r="DX10" s="147">
        <f>DW10*(1+'Page 2'!$N$36)</f>
        <v>2487.8102402042846</v>
      </c>
      <c r="DY10" s="147">
        <f>DX10*(1+'Page 2'!$N$36)</f>
        <v>2642.4446098668345</v>
      </c>
      <c r="DZ10" s="147">
        <f>DY10*(1+'Page 2'!$N$36)</f>
        <v>2806.6905599845604</v>
      </c>
      <c r="EA10" s="147">
        <f>DZ10*(1+'Page 2'!$N$36)</f>
        <v>2981.145515819698</v>
      </c>
      <c r="EB10" s="147">
        <f>EA10*(1+'Page 2'!$N$36)</f>
        <v>3166.4440366880995</v>
      </c>
      <c r="EC10" s="147">
        <f>EB10*(1+'Page 2'!$N$36)</f>
        <v>3363.2601240938648</v>
      </c>
      <c r="ED10" s="147">
        <f>EC10*(1+'Page 2'!$N$36)</f>
        <v>3572.3096733302805</v>
      </c>
      <c r="EE10" s="147">
        <f>ED10*(1+'Page 2'!$N$36)</f>
        <v>3794.353077464471</v>
      </c>
      <c r="EF10" s="147">
        <f>EE10*(1+'Page 2'!$N$36)</f>
        <v>4030.197993177454</v>
      </c>
      <c r="EG10" s="147">
        <f>EF10*(1+'Page 2'!$N$36)</f>
        <v>4280.702278520011</v>
      </c>
      <c r="EH10" s="147">
        <f>EG10*(1+'Page 2'!$N$36)</f>
        <v>4546.777113270119</v>
      </c>
      <c r="EI10" s="147">
        <f>EH10*(1+'Page 2'!$N$36)</f>
        <v>4829.3903132418745</v>
      </c>
      <c r="EJ10" s="147">
        <f>EI10*(1+'Page 2'!$N$36)</f>
        <v>5129.569850601308</v>
      </c>
      <c r="EK10" s="147">
        <f>EJ10*(1+'Page 2'!$N$36)</f>
        <v>5448.407592993839</v>
      </c>
      <c r="EL10" s="147">
        <f>EK10*(1+'Page 2'!$N$36)</f>
        <v>5787.063275083994</v>
      </c>
      <c r="EM10" s="147">
        <f>EL10*(1+'Page 2'!$N$36)</f>
        <v>6146.7687169533965</v>
      </c>
      <c r="EN10" s="147">
        <f>EM10*(1+'Page 2'!$N$36)</f>
        <v>6528.832304700957</v>
      </c>
      <c r="EO10" s="147">
        <f>EN10*(1+'Page 2'!$N$36)</f>
        <v>6934.643749542918</v>
      </c>
      <c r="EP10" s="147">
        <f>EO10*(1+'Page 2'!$N$36)</f>
        <v>7365.679142723411</v>
      </c>
      <c r="EQ10" s="147">
        <f>EP10*(1+'Page 2'!$N$36)</f>
        <v>7823.50632462218</v>
      </c>
      <c r="ER10" s="147">
        <f>EQ10*(1+'Page 2'!$N$36)</f>
        <v>8309.79058758895</v>
      </c>
      <c r="ES10" s="147">
        <f>ER10*(1+'Page 2'!$N$36)</f>
        <v>8826.300733247846</v>
      </c>
      <c r="ET10" s="147">
        <f>ES10*(1+'Page 2'!$N$36)</f>
        <v>9374.915506304576</v>
      </c>
      <c r="EU10" s="147">
        <f>ET10*(1+'Page 2'!$N$36)</f>
        <v>9957.630428258606</v>
      </c>
      <c r="EV10" s="147">
        <f>EU10*(1+'Page 2'!$N$36)</f>
        <v>10576.565055877134</v>
      </c>
      <c r="EW10" s="147">
        <f>EV10*(1+'Page 2'!$N$36)</f>
        <v>11233.970690832723</v>
      </c>
      <c r="EX10" s="147">
        <f>EW10*(1+'Page 2'!$N$36)</f>
        <v>11932.238568547476</v>
      </c>
      <c r="EY10" s="147">
        <f>EX10*(1+'Page 2'!$N$36)</f>
        <v>12673.908556029719</v>
      </c>
      <c r="EZ10" s="147">
        <f>EY10*(1+'Page 2'!$N$36)</f>
        <v>13461.678390340525</v>
      </c>
      <c r="FA10" s="147">
        <f>EZ10*(1+'Page 2'!$N$36)</f>
        <v>14298.413491293943</v>
      </c>
      <c r="FB10" s="147">
        <f>FA10*(1+'Page 2'!$N$36)</f>
        <v>15187.157384083444</v>
      </c>
    </row>
    <row r="11" spans="1:158" s="192" customFormat="1" ht="15">
      <c r="A11" s="188">
        <f>'Page 3'!A17</f>
        <v>6</v>
      </c>
      <c r="B11" s="188" t="str">
        <f>'Page 3'!B17</f>
        <v>DPL Inc.</v>
      </c>
      <c r="C11" s="189">
        <f>'Page 3'!C17</f>
        <v>0.94</v>
      </c>
      <c r="D11" s="189">
        <f>'Page 3'!D17</f>
        <v>1</v>
      </c>
      <c r="E11" s="190">
        <f t="shared" si="1"/>
        <v>0.02083930254095301</v>
      </c>
      <c r="F11" s="190"/>
      <c r="G11" s="190">
        <f>IRR(H11:FB11,0.12)</f>
        <v>0.09629412230518822</v>
      </c>
      <c r="H11" s="191">
        <f>-'Page 2'!C17</f>
        <v>-24.42</v>
      </c>
      <c r="I11" s="191">
        <f t="shared" si="2"/>
        <v>0.94</v>
      </c>
      <c r="J11" s="191">
        <f t="shared" si="0"/>
        <v>0.96</v>
      </c>
      <c r="K11" s="191">
        <f t="shared" si="0"/>
        <v>0.98</v>
      </c>
      <c r="L11" s="191">
        <f t="shared" si="3"/>
        <v>1</v>
      </c>
      <c r="M11" s="191">
        <f>L11*(1+'Page 2'!$N$36)</f>
        <v>1.0621568185400878</v>
      </c>
      <c r="N11" s="191">
        <f>M11*(1+'Page 2'!$N$36)</f>
        <v>1.128177107171201</v>
      </c>
      <c r="O11" s="191">
        <f>N11*(1+'Page 2'!$N$36)</f>
        <v>1.1983010069027225</v>
      </c>
      <c r="P11" s="191">
        <f>O11*(1+'Page 2'!$N$36)</f>
        <v>1.2727835851451794</v>
      </c>
      <c r="Q11" s="191">
        <f>P11*(1+'Page 2'!$N$36)</f>
        <v>1.3518957634878508</v>
      </c>
      <c r="R11" s="191">
        <f>Q11*(1+'Page 2'!$N$36)</f>
        <v>1.4359253031440786</v>
      </c>
      <c r="S11" s="191">
        <f>R11*(1+'Page 2'!$N$36)</f>
        <v>1.5251778516487258</v>
      </c>
      <c r="T11" s="191">
        <f>S11*(1+'Page 2'!$N$36)</f>
        <v>1.6199780546150166</v>
      </c>
      <c r="U11" s="191">
        <f>T11*(1+'Page 2'!$N$36)</f>
        <v>1.7206707365946468</v>
      </c>
      <c r="V11" s="191">
        <f>U11*(1+'Page 2'!$N$36)</f>
        <v>1.8276221553363994</v>
      </c>
      <c r="W11" s="191">
        <f>V11*(1+'Page 2'!$N$36)</f>
        <v>1.9412213340054882</v>
      </c>
      <c r="X11" s="191">
        <f>W11*(1+'Page 2'!$N$36)</f>
        <v>2.0618814762094146</v>
      </c>
      <c r="Y11" s="191">
        <f>X11*(1+'Page 2'!$N$36)</f>
        <v>2.1900414689773315</v>
      </c>
      <c r="Z11" s="191">
        <f>Y11*(1+'Page 2'!$N$36)</f>
        <v>2.326167479159823</v>
      </c>
      <c r="AA11" s="191">
        <f>Z11*(1+'Page 2'!$N$36)</f>
        <v>2.4707546490558134</v>
      </c>
      <c r="AB11" s="191">
        <f>AA11*(1+'Page 2'!$N$36)</f>
        <v>2.624328897434254</v>
      </c>
      <c r="AC11" s="191">
        <f>AB11*(1+'Page 2'!$N$36)</f>
        <v>2.7874488325015836</v>
      </c>
      <c r="AD11" s="191">
        <f>AC11*(1+'Page 2'!$N$36)</f>
        <v>2.9607077837731643</v>
      </c>
      <c r="AE11" s="191">
        <f>AD11*(1+'Page 2'!$N$36)</f>
        <v>3.1447359602393785</v>
      </c>
      <c r="AF11" s="191">
        <f>AE11*(1+'Page 2'!$N$36)</f>
        <v>3.340202742676466</v>
      </c>
      <c r="AG11" s="191">
        <f>AF11*(1+'Page 2'!$N$36)</f>
        <v>3.547819118440111</v>
      </c>
      <c r="AH11" s="191">
        <f>AG11*(1+'Page 2'!$N$36)</f>
        <v>3.7683402675980475</v>
      </c>
      <c r="AI11" s="191">
        <f>AH11*(1+'Page 2'!$N$36)</f>
        <v>4.002568309808446</v>
      </c>
      <c r="AJ11" s="191">
        <f>AI11*(1+'Page 2'!$N$36)</f>
        <v>4.2513552219355155</v>
      </c>
      <c r="AK11" s="191">
        <f>AJ11*(1+'Page 2'!$N$36)</f>
        <v>4.515605937014816</v>
      </c>
      <c r="AL11" s="191">
        <f>AK11*(1+'Page 2'!$N$36)</f>
        <v>4.796281635840389</v>
      </c>
      <c r="AM11" s="191">
        <f>AL11*(1+'Page 2'!$N$36)</f>
        <v>5.094403243146475</v>
      </c>
      <c r="AN11" s="191">
        <f>AM11*(1+'Page 2'!$N$36)</f>
        <v>5.411055141100766</v>
      </c>
      <c r="AO11" s="191">
        <f>AN11*(1+'Page 2'!$N$36)</f>
        <v>5.747389113616576</v>
      </c>
      <c r="AP11" s="191">
        <f>AO11*(1+'Page 2'!$N$36)</f>
        <v>6.104628535830917</v>
      </c>
      <c r="AQ11" s="191">
        <f>AP11*(1+'Page 2'!$N$36)</f>
        <v>6.484072823987201</v>
      </c>
      <c r="AR11" s="191">
        <f>AQ11*(1+'Page 2'!$N$36)</f>
        <v>6.887102161908489</v>
      </c>
      <c r="AS11" s="191">
        <f>AR11*(1+'Page 2'!$N$36)</f>
        <v>7.3151825212532815</v>
      </c>
      <c r="AT11" s="191">
        <f>AS11*(1+'Page 2'!$N$36)</f>
        <v>7.769870993814444</v>
      </c>
      <c r="AU11" s="191">
        <f>AT11*(1+'Page 2'!$N$36)</f>
        <v>8.25282145525686</v>
      </c>
      <c r="AV11" s="191">
        <f>AU11*(1+'Page 2'!$N$36)</f>
        <v>8.765790580895004</v>
      </c>
      <c r="AW11" s="191">
        <f>AV11*(1+'Page 2'!$N$36)</f>
        <v>9.310644235392106</v>
      </c>
      <c r="AX11" s="191">
        <f>AW11*(1+'Page 2'!$N$36)</f>
        <v>9.889364259622688</v>
      </c>
      <c r="AY11" s="191">
        <f>AX11*(1+'Page 2'!$N$36)</f>
        <v>10.504055679384885</v>
      </c>
      <c r="AZ11" s="191">
        <f>AY11*(1+'Page 2'!$N$36)</f>
        <v>11.15695436218339</v>
      </c>
      <c r="BA11" s="191">
        <f>AZ11*(1+'Page 2'!$N$36)</f>
        <v>11.850435149933665</v>
      </c>
      <c r="BB11" s="191">
        <f>BA11*(1+'Page 2'!$N$36)</f>
        <v>12.58702049716917</v>
      </c>
      <c r="BC11" s="191">
        <f>BB11*(1+'Page 2'!$N$36)</f>
        <v>13.369389646172081</v>
      </c>
      <c r="BD11" s="191">
        <f>BC11*(1+'Page 2'!$N$36)</f>
        <v>14.200388372400928</v>
      </c>
      <c r="BE11" s="191">
        <f>BD11*(1+'Page 2'!$N$36)</f>
        <v>15.083039335663026</v>
      </c>
      <c r="BF11" s="191">
        <f>BE11*(1+'Page 2'!$N$36)</f>
        <v>16.020553074682837</v>
      </c>
      <c r="BG11" s="191">
        <f>BF11*(1+'Page 2'!$N$36)</f>
        <v>17.016339685057744</v>
      </c>
      <c r="BH11" s="191">
        <f>BG11*(1+'Page 2'!$N$36)</f>
        <v>18.074021223078372</v>
      </c>
      <c r="BI11" s="191">
        <f>BH11*(1+'Page 2'!$N$36)</f>
        <v>19.19744488053095</v>
      </c>
      <c r="BJ11" s="191">
        <f>BI11*(1+'Page 2'!$N$36)</f>
        <v>20.390696978403447</v>
      </c>
      <c r="BK11" s="191">
        <f>BJ11*(1+'Page 2'!$N$36)</f>
        <v>21.658117830395987</v>
      </c>
      <c r="BL11" s="191">
        <f>BK11*(1+'Page 2'!$N$36)</f>
        <v>23.00431753029975</v>
      </c>
      <c r="BM11" s="191">
        <f>BL11*(1+'Page 2'!$N$36)</f>
        <v>24.434192720669152</v>
      </c>
      <c r="BN11" s="191">
        <f>BM11*(1+'Page 2'!$N$36)</f>
        <v>25.95294440378132</v>
      </c>
      <c r="BO11" s="191">
        <f>BN11*(1+'Page 2'!$N$36)</f>
        <v>27.566096859668143</v>
      </c>
      <c r="BP11" s="191">
        <f>BO11*(1+'Page 2'!$N$36)</f>
        <v>29.27951774003302</v>
      </c>
      <c r="BQ11" s="191">
        <f>BP11*(1+'Page 2'!$N$36)</f>
        <v>31.099439411141535</v>
      </c>
      <c r="BR11" s="191">
        <f>BQ11*(1+'Page 2'!$N$36)</f>
        <v>33.03248162331832</v>
      </c>
      <c r="BS11" s="191">
        <f>BR11*(1+'Page 2'!$N$36)</f>
        <v>35.0856755895077</v>
      </c>
      <c r="BT11" s="191">
        <f>BS11*(1+'Page 2'!$N$36)</f>
        <v>37.26648956048112</v>
      </c>
      <c r="BU11" s="191">
        <f>BT11*(1+'Page 2'!$N$36)</f>
        <v>39.58285598971802</v>
      </c>
      <c r="BV11" s="191">
        <f>BU11*(1+'Page 2'!$N$36)</f>
        <v>42.04320038676935</v>
      </c>
      <c r="BW11" s="191">
        <f>BV11*(1+'Page 2'!$N$36)</f>
        <v>44.65647196405432</v>
      </c>
      <c r="BX11" s="191">
        <f>BW11*(1+'Page 2'!$N$36)</f>
        <v>47.43217618856456</v>
      </c>
      <c r="BY11" s="191">
        <f>BX11*(1+'Page 2'!$N$36)</f>
        <v>50.380409356878644</v>
      </c>
      <c r="BZ11" s="191">
        <f>BY11*(1+'Page 2'!$N$36)</f>
        <v>53.51189531924949</v>
      </c>
      <c r="CA11" s="191">
        <f>BZ11*(1+'Page 2'!$N$36)</f>
        <v>56.83802448634425</v>
      </c>
      <c r="CB11" s="191">
        <f>CA11*(1+'Page 2'!$N$36)</f>
        <v>60.37089526051902</v>
      </c>
      <c r="CC11" s="191">
        <f>CB11*(1+'Page 2'!$N$36)</f>
        <v>64.12335804232976</v>
      </c>
      <c r="CD11" s="191">
        <f>CC11*(1+'Page 2'!$N$36)</f>
        <v>68.10906197234793</v>
      </c>
      <c r="CE11" s="191">
        <f>CD11*(1+'Page 2'!$N$36)</f>
        <v>72.34250457829876</v>
      </c>
      <c r="CF11" s="191">
        <f>CE11*(1+'Page 2'!$N$36)</f>
        <v>76.83908450810755</v>
      </c>
      <c r="CG11" s="191">
        <f>CF11*(1+'Page 2'!$N$36)</f>
        <v>81.61515754066446</v>
      </c>
      <c r="CH11" s="191">
        <f>CG11*(1+'Page 2'!$N$36)</f>
        <v>86.68809607804022</v>
      </c>
      <c r="CI11" s="191">
        <f>CH11*(1+'Page 2'!$N$36)</f>
        <v>92.07635233554866</v>
      </c>
      <c r="CJ11" s="191">
        <f>CI11*(1+'Page 2'!$N$36)</f>
        <v>97.79952545950255</v>
      </c>
      <c r="CK11" s="191">
        <f>CJ11*(1+'Page 2'!$N$36)</f>
        <v>103.87843281679554</v>
      </c>
      <c r="CL11" s="191">
        <f>CK11*(1+'Page 2'!$N$36)</f>
        <v>110.3351857156178</v>
      </c>
      <c r="CM11" s="191">
        <f>CL11*(1+'Page 2'!$N$36)</f>
        <v>117.19326983273034</v>
      </c>
      <c r="CN11" s="191">
        <f>CM11*(1+'Page 2'!$N$36)</f>
        <v>124.4776306398429</v>
      </c>
      <c r="CO11" s="191">
        <f>CN11*(1+'Page 2'!$N$36)</f>
        <v>132.2147641398237</v>
      </c>
      <c r="CP11" s="191">
        <f>CO11*(1+'Page 2'!$N$36)</f>
        <v>140.43281324278323</v>
      </c>
      <c r="CQ11" s="191">
        <f>CP11*(1+'Page 2'!$N$36)</f>
        <v>149.16167013258894</v>
      </c>
      <c r="CR11" s="191">
        <f>CQ11*(1+'Page 2'!$N$36)</f>
        <v>158.4330849961567</v>
      </c>
      <c r="CS11" s="191">
        <f>CR11*(1+'Page 2'!$N$36)</f>
        <v>168.28078151100914</v>
      </c>
      <c r="CT11" s="191">
        <f>CS11*(1+'Page 2'!$N$36)</f>
        <v>178.7405795111731</v>
      </c>
      <c r="CU11" s="191">
        <f>CT11*(1+'Page 2'!$N$36)</f>
        <v>189.85052527759925</v>
      </c>
      <c r="CV11" s="191">
        <f>CU11*(1+'Page 2'!$N$36)</f>
        <v>201.65102992701932</v>
      </c>
      <c r="CW11" s="191">
        <f>CV11*(1+'Page 2'!$N$36)</f>
        <v>214.18501640261488</v>
      </c>
      <c r="CX11" s="191">
        <f>CW11*(1+'Page 2'!$N$36)</f>
        <v>227.49807560115795</v>
      </c>
      <c r="CY11" s="191">
        <f>CX11*(1+'Page 2'!$N$36)</f>
        <v>241.6386322045183</v>
      </c>
      <c r="CZ11" s="191">
        <f>CY11*(1+'Page 2'!$N$36)</f>
        <v>256.65812081872957</v>
      </c>
      <c r="DA11" s="191">
        <f>CZ11*(1+'Page 2'!$N$36)</f>
        <v>272.61117306129927</v>
      </c>
      <c r="DB11" s="191">
        <f>DA11*(1+'Page 2'!$N$36)</f>
        <v>289.55581627727094</v>
      </c>
      <c r="DC11" s="191">
        <f>DB11*(1+'Page 2'!$N$36)</f>
        <v>307.5536846068443</v>
      </c>
      <c r="DD11" s="191">
        <f>DC11*(1+'Page 2'!$N$36)</f>
        <v>326.6702431722873</v>
      </c>
      <c r="DE11" s="191">
        <f>DD11*(1+'Page 2'!$N$36)</f>
        <v>346.9750261995935</v>
      </c>
      <c r="DF11" s="191">
        <f>DE11*(1+'Page 2'!$N$36)</f>
        <v>368.54188994102384</v>
      </c>
      <c r="DG11" s="191">
        <f>DF11*(1+'Page 2'!$N$36)</f>
        <v>391.44928131850907</v>
      </c>
      <c r="DH11" s="191">
        <f>DG11*(1+'Page 2'!$N$36)</f>
        <v>415.7805232650714</v>
      </c>
      <c r="DI11" s="191">
        <f>DH11*(1+'Page 2'!$N$36)</f>
        <v>441.6241178021612</v>
      </c>
      <c r="DJ11" s="191">
        <f>DI11*(1+'Page 2'!$N$36)</f>
        <v>469.0740679553165</v>
      </c>
      <c r="DK11" s="191">
        <f>DJ11*(1+'Page 2'!$N$36)</f>
        <v>498.2302196790759</v>
      </c>
      <c r="DL11" s="191">
        <f>DK11*(1+'Page 2'!$N$36)</f>
        <v>529.1986250348563</v>
      </c>
      <c r="DM11" s="191">
        <f>DL11*(1+'Page 2'!$N$36)</f>
        <v>562.0919279428118</v>
      </c>
      <c r="DN11" s="191">
        <f>DM11*(1+'Page 2'!$N$36)</f>
        <v>597.0297739108013</v>
      </c>
      <c r="DO11" s="191">
        <f>DN11*(1+'Page 2'!$N$36)</f>
        <v>634.1392452308046</v>
      </c>
      <c r="DP11" s="191">
        <f>DO11*(1+'Page 2'!$N$36)</f>
        <v>673.5553232257639</v>
      </c>
      <c r="DQ11" s="191">
        <f>DP11*(1+'Page 2'!$N$36)</f>
        <v>715.4213792282179</v>
      </c>
      <c r="DR11" s="191">
        <f>DQ11*(1+'Page 2'!$N$36)</f>
        <v>759.8896960766056</v>
      </c>
      <c r="DS11" s="191">
        <f>DR11*(1+'Page 2'!$N$36)</f>
        <v>807.1220220261216</v>
      </c>
      <c r="DT11" s="191">
        <f>DS11*(1+'Page 2'!$N$36)</f>
        <v>857.290159088908</v>
      </c>
      <c r="DU11" s="191">
        <f>DT11*(1+'Page 2'!$N$36)</f>
        <v>910.5765879436003</v>
      </c>
      <c r="DV11" s="191">
        <f>DU11*(1+'Page 2'!$N$36)</f>
        <v>967.175131687263</v>
      </c>
      <c r="DW11" s="191">
        <f>DV11*(1+'Page 2'!$N$36)</f>
        <v>1027.2916608440337</v>
      </c>
      <c r="DX11" s="191">
        <f>DW11*(1+'Page 2'!$N$36)</f>
        <v>1091.1448421948617</v>
      </c>
      <c r="DY11" s="191">
        <f>DX11*(1+'Page 2'!$N$36)</f>
        <v>1158.9669341521205</v>
      </c>
      <c r="DZ11" s="191">
        <f>DY11*(1+'Page 2'!$N$36)</f>
        <v>1231.0046315721759</v>
      </c>
      <c r="EA11" s="191">
        <f>DZ11*(1+'Page 2'!$N$36)</f>
        <v>1307.5199630788152</v>
      </c>
      <c r="EB11" s="191">
        <f>EA11*(1+'Page 2'!$N$36)</f>
        <v>1388.7912441614474</v>
      </c>
      <c r="EC11" s="191">
        <f>EB11*(1+'Page 2'!$N$36)</f>
        <v>1475.1140895148533</v>
      </c>
      <c r="ED11" s="191">
        <f>EC11*(1+'Page 2'!$N$36)</f>
        <v>1566.802488302755</v>
      </c>
      <c r="EE11" s="191">
        <f>ED11*(1+'Page 2'!$N$36)</f>
        <v>1664.1899462563474</v>
      </c>
      <c r="EF11" s="191">
        <f>EE11*(1+'Page 2'!$N$36)</f>
        <v>1767.6306987620417</v>
      </c>
      <c r="EG11" s="191">
        <f>EF11*(1+'Page 2'!$N$36)</f>
        <v>1877.5009993508825</v>
      </c>
      <c r="EH11" s="191">
        <f>EG11*(1+'Page 2'!$N$36)</f>
        <v>1994.2004882763688</v>
      </c>
      <c r="EI11" s="191">
        <f>EH11*(1+'Page 2'!$N$36)</f>
        <v>2118.1536461587175</v>
      </c>
      <c r="EJ11" s="191">
        <f>EI11*(1+'Page 2'!$N$36)</f>
        <v>2249.81133798303</v>
      </c>
      <c r="EK11" s="191">
        <f>EJ11*(1+'Page 2'!$N$36)</f>
        <v>2389.6524530674737</v>
      </c>
      <c r="EL11" s="191">
        <f>EK11*(1+'Page 2'!$N$36)</f>
        <v>2538.1856469666645</v>
      </c>
      <c r="EM11" s="191">
        <f>EL11*(1+'Page 2'!$N$36)</f>
        <v>2695.951191646227</v>
      </c>
      <c r="EN11" s="191">
        <f>EM11*(1+'Page 2'!$N$36)</f>
        <v>2863.522940658315</v>
      </c>
      <c r="EO11" s="191">
        <f>EN11*(1+'Page 2'!$N$36)</f>
        <v>3041.5104164661925</v>
      </c>
      <c r="EP11" s="191">
        <f>EO11*(1+'Page 2'!$N$36)</f>
        <v>3230.5610275102686</v>
      </c>
      <c r="EQ11" s="191">
        <f>EP11*(1+'Page 2'!$N$36)</f>
        <v>3431.362423079904</v>
      </c>
      <c r="ER11" s="191">
        <f>EQ11*(1+'Page 2'!$N$36)</f>
        <v>3644.644994556558</v>
      </c>
      <c r="ES11" s="191">
        <f>ER11*(1+'Page 2'!$N$36)</f>
        <v>3871.184532126249</v>
      </c>
      <c r="ET11" s="191">
        <f>ES11*(1+'Page 2'!$N$36)</f>
        <v>4111.805046624815</v>
      </c>
      <c r="EU11" s="191">
        <f>ET11*(1+'Page 2'!$N$36)</f>
        <v>4367.381766780091</v>
      </c>
      <c r="EV11" s="191">
        <f>EU11*(1+'Page 2'!$N$36)</f>
        <v>4638.84432275313</v>
      </c>
      <c r="EW11" s="191">
        <f>EV11*(1+'Page 2'!$N$36)</f>
        <v>4927.180127558213</v>
      </c>
      <c r="EX11" s="191">
        <f>EW11*(1+'Page 2'!$N$36)</f>
        <v>5233.437968661176</v>
      </c>
      <c r="EY11" s="191">
        <f>EX11*(1+'Page 2'!$N$36)</f>
        <v>5558.731822820054</v>
      </c>
      <c r="EZ11" s="191">
        <f>EY11*(1+'Page 2'!$N$36)</f>
        <v>5904.244908044091</v>
      </c>
      <c r="FA11" s="191">
        <f>EZ11*(1+'Page 2'!$N$36)</f>
        <v>6271.233987409625</v>
      </c>
      <c r="FB11" s="191">
        <f>FA11*(1+'Page 2'!$N$36)</f>
        <v>6661.033940387477</v>
      </c>
    </row>
    <row r="12" spans="1:158" s="192" customFormat="1" ht="15">
      <c r="A12" s="188">
        <f>'Page 3'!A18</f>
        <v>7</v>
      </c>
      <c r="B12" s="188" t="str">
        <f>'Page 3'!B18</f>
        <v>DTE Energy Co.</v>
      </c>
      <c r="C12" s="189">
        <f>'Page 3'!C18</f>
        <v>2.06</v>
      </c>
      <c r="D12" s="189">
        <f>'Page 3'!D18</f>
        <v>2.06</v>
      </c>
      <c r="E12" s="190">
        <f t="shared" si="1"/>
        <v>0</v>
      </c>
      <c r="F12" s="190"/>
      <c r="G12" s="190">
        <f>IRR(H12:FB12,0.12)</f>
        <v>0.10267009429562544</v>
      </c>
      <c r="H12" s="191">
        <f>-'Page 2'!C18</f>
        <v>-42.87</v>
      </c>
      <c r="I12" s="191">
        <f t="shared" si="2"/>
        <v>2.06</v>
      </c>
      <c r="J12" s="191">
        <f t="shared" si="0"/>
        <v>2.06</v>
      </c>
      <c r="K12" s="191">
        <f t="shared" si="0"/>
        <v>2.06</v>
      </c>
      <c r="L12" s="191">
        <f t="shared" si="3"/>
        <v>2.06</v>
      </c>
      <c r="M12" s="191">
        <f>L12*(1+'Page 2'!$N$36)</f>
        <v>2.188043046192581</v>
      </c>
      <c r="N12" s="191">
        <f>M12*(1+'Page 2'!$N$36)</f>
        <v>2.324044840772674</v>
      </c>
      <c r="O12" s="191">
        <f>N12*(1+'Page 2'!$N$36)</f>
        <v>2.4685000742196084</v>
      </c>
      <c r="P12" s="191">
        <f>O12*(1+'Page 2'!$N$36)</f>
        <v>2.62193418539907</v>
      </c>
      <c r="Q12" s="191">
        <f>P12*(1+'Page 2'!$N$36)</f>
        <v>2.784905272784973</v>
      </c>
      <c r="R12" s="191">
        <f>Q12*(1+'Page 2'!$N$36)</f>
        <v>2.9580061244768023</v>
      </c>
      <c r="S12" s="191">
        <f>R12*(1+'Page 2'!$N$36)</f>
        <v>3.1418663743963755</v>
      </c>
      <c r="T12" s="191">
        <f>S12*(1+'Page 2'!$N$36)</f>
        <v>3.3371547925069347</v>
      </c>
      <c r="U12" s="191">
        <f>T12*(1+'Page 2'!$N$36)</f>
        <v>3.5445817173849727</v>
      </c>
      <c r="V12" s="191">
        <f>U12*(1+'Page 2'!$N$36)</f>
        <v>3.764901639992983</v>
      </c>
      <c r="W12" s="191">
        <f>V12*(1+'Page 2'!$N$36)</f>
        <v>3.998915948051306</v>
      </c>
      <c r="X12" s="191">
        <f>W12*(1+'Page 2'!$N$36)</f>
        <v>4.247475840991394</v>
      </c>
      <c r="Y12" s="191">
        <f>X12*(1+'Page 2'!$N$36)</f>
        <v>4.511485426093303</v>
      </c>
      <c r="Z12" s="191">
        <f>Y12*(1+'Page 2'!$N$36)</f>
        <v>4.791905007069236</v>
      </c>
      <c r="AA12" s="191">
        <f>Z12*(1+'Page 2'!$N$36)</f>
        <v>5.089754577054976</v>
      </c>
      <c r="AB12" s="191">
        <f>AA12*(1+'Page 2'!$N$36)</f>
        <v>5.406117528714564</v>
      </c>
      <c r="AC12" s="191">
        <f>AB12*(1+'Page 2'!$N$36)</f>
        <v>5.742144594953263</v>
      </c>
      <c r="AD12" s="191">
        <f>AC12*(1+'Page 2'!$N$36)</f>
        <v>6.099058034572719</v>
      </c>
      <c r="AE12" s="191">
        <f>AD12*(1+'Page 2'!$N$36)</f>
        <v>6.478156078093121</v>
      </c>
      <c r="AF12" s="191">
        <f>AE12*(1+'Page 2'!$N$36)</f>
        <v>6.880817649913522</v>
      </c>
      <c r="AG12" s="191">
        <f>AF12*(1+'Page 2'!$N$36)</f>
        <v>7.30850738398663</v>
      </c>
      <c r="AH12" s="191">
        <f>AG12*(1+'Page 2'!$N$36)</f>
        <v>7.762780951251979</v>
      </c>
      <c r="AI12" s="191">
        <f>AH12*(1+'Page 2'!$N$36)</f>
        <v>8.245290718205398</v>
      </c>
      <c r="AJ12" s="191">
        <f>AI12*(1+'Page 2'!$N$36)</f>
        <v>8.757791757187162</v>
      </c>
      <c r="AK12" s="191">
        <f>AJ12*(1+'Page 2'!$N$36)</f>
        <v>9.302148230250522</v>
      </c>
      <c r="AL12" s="191">
        <f>AK12*(1+'Page 2'!$N$36)</f>
        <v>9.880340169831202</v>
      </c>
      <c r="AM12" s="191">
        <f>AL12*(1+'Page 2'!$N$36)</f>
        <v>10.49447068088174</v>
      </c>
      <c r="AN12" s="191">
        <f>AM12*(1+'Page 2'!$N$36)</f>
        <v>11.146773590667578</v>
      </c>
      <c r="AO12" s="191">
        <f>AN12*(1+'Page 2'!$N$36)</f>
        <v>11.839621574050145</v>
      </c>
      <c r="AP12" s="191">
        <f>AO12*(1+'Page 2'!$N$36)</f>
        <v>12.575534783811689</v>
      </c>
      <c r="AQ12" s="191">
        <f>AP12*(1+'Page 2'!$N$36)</f>
        <v>13.357190017413634</v>
      </c>
      <c r="AR12" s="191">
        <f>AQ12*(1+'Page 2'!$N$36)</f>
        <v>14.187430453531485</v>
      </c>
      <c r="AS12" s="191">
        <f>AR12*(1+'Page 2'!$N$36)</f>
        <v>15.069275993781757</v>
      </c>
      <c r="AT12" s="191">
        <f>AS12*(1+'Page 2'!$N$36)</f>
        <v>16.005934247257752</v>
      </c>
      <c r="AU12" s="191">
        <f>AT12*(1+'Page 2'!$N$36)</f>
        <v>17.00081219782913</v>
      </c>
      <c r="AV12" s="191">
        <f>AU12*(1+'Page 2'!$N$36)</f>
        <v>18.057528596643706</v>
      </c>
      <c r="AW12" s="191">
        <f>AV12*(1+'Page 2'!$N$36)</f>
        <v>19.179927124907735</v>
      </c>
      <c r="AX12" s="191">
        <f>AW12*(1+'Page 2'!$N$36)</f>
        <v>20.372090374822733</v>
      </c>
      <c r="AY12" s="191">
        <f>AX12*(1+'Page 2'!$N$36)</f>
        <v>21.638354699532858</v>
      </c>
      <c r="AZ12" s="191">
        <f>AY12*(1+'Page 2'!$N$36)</f>
        <v>22.98332598609778</v>
      </c>
      <c r="BA12" s="191">
        <f>AZ12*(1+'Page 2'!$N$36)</f>
        <v>24.411896408863342</v>
      </c>
      <c r="BB12" s="191">
        <f>BA12*(1+'Page 2'!$N$36)</f>
        <v>25.929262224168482</v>
      </c>
      <c r="BC12" s="191">
        <f>BB12*(1+'Page 2'!$N$36)</f>
        <v>27.540942671114475</v>
      </c>
      <c r="BD12" s="191">
        <f>BC12*(1+'Page 2'!$N$36)</f>
        <v>29.2528000471459</v>
      </c>
      <c r="BE12" s="191">
        <f>BD12*(1+'Page 2'!$N$36)</f>
        <v>31.07106103146582</v>
      </c>
      <c r="BF12" s="191">
        <f>BE12*(1+'Page 2'!$N$36)</f>
        <v>33.002339333846635</v>
      </c>
      <c r="BG12" s="191">
        <f>BF12*(1+'Page 2'!$N$36)</f>
        <v>35.053659751218945</v>
      </c>
      <c r="BH12" s="191">
        <f>BG12*(1+'Page 2'!$N$36)</f>
        <v>37.23248371954144</v>
      </c>
      <c r="BI12" s="191">
        <f>BH12*(1+'Page 2'!$N$36)</f>
        <v>39.54673645389375</v>
      </c>
      <c r="BJ12" s="191">
        <f>BI12*(1+'Page 2'!$N$36)</f>
        <v>42.0048357755111</v>
      </c>
      <c r="BK12" s="191">
        <f>BJ12*(1+'Page 2'!$N$36)</f>
        <v>44.61572273061573</v>
      </c>
      <c r="BL12" s="191">
        <f>BK12*(1+'Page 2'!$N$36)</f>
        <v>47.38889411241748</v>
      </c>
      <c r="BM12" s="191">
        <f>BL12*(1+'Page 2'!$N$36)</f>
        <v>50.334437004578454</v>
      </c>
      <c r="BN12" s="191">
        <f>BM12*(1+'Page 2'!$N$36)</f>
        <v>53.46306547178952</v>
      </c>
      <c r="BO12" s="191">
        <f>BN12*(1+'Page 2'!$N$36)</f>
        <v>56.78615953091637</v>
      </c>
      <c r="BP12" s="191">
        <f>BO12*(1+'Page 2'!$N$36)</f>
        <v>60.31580654446802</v>
      </c>
      <c r="BQ12" s="191">
        <f>BP12*(1+'Page 2'!$N$36)</f>
        <v>64.06484518695156</v>
      </c>
      <c r="BR12" s="191">
        <f>BQ12*(1+'Page 2'!$N$36)</f>
        <v>68.04691214403573</v>
      </c>
      <c r="BS12" s="191">
        <f>BR12*(1+'Page 2'!$N$36)</f>
        <v>72.27649171438586</v>
      </c>
      <c r="BT12" s="191">
        <f>BS12*(1+'Page 2'!$N$36)</f>
        <v>76.76896849459109</v>
      </c>
      <c r="BU12" s="191">
        <f>BT12*(1+'Page 2'!$N$36)</f>
        <v>81.54068333881911</v>
      </c>
      <c r="BV12" s="191">
        <f>BU12*(1+'Page 2'!$N$36)</f>
        <v>86.60899279674484</v>
      </c>
      <c r="BW12" s="191">
        <f>BV12*(1+'Page 2'!$N$36)</f>
        <v>91.99233224595189</v>
      </c>
      <c r="BX12" s="191">
        <f>BW12*(1+'Page 2'!$N$36)</f>
        <v>97.71028294844298</v>
      </c>
      <c r="BY12" s="191">
        <f>BX12*(1+'Page 2'!$N$36)</f>
        <v>103.78364327517</v>
      </c>
      <c r="BZ12" s="191">
        <f>BY12*(1+'Page 2'!$N$36)</f>
        <v>110.23450435765393</v>
      </c>
      <c r="CA12" s="191">
        <f>BZ12*(1+'Page 2'!$N$36)</f>
        <v>117.08633044186915</v>
      </c>
      <c r="CB12" s="191">
        <f>CA12*(1+'Page 2'!$N$36)</f>
        <v>124.36404423666917</v>
      </c>
      <c r="CC12" s="191">
        <f>CB12*(1+'Page 2'!$N$36)</f>
        <v>132.09411756719928</v>
      </c>
      <c r="CD12" s="191">
        <f>CC12*(1+'Page 2'!$N$36)</f>
        <v>140.3046676630367</v>
      </c>
      <c r="CE12" s="191">
        <f>CD12*(1+'Page 2'!$N$36)</f>
        <v>149.0255594312954</v>
      </c>
      <c r="CF12" s="191">
        <f>CE12*(1+'Page 2'!$N$36)</f>
        <v>158.2885140867015</v>
      </c>
      <c r="CG12" s="191">
        <f>CF12*(1+'Page 2'!$N$36)</f>
        <v>168.12722453376873</v>
      </c>
      <c r="CH12" s="191">
        <f>CG12*(1+'Page 2'!$N$36)</f>
        <v>178.5774779207628</v>
      </c>
      <c r="CI12" s="191">
        <f>CH12*(1+'Page 2'!$N$36)</f>
        <v>189.67728581123018</v>
      </c>
      <c r="CJ12" s="191">
        <f>CI12*(1+'Page 2'!$N$36)</f>
        <v>201.46702244657519</v>
      </c>
      <c r="CK12" s="191">
        <f>CJ12*(1+'Page 2'!$N$36)</f>
        <v>213.98957160259874</v>
      </c>
      <c r="CL12" s="191">
        <f>CK12*(1+'Page 2'!$N$36)</f>
        <v>227.29048257417261</v>
      </c>
      <c r="CM12" s="191">
        <f>CL12*(1+'Page 2'!$N$36)</f>
        <v>241.41813585542445</v>
      </c>
      <c r="CN12" s="191">
        <f>CM12*(1+'Page 2'!$N$36)</f>
        <v>256.42391911807636</v>
      </c>
      <c r="CO12" s="191">
        <f>CN12*(1+'Page 2'!$N$36)</f>
        <v>272.3624141280368</v>
      </c>
      <c r="CP12" s="191">
        <f>CO12*(1+'Page 2'!$N$36)</f>
        <v>289.29159528013344</v>
      </c>
      <c r="CQ12" s="191">
        <f>CP12*(1+'Page 2'!$N$36)</f>
        <v>307.2730404731332</v>
      </c>
      <c r="CR12" s="191">
        <f>CQ12*(1+'Page 2'!$N$36)</f>
        <v>326.37215509208283</v>
      </c>
      <c r="CS12" s="191">
        <f>CR12*(1+'Page 2'!$N$36)</f>
        <v>346.65840991267885</v>
      </c>
      <c r="CT12" s="191">
        <f>CS12*(1+'Page 2'!$N$36)</f>
        <v>368.2055937930166</v>
      </c>
      <c r="CU12" s="191">
        <f>CT12*(1+'Page 2'!$N$36)</f>
        <v>391.0920820718544</v>
      </c>
      <c r="CV12" s="191">
        <f>CU12*(1+'Page 2'!$N$36)</f>
        <v>415.4011216496598</v>
      </c>
      <c r="CW12" s="191">
        <f>CV12*(1+'Page 2'!$N$36)</f>
        <v>441.2211337893866</v>
      </c>
      <c r="CX12" s="191">
        <f>CW12*(1+'Page 2'!$N$36)</f>
        <v>468.6460357383853</v>
      </c>
      <c r="CY12" s="191">
        <f>CX12*(1+'Page 2'!$N$36)</f>
        <v>497.77558234130765</v>
      </c>
      <c r="CZ12" s="191">
        <f>CY12*(1+'Page 2'!$N$36)</f>
        <v>528.7157288865828</v>
      </c>
      <c r="DA12" s="191">
        <f>CZ12*(1+'Page 2'!$N$36)</f>
        <v>561.5790165062764</v>
      </c>
      <c r="DB12" s="191">
        <f>DA12*(1+'Page 2'!$N$36)</f>
        <v>596.4849815311779</v>
      </c>
      <c r="DC12" s="191">
        <f>DB12*(1+'Page 2'!$N$36)</f>
        <v>633.560590290099</v>
      </c>
      <c r="DD12" s="191">
        <f>DC12*(1+'Page 2'!$N$36)</f>
        <v>672.9407009349115</v>
      </c>
      <c r="DE12" s="191">
        <f>DD12*(1+'Page 2'!$N$36)</f>
        <v>714.7685539711623</v>
      </c>
      <c r="DF12" s="191">
        <f>DE12*(1+'Page 2'!$N$36)</f>
        <v>759.1962932785088</v>
      </c>
      <c r="DG12" s="191">
        <f>DF12*(1+'Page 2'!$N$36)</f>
        <v>806.3855195161284</v>
      </c>
      <c r="DH12" s="191">
        <f>DG12*(1+'Page 2'!$N$36)</f>
        <v>856.5078779260468</v>
      </c>
      <c r="DI12" s="191">
        <f>DH12*(1+'Page 2'!$N$36)</f>
        <v>909.7456826724518</v>
      </c>
      <c r="DJ12" s="191">
        <f>DI12*(1+'Page 2'!$N$36)</f>
        <v>966.2925799879517</v>
      </c>
      <c r="DK12" s="191">
        <f>DJ12*(1+'Page 2'!$N$36)</f>
        <v>1026.3542525388962</v>
      </c>
      <c r="DL12" s="191">
        <f>DK12*(1+'Page 2'!$N$36)</f>
        <v>1090.149167571804</v>
      </c>
      <c r="DM12" s="191">
        <f>DL12*(1+'Page 2'!$N$36)</f>
        <v>1157.9093715621923</v>
      </c>
      <c r="DN12" s="191">
        <f>DM12*(1+'Page 2'!$N$36)</f>
        <v>1229.8813342562505</v>
      </c>
      <c r="DO12" s="191">
        <f>DN12*(1+'Page 2'!$N$36)</f>
        <v>1306.3268451754573</v>
      </c>
      <c r="DP12" s="191">
        <f>DO12*(1+'Page 2'!$N$36)</f>
        <v>1387.5239658450735</v>
      </c>
      <c r="DQ12" s="191">
        <f>DP12*(1+'Page 2'!$N$36)</f>
        <v>1473.7680412101288</v>
      </c>
      <c r="DR12" s="191">
        <f>DQ12*(1+'Page 2'!$N$36)</f>
        <v>1565.3727739178073</v>
      </c>
      <c r="DS12" s="191">
        <f>DR12*(1+'Page 2'!$N$36)</f>
        <v>1662.6713653738104</v>
      </c>
      <c r="DT12" s="191">
        <f>DS12*(1+'Page 2'!$N$36)</f>
        <v>1766.0177277231503</v>
      </c>
      <c r="DU12" s="191">
        <f>DT12*(1+'Page 2'!$N$36)</f>
        <v>1875.7877711638164</v>
      </c>
      <c r="DV12" s="191">
        <f>DU12*(1+'Page 2'!$N$36)</f>
        <v>1992.3807712757614</v>
      </c>
      <c r="DW12" s="191">
        <f>DV12*(1+'Page 2'!$N$36)</f>
        <v>2116.220821338709</v>
      </c>
      <c r="DX12" s="191">
        <f>DW12*(1+'Page 2'!$N$36)</f>
        <v>2247.7583749214145</v>
      </c>
      <c r="DY12" s="191">
        <f>DX12*(1+'Page 2'!$N$36)</f>
        <v>2387.4718843533674</v>
      </c>
      <c r="DZ12" s="191">
        <f>DY12*(1+'Page 2'!$N$36)</f>
        <v>2535.8695410386813</v>
      </c>
      <c r="EA12" s="191">
        <f>DZ12*(1+'Page 2'!$N$36)</f>
        <v>2693.491123942358</v>
      </c>
      <c r="EB12" s="191">
        <f>EA12*(1+'Page 2'!$N$36)</f>
        <v>2860.9099629725806</v>
      </c>
      <c r="EC12" s="191">
        <f>EB12*(1+'Page 2'!$N$36)</f>
        <v>3038.7350244005966</v>
      </c>
      <c r="ED12" s="191">
        <f>EC12*(1+'Page 2'!$N$36)</f>
        <v>3227.613125903674</v>
      </c>
      <c r="EE12" s="191">
        <f>ED12*(1+'Page 2'!$N$36)</f>
        <v>3428.231289288074</v>
      </c>
      <c r="EF12" s="191">
        <f>EE12*(1+'Page 2'!$N$36)</f>
        <v>3641.319239449804</v>
      </c>
      <c r="EG12" s="191">
        <f>EF12*(1+'Page 2'!$N$36)</f>
        <v>3867.652058662816</v>
      </c>
      <c r="EH12" s="191">
        <f>EG12*(1+'Page 2'!$N$36)</f>
        <v>4108.053005849318</v>
      </c>
      <c r="EI12" s="191">
        <f>EH12*(1+'Page 2'!$N$36)</f>
        <v>4363.396511086956</v>
      </c>
      <c r="EJ12" s="191">
        <f>EI12*(1+'Page 2'!$N$36)</f>
        <v>4634.61135624504</v>
      </c>
      <c r="EK12" s="191">
        <f>EJ12*(1+'Page 2'!$N$36)</f>
        <v>4922.684053318993</v>
      </c>
      <c r="EL12" s="191">
        <f>EK12*(1+'Page 2'!$N$36)</f>
        <v>5228.662432751326</v>
      </c>
      <c r="EM12" s="191">
        <f>EL12*(1+'Page 2'!$N$36)</f>
        <v>5553.659454791225</v>
      </c>
      <c r="EN12" s="191">
        <f>EM12*(1+'Page 2'!$N$36)</f>
        <v>5898.857257756125</v>
      </c>
      <c r="EO12" s="191">
        <f>EN12*(1+'Page 2'!$N$36)</f>
        <v>6265.511457920353</v>
      </c>
      <c r="EP12" s="191">
        <f>EO12*(1+'Page 2'!$N$36)</f>
        <v>6654.955716671149</v>
      </c>
      <c r="EQ12" s="191">
        <f>EP12*(1+'Page 2'!$N$36)</f>
        <v>7068.606591544598</v>
      </c>
      <c r="ER12" s="191">
        <f>EQ12*(1+'Page 2'!$N$36)</f>
        <v>7507.968688786504</v>
      </c>
      <c r="ES12" s="191">
        <f>ER12*(1+'Page 2'!$N$36)</f>
        <v>7974.640136180067</v>
      </c>
      <c r="ET12" s="191">
        <f>ES12*(1+'Page 2'!$N$36)</f>
        <v>8470.318396047112</v>
      </c>
      <c r="EU12" s="191">
        <f>ET12*(1+'Page 2'!$N$36)</f>
        <v>8996.80643956698</v>
      </c>
      <c r="EV12" s="191">
        <f>EU12*(1+'Page 2'!$N$36)</f>
        <v>9556.019304871439</v>
      </c>
      <c r="EW12" s="191">
        <f>EV12*(1+'Page 2'!$N$36)</f>
        <v>10149.99106276991</v>
      </c>
      <c r="EX12" s="191">
        <f>EW12*(1+'Page 2'!$N$36)</f>
        <v>10780.882215442012</v>
      </c>
      <c r="EY12" s="191">
        <f>EX12*(1+'Page 2'!$N$36)</f>
        <v>11450.987555009302</v>
      </c>
      <c r="EZ12" s="191">
        <f>EY12*(1+'Page 2'!$N$36)</f>
        <v>12162.74451057082</v>
      </c>
      <c r="FA12" s="191">
        <f>EZ12*(1+'Page 2'!$N$36)</f>
        <v>12918.742014063819</v>
      </c>
      <c r="FB12" s="191">
        <f>FA12*(1+'Page 2'!$N$36)</f>
        <v>13721.729917198192</v>
      </c>
    </row>
    <row r="13" spans="1:158" ht="15">
      <c r="A13" s="152">
        <f>'Page 3'!A19</f>
        <v>8</v>
      </c>
      <c r="B13" s="152" t="str">
        <f>'Page 3'!B19</f>
        <v>Energy East Corp.</v>
      </c>
      <c r="C13" s="153">
        <f>'Page 3'!C19</f>
        <v>0.96</v>
      </c>
      <c r="D13" s="153">
        <f>'Page 3'!D19</f>
        <v>1.08</v>
      </c>
      <c r="E13" s="146">
        <f t="shared" si="1"/>
        <v>0.040041911525952045</v>
      </c>
      <c r="F13" s="146"/>
      <c r="G13" s="146">
        <f>IRR(H13:FB13,0.12)</f>
        <v>0.10646550806450743</v>
      </c>
      <c r="H13" s="147">
        <f>-'Page 2'!C19</f>
        <v>-20.401666666666667</v>
      </c>
      <c r="I13" s="147">
        <f t="shared" si="2"/>
        <v>0.96</v>
      </c>
      <c r="J13" s="147">
        <f t="shared" si="0"/>
        <v>1</v>
      </c>
      <c r="K13" s="147">
        <f t="shared" si="0"/>
        <v>1.04</v>
      </c>
      <c r="L13" s="147">
        <f t="shared" si="3"/>
        <v>1.08</v>
      </c>
      <c r="M13" s="147">
        <f>L13*(1+'Page 2'!$N$36)</f>
        <v>1.147129364023295</v>
      </c>
      <c r="N13" s="147">
        <f>M13*(1+'Page 2'!$N$36)</f>
        <v>1.2184312757448972</v>
      </c>
      <c r="O13" s="147">
        <f>N13*(1+'Page 2'!$N$36)</f>
        <v>1.2941650874549404</v>
      </c>
      <c r="P13" s="147">
        <f>O13*(1+'Page 2'!$N$36)</f>
        <v>1.374606271956794</v>
      </c>
      <c r="Q13" s="147">
        <f>P13*(1+'Page 2'!$N$36)</f>
        <v>1.460047424566879</v>
      </c>
      <c r="R13" s="147">
        <f>Q13*(1+'Page 2'!$N$36)</f>
        <v>1.550799327395605</v>
      </c>
      <c r="S13" s="147">
        <f>R13*(1+'Page 2'!$N$36)</f>
        <v>1.6471920797806239</v>
      </c>
      <c r="T13" s="147">
        <f>S13*(1+'Page 2'!$N$36)</f>
        <v>1.7495762989842178</v>
      </c>
      <c r="U13" s="147">
        <f>T13*(1+'Page 2'!$N$36)</f>
        <v>1.8583243955222184</v>
      </c>
      <c r="V13" s="147">
        <f>U13*(1+'Page 2'!$N$36)</f>
        <v>1.9738319277633114</v>
      </c>
      <c r="W13" s="147">
        <f>V13*(1+'Page 2'!$N$36)</f>
        <v>2.0965190407259273</v>
      </c>
      <c r="X13" s="147">
        <f>W13*(1+'Page 2'!$N$36)</f>
        <v>2.226831994306168</v>
      </c>
      <c r="Y13" s="147">
        <f>X13*(1+'Page 2'!$N$36)</f>
        <v>2.365244786495518</v>
      </c>
      <c r="Z13" s="147">
        <f>Y13*(1+'Page 2'!$N$36)</f>
        <v>2.5122608774926087</v>
      </c>
      <c r="AA13" s="147">
        <f>Z13*(1+'Page 2'!$N$36)</f>
        <v>2.6684150209802784</v>
      </c>
      <c r="AB13" s="147">
        <f>AA13*(1+'Page 2'!$N$36)</f>
        <v>2.834275209228994</v>
      </c>
      <c r="AC13" s="147">
        <f>AB13*(1+'Page 2'!$N$36)</f>
        <v>3.01044473910171</v>
      </c>
      <c r="AD13" s="147">
        <f>AC13*(1+'Page 2'!$N$36)</f>
        <v>3.197564406475017</v>
      </c>
      <c r="AE13" s="147">
        <f>AD13*(1+'Page 2'!$N$36)</f>
        <v>3.396314837058528</v>
      </c>
      <c r="AF13" s="147">
        <f>AE13*(1+'Page 2'!$N$36)</f>
        <v>3.6074189620905828</v>
      </c>
      <c r="AG13" s="147">
        <f>AF13*(1+'Page 2'!$N$36)</f>
        <v>3.831644647915319</v>
      </c>
      <c r="AH13" s="147">
        <f>AG13*(1+'Page 2'!$N$36)</f>
        <v>4.06980748900589</v>
      </c>
      <c r="AI13" s="147">
        <f>AH13*(1+'Page 2'!$N$36)</f>
        <v>4.322773774593119</v>
      </c>
      <c r="AJ13" s="147">
        <f>AI13*(1+'Page 2'!$N$36)</f>
        <v>4.591463639690354</v>
      </c>
      <c r="AK13" s="147">
        <f>AJ13*(1+'Page 2'!$N$36)</f>
        <v>4.876854411975999</v>
      </c>
      <c r="AL13" s="147">
        <f>AK13*(1+'Page 2'!$N$36)</f>
        <v>5.179984166707618</v>
      </c>
      <c r="AM13" s="147">
        <f>AL13*(1+'Page 2'!$N$36)</f>
        <v>5.501955502598191</v>
      </c>
      <c r="AN13" s="147">
        <f>AM13*(1+'Page 2'!$N$36)</f>
        <v>5.843939552388824</v>
      </c>
      <c r="AO13" s="147">
        <f>AN13*(1+'Page 2'!$N$36)</f>
        <v>6.207180242705898</v>
      </c>
      <c r="AP13" s="147">
        <f>AO13*(1+'Page 2'!$N$36)</f>
        <v>6.592998818697387</v>
      </c>
      <c r="AQ13" s="147">
        <f>AP13*(1+'Page 2'!$N$36)</f>
        <v>7.002798649906174</v>
      </c>
      <c r="AR13" s="147">
        <f>AQ13*(1+'Page 2'!$N$36)</f>
        <v>7.438070334861163</v>
      </c>
      <c r="AS13" s="147">
        <f>AR13*(1+'Page 2'!$N$36)</f>
        <v>7.900397122953539</v>
      </c>
      <c r="AT13" s="147">
        <f>AS13*(1+'Page 2'!$N$36)</f>
        <v>8.391460673319594</v>
      </c>
      <c r="AU13" s="147">
        <f>AT13*(1+'Page 2'!$N$36)</f>
        <v>8.913047171677404</v>
      </c>
      <c r="AV13" s="147">
        <f>AU13*(1+'Page 2'!$N$36)</f>
        <v>9.467053827366598</v>
      </c>
      <c r="AW13" s="147">
        <f>AV13*(1+'Page 2'!$N$36)</f>
        <v>10.055495774223468</v>
      </c>
      <c r="AX13" s="147">
        <f>AW13*(1+'Page 2'!$N$36)</f>
        <v>10.680513400392496</v>
      </c>
      <c r="AY13" s="147">
        <f>AX13*(1+'Page 2'!$N$36)</f>
        <v>11.344380133735669</v>
      </c>
      <c r="AZ13" s="147">
        <f>AY13*(1+'Page 2'!$N$36)</f>
        <v>12.049510711158055</v>
      </c>
      <c r="BA13" s="147">
        <f>AZ13*(1+'Page 2'!$N$36)</f>
        <v>12.798469961928351</v>
      </c>
      <c r="BB13" s="147">
        <f>BA13*(1+'Page 2'!$N$36)</f>
        <v>13.593982136942696</v>
      </c>
      <c r="BC13" s="147">
        <f>BB13*(1+'Page 2'!$N$36)</f>
        <v>14.438940817865838</v>
      </c>
      <c r="BD13" s="147">
        <f>BC13*(1+'Page 2'!$N$36)</f>
        <v>15.336419442192991</v>
      </c>
      <c r="BE13" s="147">
        <f>BD13*(1+'Page 2'!$N$36)</f>
        <v>16.289682482516056</v>
      </c>
      <c r="BF13" s="147">
        <f>BE13*(1+'Page 2'!$N$36)</f>
        <v>17.302197320657456</v>
      </c>
      <c r="BG13" s="147">
        <f>BF13*(1+'Page 2'!$N$36)</f>
        <v>18.377646859862356</v>
      </c>
      <c r="BH13" s="147">
        <f>BG13*(1+'Page 2'!$N$36)</f>
        <v>19.519942920924635</v>
      </c>
      <c r="BI13" s="147">
        <f>BH13*(1+'Page 2'!$N$36)</f>
        <v>20.733240470973417</v>
      </c>
      <c r="BJ13" s="147">
        <f>BI13*(1+'Page 2'!$N$36)</f>
        <v>22.021952736675715</v>
      </c>
      <c r="BK13" s="147">
        <f>BJ13*(1+'Page 2'!$N$36)</f>
        <v>23.390767256827658</v>
      </c>
      <c r="BL13" s="147">
        <f>BK13*(1+'Page 2'!$N$36)</f>
        <v>24.844662932723722</v>
      </c>
      <c r="BM13" s="147">
        <f>BL13*(1+'Page 2'!$N$36)</f>
        <v>26.388928138322676</v>
      </c>
      <c r="BN13" s="147">
        <f>BM13*(1+'Page 2'!$N$36)</f>
        <v>28.029179956083816</v>
      </c>
      <c r="BO13" s="147">
        <f>BN13*(1+'Page 2'!$N$36)</f>
        <v>29.771384608441583</v>
      </c>
      <c r="BP13" s="147">
        <f>BO13*(1+'Page 2'!$N$36)</f>
        <v>31.62187915923565</v>
      </c>
      <c r="BQ13" s="147">
        <f>BP13*(1+'Page 2'!$N$36)</f>
        <v>33.58739456403285</v>
      </c>
      <c r="BR13" s="147">
        <f>BQ13*(1+'Page 2'!$N$36)</f>
        <v>35.67508015318377</v>
      </c>
      <c r="BS13" s="147">
        <f>BR13*(1+'Page 2'!$N$36)</f>
        <v>37.8925296366683</v>
      </c>
      <c r="BT13" s="147">
        <f>BS13*(1+'Page 2'!$N$36)</f>
        <v>40.247808725319594</v>
      </c>
      <c r="BU13" s="147">
        <f>BT13*(1+'Page 2'!$N$36)</f>
        <v>42.749484468895446</v>
      </c>
      <c r="BV13" s="147">
        <f>BU13*(1+'Page 2'!$N$36)</f>
        <v>45.406656417710884</v>
      </c>
      <c r="BW13" s="147">
        <f>BV13*(1+'Page 2'!$N$36)</f>
        <v>48.22898972117866</v>
      </c>
      <c r="BX13" s="147">
        <f>BW13*(1+'Page 2'!$N$36)</f>
        <v>51.22675028364972</v>
      </c>
      <c r="BY13" s="147">
        <f>BX13*(1+'Page 2'!$N$36)</f>
        <v>54.41084210542893</v>
      </c>
      <c r="BZ13" s="147">
        <f>BY13*(1+'Page 2'!$N$36)</f>
        <v>57.79284694478944</v>
      </c>
      <c r="CA13" s="147">
        <f>BZ13*(1+'Page 2'!$N$36)</f>
        <v>61.38506644525178</v>
      </c>
      <c r="CB13" s="147">
        <f>CA13*(1+'Page 2'!$N$36)</f>
        <v>65.20056688136053</v>
      </c>
      <c r="CC13" s="147">
        <f>CB13*(1+'Page 2'!$N$36)</f>
        <v>69.25322668571611</v>
      </c>
      <c r="CD13" s="147">
        <f>CC13*(1+'Page 2'!$N$36)</f>
        <v>73.55778693013573</v>
      </c>
      <c r="CE13" s="147">
        <f>CD13*(1+'Page 2'!$N$36)</f>
        <v>78.12990494456263</v>
      </c>
      <c r="CF13" s="147">
        <f>CE13*(1+'Page 2'!$N$36)</f>
        <v>82.98621126875611</v>
      </c>
      <c r="CG13" s="147">
        <f>CF13*(1+'Page 2'!$N$36)</f>
        <v>88.14437014391757</v>
      </c>
      <c r="CH13" s="147">
        <f>CG13*(1+'Page 2'!$N$36)</f>
        <v>93.62314376428338</v>
      </c>
      <c r="CI13" s="147">
        <f>CH13*(1+'Page 2'!$N$36)</f>
        <v>99.4424605223925</v>
      </c>
      <c r="CJ13" s="147">
        <f>CI13*(1+'Page 2'!$N$36)</f>
        <v>105.62348749626268</v>
      </c>
      <c r="CK13" s="147">
        <f>CJ13*(1+'Page 2'!$N$36)</f>
        <v>112.18870744213912</v>
      </c>
      <c r="CL13" s="147">
        <f>CK13*(1+'Page 2'!$N$36)</f>
        <v>119.16200057286716</v>
      </c>
      <c r="CM13" s="147">
        <f>CL13*(1+'Page 2'!$N$36)</f>
        <v>126.5687314193487</v>
      </c>
      <c r="CN13" s="147">
        <f>CM13*(1+'Page 2'!$N$36)</f>
        <v>134.43584109103026</v>
      </c>
      <c r="CO13" s="147">
        <f>CN13*(1+'Page 2'!$N$36)</f>
        <v>142.7919452710095</v>
      </c>
      <c r="CP13" s="147">
        <f>CO13*(1+'Page 2'!$N$36)</f>
        <v>151.6674383022058</v>
      </c>
      <c r="CQ13" s="147">
        <f>CP13*(1+'Page 2'!$N$36)</f>
        <v>161.09460374319596</v>
      </c>
      <c r="CR13" s="147">
        <f>CQ13*(1+'Page 2'!$N$36)</f>
        <v>171.10773179584913</v>
      </c>
      <c r="CS13" s="147">
        <f>CR13*(1+'Page 2'!$N$36)</f>
        <v>181.74324403188973</v>
      </c>
      <c r="CT13" s="147">
        <f>CS13*(1+'Page 2'!$N$36)</f>
        <v>193.03982587206679</v>
      </c>
      <c r="CU13" s="147">
        <f>CT13*(1+'Page 2'!$N$36)</f>
        <v>205.038567299807</v>
      </c>
      <c r="CV13" s="147">
        <f>CU13*(1+'Page 2'!$N$36)</f>
        <v>217.78311232118068</v>
      </c>
      <c r="CW13" s="147">
        <f>CV13*(1+'Page 2'!$N$36)</f>
        <v>231.31981771482387</v>
      </c>
      <c r="CX13" s="147">
        <f>CW13*(1+'Page 2'!$N$36)</f>
        <v>245.69792164925036</v>
      </c>
      <c r="CY13" s="147">
        <f>CX13*(1+'Page 2'!$N$36)</f>
        <v>260.9697227808795</v>
      </c>
      <c r="CZ13" s="147">
        <f>CY13*(1+'Page 2'!$N$36)</f>
        <v>277.1907704842277</v>
      </c>
      <c r="DA13" s="147">
        <f>CZ13*(1+'Page 2'!$N$36)</f>
        <v>294.420066906203</v>
      </c>
      <c r="DB13" s="147">
        <f>DA13*(1+'Page 2'!$N$36)</f>
        <v>312.7202815794523</v>
      </c>
      <c r="DC13" s="147">
        <f>DB13*(1+'Page 2'!$N$36)</f>
        <v>332.1579793753915</v>
      </c>
      <c r="DD13" s="147">
        <f>DC13*(1+'Page 2'!$N$36)</f>
        <v>352.80386262606993</v>
      </c>
      <c r="DE13" s="147">
        <f>DD13*(1+'Page 2'!$N$36)</f>
        <v>374.73302829556064</v>
      </c>
      <c r="DF13" s="147">
        <f>DE13*(1+'Page 2'!$N$36)</f>
        <v>398.0252411363054</v>
      </c>
      <c r="DG13" s="147">
        <f>DF13*(1+'Page 2'!$N$36)</f>
        <v>422.7652238239894</v>
      </c>
      <c r="DH13" s="147">
        <f>DG13*(1+'Page 2'!$N$36)</f>
        <v>449.0429651262767</v>
      </c>
      <c r="DI13" s="147">
        <f>DH13*(1+'Page 2'!$N$36)</f>
        <v>476.95404722633367</v>
      </c>
      <c r="DJ13" s="147">
        <f>DI13*(1+'Page 2'!$N$36)</f>
        <v>506.59999339174135</v>
      </c>
      <c r="DK13" s="147">
        <f>DJ13*(1+'Page 2'!$N$36)</f>
        <v>538.0886372534015</v>
      </c>
      <c r="DL13" s="147">
        <f>DK13*(1+'Page 2'!$N$36)</f>
        <v>571.5345150376444</v>
      </c>
      <c r="DM13" s="147">
        <f>DL13*(1+'Page 2'!$N$36)</f>
        <v>607.0592821782363</v>
      </c>
      <c r="DN13" s="147">
        <f>DM13*(1+'Page 2'!$N$36)</f>
        <v>644.792155823665</v>
      </c>
      <c r="DO13" s="147">
        <f>DN13*(1+'Page 2'!$N$36)</f>
        <v>684.8703848492686</v>
      </c>
      <c r="DP13" s="147">
        <f>DO13*(1+'Page 2'!$N$36)</f>
        <v>727.4397490838247</v>
      </c>
      <c r="DQ13" s="147">
        <f>DP13*(1+'Page 2'!$N$36)</f>
        <v>772.655089566475</v>
      </c>
      <c r="DR13" s="147">
        <f>DQ13*(1+'Page 2'!$N$36)</f>
        <v>820.6808717627337</v>
      </c>
      <c r="DS13" s="147">
        <f>DR13*(1+'Page 2'!$N$36)</f>
        <v>871.691783788211</v>
      </c>
      <c r="DT13" s="147">
        <f>DS13*(1+'Page 2'!$N$36)</f>
        <v>925.8733718160203</v>
      </c>
      <c r="DU13" s="147">
        <f>DT13*(1+'Page 2'!$N$36)</f>
        <v>983.4227149790879</v>
      </c>
      <c r="DV13" s="147">
        <f>DU13*(1+'Page 2'!$N$36)</f>
        <v>1044.5491422222435</v>
      </c>
      <c r="DW13" s="147">
        <f>DV13*(1+'Page 2'!$N$36)</f>
        <v>1109.474993711556</v>
      </c>
      <c r="DX13" s="147">
        <f>DW13*(1+'Page 2'!$N$36)</f>
        <v>1178.4364295704502</v>
      </c>
      <c r="DY13" s="147">
        <f>DX13*(1+'Page 2'!$N$36)</f>
        <v>1251.6842888842896</v>
      </c>
      <c r="DZ13" s="147">
        <f>DY13*(1+'Page 2'!$N$36)</f>
        <v>1329.4850020979493</v>
      </c>
      <c r="EA13" s="147">
        <f>DZ13*(1+'Page 2'!$N$36)</f>
        <v>1412.1215601251197</v>
      </c>
      <c r="EB13" s="147">
        <f>EA13*(1+'Page 2'!$N$36)</f>
        <v>1499.8945436943625</v>
      </c>
      <c r="EC13" s="147">
        <f>EB13*(1+'Page 2'!$N$36)</f>
        <v>1593.1232166760408</v>
      </c>
      <c r="ED13" s="147">
        <f>EC13*(1+'Page 2'!$N$36)</f>
        <v>1692.1466873669744</v>
      </c>
      <c r="EE13" s="147">
        <f>ED13*(1+'Page 2'!$N$36)</f>
        <v>1797.3251419568542</v>
      </c>
      <c r="EF13" s="147">
        <f>EE13*(1+'Page 2'!$N$36)</f>
        <v>1909.041154663004</v>
      </c>
      <c r="EG13" s="147">
        <f>EF13*(1+'Page 2'!$N$36)</f>
        <v>2027.701079298952</v>
      </c>
      <c r="EH13" s="147">
        <f>EG13*(1+'Page 2'!$N$36)</f>
        <v>2153.736527338477</v>
      </c>
      <c r="EI13" s="147">
        <f>EH13*(1+'Page 2'!$N$36)</f>
        <v>2287.6059378514137</v>
      </c>
      <c r="EJ13" s="147">
        <f>EI13*(1+'Page 2'!$N$36)</f>
        <v>2429.7962450216714</v>
      </c>
      <c r="EK13" s="147">
        <f>EJ13*(1+'Page 2'!$N$36)</f>
        <v>2580.8246493128704</v>
      </c>
      <c r="EL13" s="147">
        <f>EK13*(1+'Page 2'!$N$36)</f>
        <v>2741.240498723996</v>
      </c>
      <c r="EM13" s="147">
        <f>EL13*(1+'Page 2'!$N$36)</f>
        <v>2911.627286977923</v>
      </c>
      <c r="EN13" s="147">
        <f>EM13*(1+'Page 2'!$N$36)</f>
        <v>3092.6047759109783</v>
      </c>
      <c r="EO13" s="147">
        <f>EN13*(1+'Page 2'!$N$36)</f>
        <v>3284.831249783486</v>
      </c>
      <c r="EP13" s="147">
        <f>EO13*(1+'Page 2'!$N$36)</f>
        <v>3489.005909711088</v>
      </c>
      <c r="EQ13" s="147">
        <f>EP13*(1+'Page 2'!$N$36)</f>
        <v>3705.871416926294</v>
      </c>
      <c r="ER13" s="147">
        <f>EQ13*(1+'Page 2'!$N$36)</f>
        <v>3936.2165941210797</v>
      </c>
      <c r="ES13" s="147">
        <f>ER13*(1+'Page 2'!$N$36)</f>
        <v>4180.879294696346</v>
      </c>
      <c r="ET13" s="147">
        <f>ES13*(1+'Page 2'!$N$36)</f>
        <v>4440.749450354797</v>
      </c>
      <c r="EU13" s="147">
        <f>ET13*(1+'Page 2'!$N$36)</f>
        <v>4716.772308122495</v>
      </c>
      <c r="EV13" s="147">
        <f>EU13*(1+'Page 2'!$N$36)</f>
        <v>5009.951868573376</v>
      </c>
      <c r="EW13" s="147">
        <f>EV13*(1+'Page 2'!$N$36)</f>
        <v>5321.354537762864</v>
      </c>
      <c r="EX13" s="147">
        <f>EW13*(1+'Page 2'!$N$36)</f>
        <v>5652.113006154063</v>
      </c>
      <c r="EY13" s="147">
        <f>EX13*(1+'Page 2'!$N$36)</f>
        <v>6003.4303686456515</v>
      </c>
      <c r="EZ13" s="147">
        <f>EY13*(1+'Page 2'!$N$36)</f>
        <v>6376.584500687612</v>
      </c>
      <c r="FA13" s="147">
        <f>EZ13*(1+'Page 2'!$N$36)</f>
        <v>6772.932706402388</v>
      </c>
      <c r="FB13" s="147">
        <f>FA13*(1+'Page 2'!$N$36)</f>
        <v>7193.916655618467</v>
      </c>
    </row>
    <row r="14" spans="1:158" ht="15">
      <c r="A14" s="152">
        <f>'Page 3'!A20</f>
        <v>9</v>
      </c>
      <c r="B14" s="152" t="str">
        <f>'Page 3'!B20</f>
        <v>Entergy Corp.</v>
      </c>
      <c r="C14" s="153">
        <f>'Page 3'!C20</f>
        <v>1.34</v>
      </c>
      <c r="D14" s="153">
        <f>'Page 3'!D20</f>
        <v>1.52</v>
      </c>
      <c r="E14" s="146">
        <f t="shared" si="1"/>
        <v>0.04290863471248563</v>
      </c>
      <c r="F14" s="146"/>
      <c r="G14" s="146">
        <f>IRR(H14:FB14,0.12)</f>
        <v>0.09573313966640792</v>
      </c>
      <c r="H14" s="147">
        <f>-'Page 2'!C20</f>
        <v>-37.555</v>
      </c>
      <c r="I14" s="147">
        <f t="shared" si="2"/>
        <v>1.34</v>
      </c>
      <c r="J14" s="147">
        <f t="shared" si="0"/>
        <v>1.4000000000000001</v>
      </c>
      <c r="K14" s="147">
        <f t="shared" si="0"/>
        <v>1.4600000000000002</v>
      </c>
      <c r="L14" s="147">
        <f t="shared" si="3"/>
        <v>1.52</v>
      </c>
      <c r="M14" s="147">
        <f>L14*(1+'Page 2'!$N$36)</f>
        <v>1.6144783641809335</v>
      </c>
      <c r="N14" s="147">
        <f>M14*(1+'Page 2'!$N$36)</f>
        <v>1.7148292029002257</v>
      </c>
      <c r="O14" s="147">
        <f>N14*(1+'Page 2'!$N$36)</f>
        <v>1.8214175304921385</v>
      </c>
      <c r="P14" s="147">
        <f>O14*(1+'Page 2'!$N$36)</f>
        <v>1.9346310494206733</v>
      </c>
      <c r="Q14" s="147">
        <f>P14*(1+'Page 2'!$N$36)</f>
        <v>2.0548815605015336</v>
      </c>
      <c r="R14" s="147">
        <f>Q14*(1+'Page 2'!$N$36)</f>
        <v>2.1826064607789997</v>
      </c>
      <c r="S14" s="147">
        <f>R14*(1+'Page 2'!$N$36)</f>
        <v>2.3182703345060633</v>
      </c>
      <c r="T14" s="147">
        <f>S14*(1+'Page 2'!$N$36)</f>
        <v>2.462366643014825</v>
      </c>
      <c r="U14" s="147">
        <f>T14*(1+'Page 2'!$N$36)</f>
        <v>2.6154195196238628</v>
      </c>
      <c r="V14" s="147">
        <f>U14*(1+'Page 2'!$N$36)</f>
        <v>2.7779856761113266</v>
      </c>
      <c r="W14" s="147">
        <f>V14*(1+'Page 2'!$N$36)</f>
        <v>2.9506564276883416</v>
      </c>
      <c r="X14" s="147">
        <f>W14*(1+'Page 2'!$N$36)</f>
        <v>3.1340598438383096</v>
      </c>
      <c r="Y14" s="147">
        <f>X14*(1+'Page 2'!$N$36)</f>
        <v>3.3288630328455433</v>
      </c>
      <c r="Z14" s="147">
        <f>Y14*(1+'Page 2'!$N$36)</f>
        <v>3.53577456832293</v>
      </c>
      <c r="AA14" s="147">
        <f>Z14*(1+'Page 2'!$N$36)</f>
        <v>3.755547066564836</v>
      </c>
      <c r="AB14" s="147">
        <f>AA14*(1+'Page 2'!$N$36)</f>
        <v>3.9889799241000654</v>
      </c>
      <c r="AC14" s="147">
        <f>AB14*(1+'Page 2'!$N$36)</f>
        <v>4.236922225402407</v>
      </c>
      <c r="AD14" s="147">
        <f>AC14*(1+'Page 2'!$N$36)</f>
        <v>4.500275831335209</v>
      </c>
      <c r="AE14" s="147">
        <f>AD14*(1+'Page 2'!$N$36)</f>
        <v>4.779998659563854</v>
      </c>
      <c r="AF14" s="147">
        <f>AE14*(1+'Page 2'!$N$36)</f>
        <v>5.077108168868228</v>
      </c>
      <c r="AG14" s="147">
        <f>AF14*(1+'Page 2'!$N$36)</f>
        <v>5.392685060028968</v>
      </c>
      <c r="AH14" s="147">
        <f>AG14*(1+'Page 2'!$N$36)</f>
        <v>5.727877206749031</v>
      </c>
      <c r="AI14" s="147">
        <f>AH14*(1+'Page 2'!$N$36)</f>
        <v>6.083903830908835</v>
      </c>
      <c r="AJ14" s="147">
        <f>AI14*(1+'Page 2'!$N$36)</f>
        <v>6.462059937341981</v>
      </c>
      <c r="AK14" s="147">
        <f>AJ14*(1+'Page 2'!$N$36)</f>
        <v>6.863721024262517</v>
      </c>
      <c r="AL14" s="147">
        <f>AK14*(1+'Page 2'!$N$36)</f>
        <v>7.290348086477389</v>
      </c>
      <c r="AM14" s="147">
        <f>AL14*(1+'Page 2'!$N$36)</f>
        <v>7.74349292958264</v>
      </c>
      <c r="AN14" s="147">
        <f>AM14*(1+'Page 2'!$N$36)</f>
        <v>8.22480381447316</v>
      </c>
      <c r="AO14" s="147">
        <f>AN14*(1+'Page 2'!$N$36)</f>
        <v>8.73603145269719</v>
      </c>
      <c r="AP14" s="147">
        <f>AO14*(1+'Page 2'!$N$36)</f>
        <v>9.279035374462989</v>
      </c>
      <c r="AQ14" s="147">
        <f>AP14*(1+'Page 2'!$N$36)</f>
        <v>9.855790692460541</v>
      </c>
      <c r="AR14" s="147">
        <f>AQ14*(1+'Page 2'!$N$36)</f>
        <v>10.468395286100897</v>
      </c>
      <c r="AS14" s="147">
        <f>AR14*(1+'Page 2'!$N$36)</f>
        <v>11.11907743230498</v>
      </c>
      <c r="AT14" s="147">
        <f>AS14*(1+'Page 2'!$N$36)</f>
        <v>11.810203910597947</v>
      </c>
      <c r="AU14" s="147">
        <f>AT14*(1+'Page 2'!$N$36)</f>
        <v>12.54428861199042</v>
      </c>
      <c r="AV14" s="147">
        <f>AU14*(1+'Page 2'!$N$36)</f>
        <v>13.324001682960398</v>
      </c>
      <c r="AW14" s="147">
        <f>AV14*(1+'Page 2'!$N$36)</f>
        <v>14.152179237795993</v>
      </c>
      <c r="AX14" s="147">
        <f>AW14*(1+'Page 2'!$N$36)</f>
        <v>15.031833674626476</v>
      </c>
      <c r="AY14" s="147">
        <f>AX14*(1+'Page 2'!$N$36)</f>
        <v>15.966164632665015</v>
      </c>
      <c r="AZ14" s="147">
        <f>AY14*(1+'Page 2'!$N$36)</f>
        <v>16.958570630518743</v>
      </c>
      <c r="BA14" s="147">
        <f>AZ14*(1+'Page 2'!$N$36)</f>
        <v>18.012661427899157</v>
      </c>
      <c r="BB14" s="147">
        <f>BA14*(1+'Page 2'!$N$36)</f>
        <v>19.132271155697126</v>
      </c>
      <c r="BC14" s="147">
        <f>BB14*(1+'Page 2'!$N$36)</f>
        <v>20.321472262181548</v>
      </c>
      <c r="BD14" s="147">
        <f>BC14*(1+'Page 2'!$N$36)</f>
        <v>21.584590326049394</v>
      </c>
      <c r="BE14" s="147">
        <f>BD14*(1+'Page 2'!$N$36)</f>
        <v>22.92621979020778</v>
      </c>
      <c r="BF14" s="147">
        <f>BE14*(1+'Page 2'!$N$36)</f>
        <v>24.351240673517896</v>
      </c>
      <c r="BG14" s="147">
        <f>BF14*(1+'Page 2'!$N$36)</f>
        <v>25.864836321287754</v>
      </c>
      <c r="BH14" s="147">
        <f>BG14*(1+'Page 2'!$N$36)</f>
        <v>27.47251225907911</v>
      </c>
      <c r="BI14" s="147">
        <f>BH14*(1+'Page 2'!$N$36)</f>
        <v>29.18011621840703</v>
      </c>
      <c r="BJ14" s="147">
        <f>BI14*(1+'Page 2'!$N$36)</f>
        <v>30.99385940717323</v>
      </c>
      <c r="BK14" s="147">
        <f>BJ14*(1+'Page 2'!$N$36)</f>
        <v>32.920339102201886</v>
      </c>
      <c r="BL14" s="147">
        <f>BK14*(1+'Page 2'!$N$36)</f>
        <v>34.96656264605561</v>
      </c>
      <c r="BM14" s="147">
        <f>BL14*(1+'Page 2'!$N$36)</f>
        <v>37.1399729354171</v>
      </c>
      <c r="BN14" s="147">
        <f>BM14*(1+'Page 2'!$N$36)</f>
        <v>39.448475493747594</v>
      </c>
      <c r="BO14" s="147">
        <f>BN14*(1+'Page 2'!$N$36)</f>
        <v>41.90046722669556</v>
      </c>
      <c r="BP14" s="147">
        <f>BO14*(1+'Page 2'!$N$36)</f>
        <v>44.50486696485017</v>
      </c>
      <c r="BQ14" s="147">
        <f>BP14*(1+'Page 2'!$N$36)</f>
        <v>47.27114790493511</v>
      </c>
      <c r="BR14" s="147">
        <f>BQ14*(1+'Page 2'!$N$36)</f>
        <v>50.209372067443816</v>
      </c>
      <c r="BS14" s="147">
        <f>BR14*(1+'Page 2'!$N$36)</f>
        <v>53.33022689605168</v>
      </c>
      <c r="BT14" s="147">
        <f>BS14*(1+'Page 2'!$N$36)</f>
        <v>56.64506413193127</v>
      </c>
      <c r="BU14" s="147">
        <f>BT14*(1+'Page 2'!$N$36)</f>
        <v>60.165941104371356</v>
      </c>
      <c r="BV14" s="147">
        <f>BU14*(1+'Page 2'!$N$36)</f>
        <v>63.905664587889376</v>
      </c>
      <c r="BW14" s="147">
        <f>BV14*(1+'Page 2'!$N$36)</f>
        <v>67.87783738536253</v>
      </c>
      <c r="BX14" s="147">
        <f>BW14*(1+'Page 2'!$N$36)</f>
        <v>72.09690780661809</v>
      </c>
      <c r="BY14" s="147">
        <f>BX14*(1+'Page 2'!$N$36)</f>
        <v>76.5782222224555</v>
      </c>
      <c r="BZ14" s="147">
        <f>BY14*(1+'Page 2'!$N$36)</f>
        <v>81.33808088525917</v>
      </c>
      <c r="CA14" s="147">
        <f>BZ14*(1+'Page 2'!$N$36)</f>
        <v>86.39379721924321</v>
      </c>
      <c r="CB14" s="147">
        <f>CA14*(1+'Page 2'!$N$36)</f>
        <v>91.76376079598886</v>
      </c>
      <c r="CC14" s="147">
        <f>CB14*(1+'Page 2'!$N$36)</f>
        <v>97.46750422434116</v>
      </c>
      <c r="CD14" s="147">
        <f>CC14*(1+'Page 2'!$N$36)</f>
        <v>103.52577419796877</v>
      </c>
      <c r="CE14" s="147">
        <f>CD14*(1+'Page 2'!$N$36)</f>
        <v>109.96060695901402</v>
      </c>
      <c r="CF14" s="147">
        <f>CE14*(1+'Page 2'!$N$36)</f>
        <v>116.79540845232337</v>
      </c>
      <c r="CG14" s="147">
        <f>CF14*(1+'Page 2'!$N$36)</f>
        <v>124.05503946180987</v>
      </c>
      <c r="CH14" s="147">
        <f>CG14*(1+'Page 2'!$N$36)</f>
        <v>131.765906038621</v>
      </c>
      <c r="CI14" s="147">
        <f>CH14*(1+'Page 2'!$N$36)</f>
        <v>139.95605555003385</v>
      </c>
      <c r="CJ14" s="147">
        <f>CI14*(1+'Page 2'!$N$36)</f>
        <v>148.65527869844377</v>
      </c>
      <c r="CK14" s="147">
        <f>CJ14*(1+'Page 2'!$N$36)</f>
        <v>157.8952178815291</v>
      </c>
      <c r="CL14" s="147">
        <f>CK14*(1+'Page 2'!$N$36)</f>
        <v>167.70948228773895</v>
      </c>
      <c r="CM14" s="147">
        <f>CL14*(1+'Page 2'!$N$36)</f>
        <v>178.13377014575002</v>
      </c>
      <c r="CN14" s="147">
        <f>CM14*(1+'Page 2'!$N$36)</f>
        <v>189.20599857256113</v>
      </c>
      <c r="CO14" s="147">
        <f>CN14*(1+'Page 2'!$N$36)</f>
        <v>200.9664414925319</v>
      </c>
      <c r="CP14" s="147">
        <f>CO14*(1+'Page 2'!$N$36)</f>
        <v>213.45787612903038</v>
      </c>
      <c r="CQ14" s="147">
        <f>CP14*(1+'Page 2'!$N$36)</f>
        <v>226.72573860153506</v>
      </c>
      <c r="CR14" s="147">
        <f>CQ14*(1+'Page 2'!$N$36)</f>
        <v>240.81828919415804</v>
      </c>
      <c r="CS14" s="147">
        <f>CR14*(1+'Page 2'!$N$36)</f>
        <v>255.7867878967337</v>
      </c>
      <c r="CT14" s="147">
        <f>CS14*(1+'Page 2'!$N$36)</f>
        <v>271.6856808569829</v>
      </c>
      <c r="CU14" s="147">
        <f>CT14*(1+'Page 2'!$N$36)</f>
        <v>288.5727984219506</v>
      </c>
      <c r="CV14" s="147">
        <f>CU14*(1+'Page 2'!$N$36)</f>
        <v>306.50956548906913</v>
      </c>
      <c r="CW14" s="147">
        <f>CV14*(1+'Page 2'!$N$36)</f>
        <v>325.5612249319744</v>
      </c>
      <c r="CX14" s="147">
        <f>CW14*(1+'Page 2'!$N$36)</f>
        <v>345.79707491375984</v>
      </c>
      <c r="CY14" s="147">
        <f>CX14*(1+'Page 2'!$N$36)</f>
        <v>367.2907209508676</v>
      </c>
      <c r="CZ14" s="147">
        <f>CY14*(1+'Page 2'!$N$36)</f>
        <v>390.1203436444687</v>
      </c>
      <c r="DA14" s="147">
        <f>CZ14*(1+'Page 2'!$N$36)</f>
        <v>414.3689830531746</v>
      </c>
      <c r="DB14" s="147">
        <f>DA14*(1+'Page 2'!$N$36)</f>
        <v>440.12484074145146</v>
      </c>
      <c r="DC14" s="147">
        <f>DB14*(1+'Page 2'!$N$36)</f>
        <v>467.4816006024029</v>
      </c>
      <c r="DD14" s="147">
        <f>DC14*(1+'Page 2'!$N$36)</f>
        <v>496.53876962187627</v>
      </c>
      <c r="DE14" s="147">
        <f>DD14*(1+'Page 2'!$N$36)</f>
        <v>527.4020398233816</v>
      </c>
      <c r="DF14" s="147">
        <f>DE14*(1+'Page 2'!$N$36)</f>
        <v>560.1836727103557</v>
      </c>
      <c r="DG14" s="147">
        <f>DF14*(1+'Page 2'!$N$36)</f>
        <v>595.0029076041333</v>
      </c>
      <c r="DH14" s="147">
        <f>DG14*(1+'Page 2'!$N$36)</f>
        <v>631.9863953629081</v>
      </c>
      <c r="DI14" s="147">
        <f>DH14*(1+'Page 2'!$N$36)</f>
        <v>671.2686590592846</v>
      </c>
      <c r="DJ14" s="147">
        <f>DI14*(1+'Page 2'!$N$36)</f>
        <v>712.9925832920806</v>
      </c>
      <c r="DK14" s="147">
        <f>DJ14*(1+'Page 2'!$N$36)</f>
        <v>757.3099339121949</v>
      </c>
      <c r="DL14" s="147">
        <f>DK14*(1+'Page 2'!$N$36)</f>
        <v>804.3819100529811</v>
      </c>
      <c r="DM14" s="147">
        <f>DL14*(1+'Page 2'!$N$36)</f>
        <v>854.3797304730734</v>
      </c>
      <c r="DN14" s="147">
        <f>DM14*(1+'Page 2'!$N$36)</f>
        <v>907.4852563444174</v>
      </c>
      <c r="DO14" s="147">
        <f>DN14*(1+'Page 2'!$N$36)</f>
        <v>963.8916527508225</v>
      </c>
      <c r="DP14" s="147">
        <f>DO14*(1+'Page 2'!$N$36)</f>
        <v>1023.8040913031607</v>
      </c>
      <c r="DQ14" s="147">
        <f>DP14*(1+'Page 2'!$N$36)</f>
        <v>1087.4404964268908</v>
      </c>
      <c r="DR14" s="147">
        <f>DQ14*(1+'Page 2'!$N$36)</f>
        <v>1155.03233803644</v>
      </c>
      <c r="DS14" s="147">
        <f>DR14*(1+'Page 2'!$N$36)</f>
        <v>1226.8254734797044</v>
      </c>
      <c r="DT14" s="147">
        <f>DS14*(1+'Page 2'!$N$36)</f>
        <v>1303.0810418151398</v>
      </c>
      <c r="DU14" s="147">
        <f>DT14*(1+'Page 2'!$N$36)</f>
        <v>1384.076413674272</v>
      </c>
      <c r="DV14" s="147">
        <f>DU14*(1+'Page 2'!$N$36)</f>
        <v>1470.1062001646394</v>
      </c>
      <c r="DW14" s="147">
        <f>DV14*(1+'Page 2'!$N$36)</f>
        <v>1561.4833244829308</v>
      </c>
      <c r="DX14" s="147">
        <f>DW14*(1+'Page 2'!$N$36)</f>
        <v>1658.5401601361893</v>
      </c>
      <c r="DY14" s="147">
        <f>DX14*(1+'Page 2'!$N$36)</f>
        <v>1761.6297399112227</v>
      </c>
      <c r="DZ14" s="147">
        <f>DY14*(1+'Page 2'!$N$36)</f>
        <v>1871.1270399897066</v>
      </c>
      <c r="EA14" s="147">
        <f>DZ14*(1+'Page 2'!$N$36)</f>
        <v>1987.4303438797986</v>
      </c>
      <c r="EB14" s="147">
        <f>EA14*(1+'Page 2'!$N$36)</f>
        <v>2110.9626911253995</v>
      </c>
      <c r="EC14" s="147">
        <f>EB14*(1+'Page 2'!$N$36)</f>
        <v>2242.1734160625765</v>
      </c>
      <c r="ED14" s="147">
        <f>EC14*(1+'Page 2'!$N$36)</f>
        <v>2381.5397822201867</v>
      </c>
      <c r="EE14" s="147">
        <f>ED14*(1+'Page 2'!$N$36)</f>
        <v>2529.568718309647</v>
      </c>
      <c r="EF14" s="147">
        <f>EE14*(1+'Page 2'!$N$36)</f>
        <v>2686.798662118302</v>
      </c>
      <c r="EG14" s="147">
        <f>EF14*(1+'Page 2'!$N$36)</f>
        <v>2853.80151901334</v>
      </c>
      <c r="EH14" s="147">
        <f>EG14*(1+'Page 2'!$N$36)</f>
        <v>3031.1847421800794</v>
      </c>
      <c r="EI14" s="147">
        <f>EH14*(1+'Page 2'!$N$36)</f>
        <v>3219.5935421612494</v>
      </c>
      <c r="EJ14" s="147">
        <f>EI14*(1+'Page 2'!$N$36)</f>
        <v>3419.7132337342046</v>
      </c>
      <c r="EK14" s="147">
        <f>EJ14*(1+'Page 2'!$N$36)</f>
        <v>3632.2717286625584</v>
      </c>
      <c r="EL14" s="147">
        <f>EK14*(1+'Page 2'!$N$36)</f>
        <v>3858.0421833893283</v>
      </c>
      <c r="EM14" s="147">
        <f>EL14*(1+'Page 2'!$N$36)</f>
        <v>4097.845811302263</v>
      </c>
      <c r="EN14" s="147">
        <f>EM14*(1+'Page 2'!$N$36)</f>
        <v>4352.554869800637</v>
      </c>
      <c r="EO14" s="147">
        <f>EN14*(1+'Page 2'!$N$36)</f>
        <v>4623.09583302861</v>
      </c>
      <c r="EP14" s="147">
        <f>EO14*(1+'Page 2'!$N$36)</f>
        <v>4910.452761815605</v>
      </c>
      <c r="EQ14" s="147">
        <f>EP14*(1+'Page 2'!$N$36)</f>
        <v>5215.6708830814505</v>
      </c>
      <c r="ER14" s="147">
        <f>EQ14*(1+'Page 2'!$N$36)</f>
        <v>5539.860391725963</v>
      </c>
      <c r="ES14" s="147">
        <f>ER14*(1+'Page 2'!$N$36)</f>
        <v>5884.200488831894</v>
      </c>
      <c r="ET14" s="147">
        <f>ES14*(1+'Page 2'!$N$36)</f>
        <v>6249.943670869714</v>
      </c>
      <c r="EU14" s="147">
        <f>ET14*(1+'Page 2'!$N$36)</f>
        <v>6638.420285505733</v>
      </c>
      <c r="EV14" s="147">
        <f>EU14*(1+'Page 2'!$N$36)</f>
        <v>7051.043370584751</v>
      </c>
      <c r="EW14" s="147">
        <f>EV14*(1+'Page 2'!$N$36)</f>
        <v>7489.3137938884765</v>
      </c>
      <c r="EX14" s="147">
        <f>EW14*(1+'Page 2'!$N$36)</f>
        <v>7954.825712364979</v>
      </c>
      <c r="EY14" s="147">
        <f>EX14*(1+'Page 2'!$N$36)</f>
        <v>8449.272370686474</v>
      </c>
      <c r="EZ14" s="147">
        <f>EY14*(1+'Page 2'!$N$36)</f>
        <v>8974.452260227012</v>
      </c>
      <c r="FA14" s="147">
        <f>EZ14*(1+'Page 2'!$N$36)</f>
        <v>9532.275660862622</v>
      </c>
      <c r="FB14" s="147">
        <f>FA14*(1+'Page 2'!$N$36)</f>
        <v>10124.771589388956</v>
      </c>
    </row>
    <row r="15" spans="1:158" ht="15">
      <c r="A15" s="152">
        <f>'Page 3'!A21</f>
        <v>10</v>
      </c>
      <c r="B15" s="152" t="str">
        <f>'Page 3'!B21</f>
        <v>FirstEnergy</v>
      </c>
      <c r="C15" s="153">
        <f>'Page 3'!C21</f>
        <v>1.5</v>
      </c>
      <c r="D15" s="153">
        <f>'Page 3'!D21</f>
        <v>1.5</v>
      </c>
      <c r="E15" s="146">
        <f t="shared" si="1"/>
        <v>0</v>
      </c>
      <c r="F15" s="146"/>
      <c r="G15" s="146">
        <f>IRR(H15:FB15,0.12)</f>
        <v>0.09972074588170246</v>
      </c>
      <c r="H15" s="147">
        <f>-'Page 2'!C21</f>
        <v>-33.575</v>
      </c>
      <c r="I15" s="147">
        <f t="shared" si="2"/>
        <v>1.5</v>
      </c>
      <c r="J15" s="147">
        <f t="shared" si="0"/>
        <v>1.5</v>
      </c>
      <c r="K15" s="147">
        <f t="shared" si="0"/>
        <v>1.5</v>
      </c>
      <c r="L15" s="147">
        <f t="shared" si="3"/>
        <v>1.5</v>
      </c>
      <c r="M15" s="147">
        <f>L15*(1+'Page 2'!$N$36)</f>
        <v>1.5932352278101316</v>
      </c>
      <c r="N15" s="147">
        <f>M15*(1+'Page 2'!$N$36)</f>
        <v>1.6922656607568014</v>
      </c>
      <c r="O15" s="147">
        <f>N15*(1+'Page 2'!$N$36)</f>
        <v>1.7974515103540838</v>
      </c>
      <c r="P15" s="147">
        <f>O15*(1+'Page 2'!$N$36)</f>
        <v>1.9091753777177694</v>
      </c>
      <c r="Q15" s="147">
        <f>P15*(1+'Page 2'!$N$36)</f>
        <v>2.0278436452317763</v>
      </c>
      <c r="R15" s="147">
        <f>Q15*(1+'Page 2'!$N$36)</f>
        <v>2.153887954716118</v>
      </c>
      <c r="S15" s="147">
        <f>R15*(1+'Page 2'!$N$36)</f>
        <v>2.2877667774730885</v>
      </c>
      <c r="T15" s="147">
        <f>S15*(1+'Page 2'!$N$36)</f>
        <v>2.4299670819225248</v>
      </c>
      <c r="U15" s="147">
        <f>T15*(1+'Page 2'!$N$36)</f>
        <v>2.5810061048919697</v>
      </c>
      <c r="V15" s="147">
        <f>U15*(1+'Page 2'!$N$36)</f>
        <v>2.7414332330045985</v>
      </c>
      <c r="W15" s="147">
        <f>V15*(1+'Page 2'!$N$36)</f>
        <v>2.9118320010082317</v>
      </c>
      <c r="X15" s="147">
        <f>W15*(1+'Page 2'!$N$36)</f>
        <v>3.092822214314121</v>
      </c>
      <c r="Y15" s="147">
        <f>X15*(1+'Page 2'!$N$36)</f>
        <v>3.2850622034659964</v>
      </c>
      <c r="Z15" s="147">
        <f>Y15*(1+'Page 2'!$N$36)</f>
        <v>3.4892512187397333</v>
      </c>
      <c r="AA15" s="147">
        <f>Z15*(1+'Page 2'!$N$36)</f>
        <v>3.706131973583719</v>
      </c>
      <c r="AB15" s="147">
        <f>AA15*(1+'Page 2'!$N$36)</f>
        <v>3.9364933461513796</v>
      </c>
      <c r="AC15" s="147">
        <f>AB15*(1+'Page 2'!$N$36)</f>
        <v>4.181173248752374</v>
      </c>
      <c r="AD15" s="147">
        <f>AC15*(1+'Page 2'!$N$36)</f>
        <v>4.4410616756597445</v>
      </c>
      <c r="AE15" s="147">
        <f>AD15*(1+'Page 2'!$N$36)</f>
        <v>4.717103940359066</v>
      </c>
      <c r="AF15" s="147">
        <f>AE15*(1+'Page 2'!$N$36)</f>
        <v>5.010304114014698</v>
      </c>
      <c r="AG15" s="147">
        <f>AF15*(1+'Page 2'!$N$36)</f>
        <v>5.321728677660165</v>
      </c>
      <c r="AH15" s="147">
        <f>AG15*(1+'Page 2'!$N$36)</f>
        <v>5.652510401397069</v>
      </c>
      <c r="AI15" s="147">
        <f>AH15*(1+'Page 2'!$N$36)</f>
        <v>6.003852464712665</v>
      </c>
      <c r="AJ15" s="147">
        <f>AI15*(1+'Page 2'!$N$36)</f>
        <v>6.377032832903269</v>
      </c>
      <c r="AK15" s="147">
        <f>AJ15*(1+'Page 2'!$N$36)</f>
        <v>6.77340890552222</v>
      </c>
      <c r="AL15" s="147">
        <f>AK15*(1+'Page 2'!$N$36)</f>
        <v>7.194422453760579</v>
      </c>
      <c r="AM15" s="147">
        <f>AL15*(1+'Page 2'!$N$36)</f>
        <v>7.641604864719708</v>
      </c>
      <c r="AN15" s="147">
        <f>AM15*(1+'Page 2'!$N$36)</f>
        <v>8.116582711651143</v>
      </c>
      <c r="AO15" s="147">
        <f>AN15*(1+'Page 2'!$N$36)</f>
        <v>8.621083670424857</v>
      </c>
      <c r="AP15" s="147">
        <f>AO15*(1+'Page 2'!$N$36)</f>
        <v>9.15694280374637</v>
      </c>
      <c r="AQ15" s="147">
        <f>AP15*(1+'Page 2'!$N$36)</f>
        <v>9.726109235980795</v>
      </c>
      <c r="AR15" s="147">
        <f>AQ15*(1+'Page 2'!$N$36)</f>
        <v>10.330653242862725</v>
      </c>
      <c r="AS15" s="147">
        <f>AR15*(1+'Page 2'!$N$36)</f>
        <v>10.972773781879914</v>
      </c>
      <c r="AT15" s="147">
        <f>AS15*(1+'Page 2'!$N$36)</f>
        <v>11.654806490721656</v>
      </c>
      <c r="AU15" s="147">
        <f>AT15*(1+'Page 2'!$N$36)</f>
        <v>12.37923218288528</v>
      </c>
      <c r="AV15" s="147">
        <f>AU15*(1+'Page 2'!$N$36)</f>
        <v>13.148685871342495</v>
      </c>
      <c r="AW15" s="147">
        <f>AV15*(1+'Page 2'!$N$36)</f>
        <v>13.965966353088147</v>
      </c>
      <c r="AX15" s="147">
        <f>AW15*(1+'Page 2'!$N$36)</f>
        <v>14.834046389434018</v>
      </c>
      <c r="AY15" s="147">
        <f>AX15*(1+'Page 2'!$N$36)</f>
        <v>15.756083519077313</v>
      </c>
      <c r="AZ15" s="147">
        <f>AY15*(1+'Page 2'!$N$36)</f>
        <v>16.73543154327507</v>
      </c>
      <c r="BA15" s="147">
        <f>AZ15*(1+'Page 2'!$N$36)</f>
        <v>17.77565272490048</v>
      </c>
      <c r="BB15" s="147">
        <f>BA15*(1+'Page 2'!$N$36)</f>
        <v>18.880530745753735</v>
      </c>
      <c r="BC15" s="147">
        <f>BB15*(1+'Page 2'!$N$36)</f>
        <v>20.054084469258097</v>
      </c>
      <c r="BD15" s="147">
        <f>BC15*(1+'Page 2'!$N$36)</f>
        <v>21.300582558601366</v>
      </c>
      <c r="BE15" s="147">
        <f>BD15*(1+'Page 2'!$N$36)</f>
        <v>22.62455900349451</v>
      </c>
      <c r="BF15" s="147">
        <f>BE15*(1+'Page 2'!$N$36)</f>
        <v>24.030829612024228</v>
      </c>
      <c r="BG15" s="147">
        <f>BF15*(1+'Page 2'!$N$36)</f>
        <v>25.524509527586588</v>
      </c>
      <c r="BH15" s="147">
        <f>BG15*(1+'Page 2'!$N$36)</f>
        <v>27.11103183461753</v>
      </c>
      <c r="BI15" s="147">
        <f>BH15*(1+'Page 2'!$N$36)</f>
        <v>28.796167320796396</v>
      </c>
      <c r="BJ15" s="147">
        <f>BI15*(1+'Page 2'!$N$36)</f>
        <v>30.586045467605146</v>
      </c>
      <c r="BK15" s="147">
        <f>BJ15*(1+'Page 2'!$N$36)</f>
        <v>32.487176745593956</v>
      </c>
      <c r="BL15" s="147">
        <f>BK15*(1+'Page 2'!$N$36)</f>
        <v>34.5064762954496</v>
      </c>
      <c r="BM15" s="147">
        <f>BL15*(1+'Page 2'!$N$36)</f>
        <v>36.6512890810037</v>
      </c>
      <c r="BN15" s="147">
        <f>BM15*(1+'Page 2'!$N$36)</f>
        <v>38.92941660567195</v>
      </c>
      <c r="BO15" s="147">
        <f>BN15*(1+'Page 2'!$N$36)</f>
        <v>41.34914528950219</v>
      </c>
      <c r="BP15" s="147">
        <f>BO15*(1+'Page 2'!$N$36)</f>
        <v>43.9192766100495</v>
      </c>
      <c r="BQ15" s="147">
        <f>BP15*(1+'Page 2'!$N$36)</f>
        <v>46.64915911671227</v>
      </c>
      <c r="BR15" s="147">
        <f>BQ15*(1+'Page 2'!$N$36)</f>
        <v>49.548722434977435</v>
      </c>
      <c r="BS15" s="147">
        <f>BR15*(1+'Page 2'!$N$36)</f>
        <v>52.6285133842615</v>
      </c>
      <c r="BT15" s="147">
        <f>BS15*(1+'Page 2'!$N$36)</f>
        <v>55.89973434072163</v>
      </c>
      <c r="BU15" s="147">
        <f>BT15*(1+'Page 2'!$N$36)</f>
        <v>59.37428398457698</v>
      </c>
      <c r="BV15" s="147">
        <f>BU15*(1+'Page 2'!$N$36)</f>
        <v>63.06480058015397</v>
      </c>
      <c r="BW15" s="147">
        <f>BV15*(1+'Page 2'!$N$36)</f>
        <v>66.98470794608143</v>
      </c>
      <c r="BX15" s="147">
        <f>BW15*(1+'Page 2'!$N$36)</f>
        <v>71.1482642828468</v>
      </c>
      <c r="BY15" s="147">
        <f>BX15*(1+'Page 2'!$N$36)</f>
        <v>75.57061403531792</v>
      </c>
      <c r="BZ15" s="147">
        <f>BY15*(1+'Page 2'!$N$36)</f>
        <v>80.26784297887419</v>
      </c>
      <c r="CA15" s="147">
        <f>BZ15*(1+'Page 2'!$N$36)</f>
        <v>85.25703672951633</v>
      </c>
      <c r="CB15" s="147">
        <f>CA15*(1+'Page 2'!$N$36)</f>
        <v>90.55634289077848</v>
      </c>
      <c r="CC15" s="147">
        <f>CB15*(1+'Page 2'!$N$36)</f>
        <v>96.18503706349458</v>
      </c>
      <c r="CD15" s="147">
        <f>CC15*(1+'Page 2'!$N$36)</f>
        <v>102.16359295852183</v>
      </c>
      <c r="CE15" s="147">
        <f>CD15*(1+'Page 2'!$N$36)</f>
        <v>108.51375686744807</v>
      </c>
      <c r="CF15" s="147">
        <f>CE15*(1+'Page 2'!$N$36)</f>
        <v>115.25862676216124</v>
      </c>
      <c r="CG15" s="147">
        <f>CF15*(1+'Page 2'!$N$36)</f>
        <v>122.42273631099661</v>
      </c>
      <c r="CH15" s="147">
        <f>CG15*(1+'Page 2'!$N$36)</f>
        <v>130.03214411706026</v>
      </c>
      <c r="CI15" s="147">
        <f>CH15*(1+'Page 2'!$N$36)</f>
        <v>138.11452850332293</v>
      </c>
      <c r="CJ15" s="147">
        <f>CI15*(1+'Page 2'!$N$36)</f>
        <v>146.69928818925376</v>
      </c>
      <c r="CK15" s="147">
        <f>CJ15*(1+'Page 2'!$N$36)</f>
        <v>155.81764922519326</v>
      </c>
      <c r="CL15" s="147">
        <f>CK15*(1+'Page 2'!$N$36)</f>
        <v>165.50277857342667</v>
      </c>
      <c r="CM15" s="147">
        <f>CL15*(1+'Page 2'!$N$36)</f>
        <v>175.78990474909548</v>
      </c>
      <c r="CN15" s="147">
        <f>CM15*(1+'Page 2'!$N$36)</f>
        <v>186.71644595976434</v>
      </c>
      <c r="CO15" s="147">
        <f>CN15*(1+'Page 2'!$N$36)</f>
        <v>198.32214620973554</v>
      </c>
      <c r="CP15" s="147">
        <f>CO15*(1+'Page 2'!$N$36)</f>
        <v>210.64921986417482</v>
      </c>
      <c r="CQ15" s="147">
        <f>CP15*(1+'Page 2'!$N$36)</f>
        <v>223.7425051988834</v>
      </c>
      <c r="CR15" s="147">
        <f>CQ15*(1+'Page 2'!$N$36)</f>
        <v>237.64962749423506</v>
      </c>
      <c r="CS15" s="147">
        <f>CR15*(1+'Page 2'!$N$36)</f>
        <v>252.4211722665137</v>
      </c>
      <c r="CT15" s="147">
        <f>CS15*(1+'Page 2'!$N$36)</f>
        <v>268.11086926675966</v>
      </c>
      <c r="CU15" s="147">
        <f>CT15*(1+'Page 2'!$N$36)</f>
        <v>284.7757879163988</v>
      </c>
      <c r="CV15" s="147">
        <f>CU15*(1+'Page 2'!$N$36)</f>
        <v>302.47654489052894</v>
      </c>
      <c r="CW15" s="147">
        <f>CV15*(1+'Page 2'!$N$36)</f>
        <v>321.2775246039223</v>
      </c>
      <c r="CX15" s="147">
        <f>CW15*(1+'Page 2'!$N$36)</f>
        <v>341.2471134017369</v>
      </c>
      <c r="CY15" s="147">
        <f>CX15*(1+'Page 2'!$N$36)</f>
        <v>362.45794830677744</v>
      </c>
      <c r="CZ15" s="147">
        <f>CY15*(1+'Page 2'!$N$36)</f>
        <v>384.98718122809436</v>
      </c>
      <c r="DA15" s="147">
        <f>CZ15*(1+'Page 2'!$N$36)</f>
        <v>408.9167595919489</v>
      </c>
      <c r="DB15" s="147">
        <f>DA15*(1+'Page 2'!$N$36)</f>
        <v>434.3337244159064</v>
      </c>
      <c r="DC15" s="147">
        <f>DB15*(1+'Page 2'!$N$36)</f>
        <v>461.33052691026637</v>
      </c>
      <c r="DD15" s="147">
        <f>DC15*(1+'Page 2'!$N$36)</f>
        <v>490.0053647584309</v>
      </c>
      <c r="DE15" s="147">
        <f>DD15*(1+'Page 2'!$N$36)</f>
        <v>520.4625392993902</v>
      </c>
      <c r="DF15" s="147">
        <f>DE15*(1+'Page 2'!$N$36)</f>
        <v>552.8128349115357</v>
      </c>
      <c r="DG15" s="147">
        <f>DF15*(1+'Page 2'!$N$36)</f>
        <v>587.1739219777635</v>
      </c>
      <c r="DH15" s="147">
        <f>DG15*(1+'Page 2'!$N$36)</f>
        <v>623.6707848976071</v>
      </c>
      <c r="DI15" s="147">
        <f>DH15*(1+'Page 2'!$N$36)</f>
        <v>662.4361767032418</v>
      </c>
      <c r="DJ15" s="147">
        <f>DI15*(1+'Page 2'!$N$36)</f>
        <v>703.6111019329747</v>
      </c>
      <c r="DK15" s="147">
        <f>DJ15*(1+'Page 2'!$N$36)</f>
        <v>747.3453295186139</v>
      </c>
      <c r="DL15" s="147">
        <f>DK15*(1+'Page 2'!$N$36)</f>
        <v>793.7979375522845</v>
      </c>
      <c r="DM15" s="147">
        <f>DL15*(1+'Page 2'!$N$36)</f>
        <v>843.1378919142178</v>
      </c>
      <c r="DN15" s="147">
        <f>DM15*(1+'Page 2'!$N$36)</f>
        <v>895.544660866202</v>
      </c>
      <c r="DO15" s="147">
        <f>DN15*(1+'Page 2'!$N$36)</f>
        <v>951.208867846207</v>
      </c>
      <c r="DP15" s="147">
        <f>DO15*(1+'Page 2'!$N$36)</f>
        <v>1010.3329848386461</v>
      </c>
      <c r="DQ15" s="147">
        <f>DP15*(1+'Page 2'!$N$36)</f>
        <v>1073.132068842327</v>
      </c>
      <c r="DR15" s="147">
        <f>DQ15*(1+'Page 2'!$N$36)</f>
        <v>1139.8345441149086</v>
      </c>
      <c r="DS15" s="147">
        <f>DR15*(1+'Page 2'!$N$36)</f>
        <v>1210.6830330391826</v>
      </c>
      <c r="DT15" s="147">
        <f>DS15*(1+'Page 2'!$N$36)</f>
        <v>1285.9352386333624</v>
      </c>
      <c r="DU15" s="147">
        <f>DT15*(1+'Page 2'!$N$36)</f>
        <v>1365.8648819154007</v>
      </c>
      <c r="DV15" s="147">
        <f>DU15*(1+'Page 2'!$N$36)</f>
        <v>1450.7626975308947</v>
      </c>
      <c r="DW15" s="147">
        <f>DV15*(1+'Page 2'!$N$36)</f>
        <v>1540.9374912660508</v>
      </c>
      <c r="DX15" s="147">
        <f>DW15*(1+'Page 2'!$N$36)</f>
        <v>1636.7172632922927</v>
      </c>
      <c r="DY15" s="147">
        <f>DX15*(1+'Page 2'!$N$36)</f>
        <v>1738.450401228181</v>
      </c>
      <c r="DZ15" s="147">
        <f>DY15*(1+'Page 2'!$N$36)</f>
        <v>1846.5069473582637</v>
      </c>
      <c r="EA15" s="147">
        <f>DZ15*(1+'Page 2'!$N$36)</f>
        <v>1961.2799446182228</v>
      </c>
      <c r="EB15" s="147">
        <f>EA15*(1+'Page 2'!$N$36)</f>
        <v>2083.186866242171</v>
      </c>
      <c r="EC15" s="147">
        <f>EB15*(1+'Page 2'!$N$36)</f>
        <v>2212.67113427228</v>
      </c>
      <c r="ED15" s="147">
        <f>EC15*(1+'Page 2'!$N$36)</f>
        <v>2350.2037324541325</v>
      </c>
      <c r="EE15" s="147">
        <f>ED15*(1+'Page 2'!$N$36)</f>
        <v>2496.284919384521</v>
      </c>
      <c r="EF15" s="147">
        <f>EE15*(1+'Page 2'!$N$36)</f>
        <v>2651.4460481430624</v>
      </c>
      <c r="EG15" s="147">
        <f>EF15*(1+'Page 2'!$N$36)</f>
        <v>2816.2514990263235</v>
      </c>
      <c r="EH15" s="147">
        <f>EG15*(1+'Page 2'!$N$36)</f>
        <v>2991.300732414553</v>
      </c>
      <c r="EI15" s="147">
        <f>EH15*(1+'Page 2'!$N$36)</f>
        <v>3177.230469238076</v>
      </c>
      <c r="EJ15" s="147">
        <f>EI15*(1+'Page 2'!$N$36)</f>
        <v>3374.717006974545</v>
      </c>
      <c r="EK15" s="147">
        <f>EJ15*(1+'Page 2'!$N$36)</f>
        <v>3584.47867960121</v>
      </c>
      <c r="EL15" s="147">
        <f>EK15*(1+'Page 2'!$N$36)</f>
        <v>3807.278470449996</v>
      </c>
      <c r="EM15" s="147">
        <f>EL15*(1+'Page 2'!$N$36)</f>
        <v>4043.926787469339</v>
      </c>
      <c r="EN15" s="147">
        <f>EM15*(1+'Page 2'!$N$36)</f>
        <v>4295.284410987471</v>
      </c>
      <c r="EO15" s="147">
        <f>EN15*(1+'Page 2'!$N$36)</f>
        <v>4562.265624699287</v>
      </c>
      <c r="EP15" s="147">
        <f>EO15*(1+'Page 2'!$N$36)</f>
        <v>4845.841541265401</v>
      </c>
      <c r="EQ15" s="147">
        <f>EP15*(1+'Page 2'!$N$36)</f>
        <v>5147.043634619854</v>
      </c>
      <c r="ER15" s="147">
        <f>EQ15*(1+'Page 2'!$N$36)</f>
        <v>5466.967491834835</v>
      </c>
      <c r="ES15" s="147">
        <f>ER15*(1+'Page 2'!$N$36)</f>
        <v>5806.776798189371</v>
      </c>
      <c r="ET15" s="147">
        <f>ES15*(1+'Page 2'!$N$36)</f>
        <v>6167.70756993722</v>
      </c>
      <c r="EU15" s="147">
        <f>ET15*(1+'Page 2'!$N$36)</f>
        <v>6551.072650170134</v>
      </c>
      <c r="EV15" s="147">
        <f>EU15*(1+'Page 2'!$N$36)</f>
        <v>6958.266484129691</v>
      </c>
      <c r="EW15" s="147">
        <f>EV15*(1+'Page 2'!$N$36)</f>
        <v>7390.770191337315</v>
      </c>
      <c r="EX15" s="147">
        <f>EW15*(1+'Page 2'!$N$36)</f>
        <v>7850.156952991759</v>
      </c>
      <c r="EY15" s="147">
        <f>EX15*(1+'Page 2'!$N$36)</f>
        <v>8338.097734230076</v>
      </c>
      <c r="EZ15" s="147">
        <f>EY15*(1+'Page 2'!$N$36)</f>
        <v>8856.367362066132</v>
      </c>
      <c r="FA15" s="147">
        <f>EZ15*(1+'Page 2'!$N$36)</f>
        <v>9406.850981114432</v>
      </c>
      <c r="FB15" s="147">
        <f>FA15*(1+'Page 2'!$N$36)</f>
        <v>9991.550910581209</v>
      </c>
    </row>
    <row r="16" spans="1:158" ht="15">
      <c r="A16" s="152">
        <f>'Page 3'!A22</f>
        <v>11</v>
      </c>
      <c r="B16" s="152" t="str">
        <f>'Page 3'!B22</f>
        <v>FPL Group, Inc.</v>
      </c>
      <c r="C16" s="153">
        <f>'Page 3'!C22</f>
        <v>2.32</v>
      </c>
      <c r="D16" s="153">
        <f>'Page 3'!D22</f>
        <v>2.55</v>
      </c>
      <c r="E16" s="146">
        <f t="shared" si="1"/>
        <v>0.0320103793282116</v>
      </c>
      <c r="F16" s="146"/>
      <c r="G16" s="146">
        <f>IRR(H16:FB16,0.12)</f>
        <v>0.10164882136518269</v>
      </c>
      <c r="H16" s="147">
        <f>-'Page 2'!C22</f>
        <v>-54</v>
      </c>
      <c r="I16" s="147">
        <f t="shared" si="2"/>
        <v>2.32</v>
      </c>
      <c r="J16" s="147">
        <f t="shared" si="0"/>
        <v>2.3966666666666665</v>
      </c>
      <c r="K16" s="147">
        <f t="shared" si="0"/>
        <v>2.473333333333333</v>
      </c>
      <c r="L16" s="147">
        <f t="shared" si="3"/>
        <v>2.55</v>
      </c>
      <c r="M16" s="147">
        <f>L16*(1+'Page 2'!$N$36)</f>
        <v>2.708499887277224</v>
      </c>
      <c r="N16" s="147">
        <f>M16*(1+'Page 2'!$N$36)</f>
        <v>2.8768516232865626</v>
      </c>
      <c r="O16" s="147">
        <f>N16*(1+'Page 2'!$N$36)</f>
        <v>3.0556675676019425</v>
      </c>
      <c r="P16" s="147">
        <f>O16*(1+'Page 2'!$N$36)</f>
        <v>3.245598142120208</v>
      </c>
      <c r="Q16" s="147">
        <f>P16*(1+'Page 2'!$N$36)</f>
        <v>3.44733419689402</v>
      </c>
      <c r="R16" s="147">
        <f>Q16*(1+'Page 2'!$N$36)</f>
        <v>3.661609523017401</v>
      </c>
      <c r="S16" s="147">
        <f>R16*(1+'Page 2'!$N$36)</f>
        <v>3.889203521704251</v>
      </c>
      <c r="T16" s="147">
        <f>S16*(1+'Page 2'!$N$36)</f>
        <v>4.130944039268293</v>
      </c>
      <c r="U16" s="147">
        <f>T16*(1+'Page 2'!$N$36)</f>
        <v>4.38771037831635</v>
      </c>
      <c r="V16" s="147">
        <f>U16*(1+'Page 2'!$N$36)</f>
        <v>4.6604364961078195</v>
      </c>
      <c r="W16" s="147">
        <f>V16*(1+'Page 2'!$N$36)</f>
        <v>4.9501144017139955</v>
      </c>
      <c r="X16" s="147">
        <f>W16*(1+'Page 2'!$N$36)</f>
        <v>5.257797764334008</v>
      </c>
      <c r="Y16" s="147">
        <f>X16*(1+'Page 2'!$N$36)</f>
        <v>5.584605745892196</v>
      </c>
      <c r="Z16" s="147">
        <f>Y16*(1+'Page 2'!$N$36)</f>
        <v>5.931727071857549</v>
      </c>
      <c r="AA16" s="147">
        <f>Z16*(1+'Page 2'!$N$36)</f>
        <v>6.300424355092325</v>
      </c>
      <c r="AB16" s="147">
        <f>AA16*(1+'Page 2'!$N$36)</f>
        <v>6.692038688457348</v>
      </c>
      <c r="AC16" s="147">
        <f>AB16*(1+'Page 2'!$N$36)</f>
        <v>7.107994522879038</v>
      </c>
      <c r="AD16" s="147">
        <f>AC16*(1+'Page 2'!$N$36)</f>
        <v>7.5498048486215685</v>
      </c>
      <c r="AE16" s="147">
        <f>AD16*(1+'Page 2'!$N$36)</f>
        <v>8.019076698610414</v>
      </c>
      <c r="AF16" s="147">
        <f>AE16*(1+'Page 2'!$N$36)</f>
        <v>8.517516993824987</v>
      </c>
      <c r="AG16" s="147">
        <f>AF16*(1+'Page 2'!$N$36)</f>
        <v>9.046938752022282</v>
      </c>
      <c r="AH16" s="147">
        <f>AG16*(1+'Page 2'!$N$36)</f>
        <v>9.60926768237502</v>
      </c>
      <c r="AI16" s="147">
        <f>AH16*(1+'Page 2'!$N$36)</f>
        <v>10.206549190011534</v>
      </c>
      <c r="AJ16" s="147">
        <f>AI16*(1+'Page 2'!$N$36)</f>
        <v>10.840955815935562</v>
      </c>
      <c r="AK16" s="147">
        <f>AJ16*(1+'Page 2'!$N$36)</f>
        <v>11.514795139387779</v>
      </c>
      <c r="AL16" s="147">
        <f>AK16*(1+'Page 2'!$N$36)</f>
        <v>12.23051817139299</v>
      </c>
      <c r="AM16" s="147">
        <f>AL16*(1+'Page 2'!$N$36)</f>
        <v>12.990728270023512</v>
      </c>
      <c r="AN16" s="147">
        <f>AM16*(1+'Page 2'!$N$36)</f>
        <v>13.798190609806952</v>
      </c>
      <c r="AO16" s="147">
        <f>AN16*(1+'Page 2'!$N$36)</f>
        <v>14.655842239722265</v>
      </c>
      <c r="AP16" s="147">
        <f>AO16*(1+'Page 2'!$N$36)</f>
        <v>15.566802766368836</v>
      </c>
      <c r="AQ16" s="147">
        <f>AP16*(1+'Page 2'!$N$36)</f>
        <v>16.53438570116736</v>
      </c>
      <c r="AR16" s="147">
        <f>AQ16*(1+'Page 2'!$N$36)</f>
        <v>17.562110512866642</v>
      </c>
      <c r="AS16" s="147">
        <f>AR16*(1+'Page 2'!$N$36)</f>
        <v>18.653715429195863</v>
      </c>
      <c r="AT16" s="147">
        <f>AS16*(1+'Page 2'!$N$36)</f>
        <v>19.813171034226826</v>
      </c>
      <c r="AU16" s="147">
        <f>AT16*(1+'Page 2'!$N$36)</f>
        <v>21.044694710904988</v>
      </c>
      <c r="AV16" s="147">
        <f>AU16*(1+'Page 2'!$N$36)</f>
        <v>22.352765981282253</v>
      </c>
      <c r="AW16" s="147">
        <f>AV16*(1+'Page 2'!$N$36)</f>
        <v>23.742142800249862</v>
      </c>
      <c r="AX16" s="147">
        <f>AW16*(1+'Page 2'!$N$36)</f>
        <v>25.217878862037846</v>
      </c>
      <c r="AY16" s="147">
        <f>AX16*(1+'Page 2'!$N$36)</f>
        <v>26.785341982431447</v>
      </c>
      <c r="AZ16" s="147">
        <f>AY16*(1+'Page 2'!$N$36)</f>
        <v>28.450233623567634</v>
      </c>
      <c r="BA16" s="147">
        <f>AZ16*(1+'Page 2'!$N$36)</f>
        <v>30.218609632330832</v>
      </c>
      <c r="BB16" s="147">
        <f>BA16*(1+'Page 2'!$N$36)</f>
        <v>32.09690226778137</v>
      </c>
      <c r="BC16" s="147">
        <f>BB16*(1+'Page 2'!$N$36)</f>
        <v>34.09194359773878</v>
      </c>
      <c r="BD16" s="147">
        <f>BC16*(1+'Page 2'!$N$36)</f>
        <v>36.21099034962234</v>
      </c>
      <c r="BE16" s="147">
        <f>BD16*(1+'Page 2'!$N$36)</f>
        <v>38.46175030594069</v>
      </c>
      <c r="BF16" s="147">
        <f>BE16*(1+'Page 2'!$N$36)</f>
        <v>40.85241034044121</v>
      </c>
      <c r="BG16" s="147">
        <f>BF16*(1+'Page 2'!$N$36)</f>
        <v>43.39166619689722</v>
      </c>
      <c r="BH16" s="147">
        <f>BG16*(1+'Page 2'!$N$36)</f>
        <v>46.08875411884982</v>
      </c>
      <c r="BI16" s="147">
        <f>BH16*(1+'Page 2'!$N$36)</f>
        <v>48.953484445353894</v>
      </c>
      <c r="BJ16" s="147">
        <f>BI16*(1+'Page 2'!$N$36)</f>
        <v>51.99627729492877</v>
      </c>
      <c r="BK16" s="147">
        <f>BJ16*(1+'Page 2'!$N$36)</f>
        <v>55.228200467509744</v>
      </c>
      <c r="BL16" s="147">
        <f>BK16*(1+'Page 2'!$N$36)</f>
        <v>58.66100970226434</v>
      </c>
      <c r="BM16" s="147">
        <f>BL16*(1+'Page 2'!$N$36)</f>
        <v>62.307191437706315</v>
      </c>
      <c r="BN16" s="147">
        <f>BM16*(1+'Page 2'!$N$36)</f>
        <v>66.18000822964234</v>
      </c>
      <c r="BO16" s="147">
        <f>BN16*(1+'Page 2'!$N$36)</f>
        <v>70.29354699215374</v>
      </c>
      <c r="BP16" s="147">
        <f>BO16*(1+'Page 2'!$N$36)</f>
        <v>74.66277023708417</v>
      </c>
      <c r="BQ16" s="147">
        <f>BP16*(1+'Page 2'!$N$36)</f>
        <v>79.30357049841088</v>
      </c>
      <c r="BR16" s="147">
        <f>BQ16*(1+'Page 2'!$N$36)</f>
        <v>84.23282813946166</v>
      </c>
      <c r="BS16" s="147">
        <f>BR16*(1+'Page 2'!$N$36)</f>
        <v>89.46847275324458</v>
      </c>
      <c r="BT16" s="147">
        <f>BS16*(1+'Page 2'!$N$36)</f>
        <v>95.0295483792268</v>
      </c>
      <c r="BU16" s="147">
        <f>BT16*(1+'Page 2'!$N$36)</f>
        <v>100.93628277378089</v>
      </c>
      <c r="BV16" s="147">
        <f>BU16*(1+'Page 2'!$N$36)</f>
        <v>107.21016098626178</v>
      </c>
      <c r="BW16" s="147">
        <f>BV16*(1+'Page 2'!$N$36)</f>
        <v>113.87400350833846</v>
      </c>
      <c r="BX16" s="147">
        <f>BW16*(1+'Page 2'!$N$36)</f>
        <v>120.95204928083957</v>
      </c>
      <c r="BY16" s="147">
        <f>BX16*(1+'Page 2'!$N$36)</f>
        <v>128.47004386004048</v>
      </c>
      <c r="BZ16" s="147">
        <f>BY16*(1+'Page 2'!$N$36)</f>
        <v>136.45533306408615</v>
      </c>
      <c r="CA16" s="147">
        <f>BZ16*(1+'Page 2'!$N$36)</f>
        <v>144.9369624401778</v>
      </c>
      <c r="CB16" s="147">
        <f>CA16*(1+'Page 2'!$N$36)</f>
        <v>153.94578291432347</v>
      </c>
      <c r="CC16" s="147">
        <f>CB16*(1+'Page 2'!$N$36)</f>
        <v>163.51456300794084</v>
      </c>
      <c r="CD16" s="147">
        <f>CC16*(1+'Page 2'!$N$36)</f>
        <v>173.67810802948716</v>
      </c>
      <c r="CE16" s="147">
        <f>CD16*(1+'Page 2'!$N$36)</f>
        <v>184.47338667466175</v>
      </c>
      <c r="CF16" s="147">
        <f>CE16*(1+'Page 2'!$N$36)</f>
        <v>195.93966549567415</v>
      </c>
      <c r="CG16" s="147">
        <f>CF16*(1+'Page 2'!$N$36)</f>
        <v>208.11865172869426</v>
      </c>
      <c r="CH16" s="147">
        <f>CG16*(1+'Page 2'!$N$36)</f>
        <v>221.05464499900245</v>
      </c>
      <c r="CI16" s="147">
        <f>CH16*(1+'Page 2'!$N$36)</f>
        <v>234.79469845564898</v>
      </c>
      <c r="CJ16" s="147">
        <f>CI16*(1+'Page 2'!$N$36)</f>
        <v>249.3887899217314</v>
      </c>
      <c r="CK16" s="147">
        <f>CJ16*(1+'Page 2'!$N$36)</f>
        <v>264.89000368282854</v>
      </c>
      <c r="CL16" s="147">
        <f>CK16*(1+'Page 2'!$N$36)</f>
        <v>281.3547235748253</v>
      </c>
      <c r="CM16" s="147">
        <f>CL16*(1+'Page 2'!$N$36)</f>
        <v>298.8428380734623</v>
      </c>
      <c r="CN16" s="147">
        <f>CM16*(1+'Page 2'!$N$36)</f>
        <v>317.41795813159933</v>
      </c>
      <c r="CO16" s="147">
        <f>CN16*(1+'Page 2'!$N$36)</f>
        <v>337.14764855655034</v>
      </c>
      <c r="CP16" s="147">
        <f>CO16*(1+'Page 2'!$N$36)</f>
        <v>358.10367376909716</v>
      </c>
      <c r="CQ16" s="147">
        <f>CP16*(1+'Page 2'!$N$36)</f>
        <v>380.36225883810175</v>
      </c>
      <c r="CR16" s="147">
        <f>CQ16*(1+'Page 2'!$N$36)</f>
        <v>404.00436674019954</v>
      </c>
      <c r="CS16" s="147">
        <f>CR16*(1+'Page 2'!$N$36)</f>
        <v>429.11599285307324</v>
      </c>
      <c r="CT16" s="147">
        <f>CS16*(1+'Page 2'!$N$36)</f>
        <v>455.78847775349135</v>
      </c>
      <c r="CU16" s="147">
        <f>CT16*(1+'Page 2'!$N$36)</f>
        <v>484.118839457878</v>
      </c>
      <c r="CV16" s="147">
        <f>CU16*(1+'Page 2'!$N$36)</f>
        <v>514.2101263138992</v>
      </c>
      <c r="CW16" s="147">
        <f>CV16*(1+'Page 2'!$N$36)</f>
        <v>546.1717918266679</v>
      </c>
      <c r="CX16" s="147">
        <f>CW16*(1+'Page 2'!$N$36)</f>
        <v>580.1200927829527</v>
      </c>
      <c r="CY16" s="147">
        <f>CX16*(1+'Page 2'!$N$36)</f>
        <v>616.1785121215216</v>
      </c>
      <c r="CZ16" s="147">
        <f>CY16*(1+'Page 2'!$N$36)</f>
        <v>654.4782080877603</v>
      </c>
      <c r="DA16" s="147">
        <f>CZ16*(1+'Page 2'!$N$36)</f>
        <v>695.1584913063131</v>
      </c>
      <c r="DB16" s="147">
        <f>DA16*(1+'Page 2'!$N$36)</f>
        <v>738.3673315070408</v>
      </c>
      <c r="DC16" s="147">
        <f>DB16*(1+'Page 2'!$N$36)</f>
        <v>784.2618957474529</v>
      </c>
      <c r="DD16" s="147">
        <f>DC16*(1+'Page 2'!$N$36)</f>
        <v>833.0091200893326</v>
      </c>
      <c r="DE16" s="147">
        <f>DD16*(1+'Page 2'!$N$36)</f>
        <v>884.7863168089634</v>
      </c>
      <c r="DF16" s="147">
        <f>DE16*(1+'Page 2'!$N$36)</f>
        <v>939.7818193496108</v>
      </c>
      <c r="DG16" s="147">
        <f>DF16*(1+'Page 2'!$N$36)</f>
        <v>998.1956673621982</v>
      </c>
      <c r="DH16" s="147">
        <f>DG16*(1+'Page 2'!$N$36)</f>
        <v>1060.240334325932</v>
      </c>
      <c r="DI16" s="147">
        <f>DH16*(1+'Page 2'!$N$36)</f>
        <v>1126.141500395511</v>
      </c>
      <c r="DJ16" s="147">
        <f>DI16*(1+'Page 2'!$N$36)</f>
        <v>1196.138873286057</v>
      </c>
      <c r="DK16" s="147">
        <f>DJ16*(1+'Page 2'!$N$36)</f>
        <v>1270.4870601816438</v>
      </c>
      <c r="DL16" s="147">
        <f>DK16*(1+'Page 2'!$N$36)</f>
        <v>1349.4564938388837</v>
      </c>
      <c r="DM16" s="147">
        <f>DL16*(1+'Page 2'!$N$36)</f>
        <v>1433.3344162541703</v>
      </c>
      <c r="DN16" s="147">
        <f>DM16*(1+'Page 2'!$N$36)</f>
        <v>1522.4259234725434</v>
      </c>
      <c r="DO16" s="147">
        <f>DN16*(1+'Page 2'!$N$36)</f>
        <v>1617.055075338552</v>
      </c>
      <c r="DP16" s="147">
        <f>DO16*(1+'Page 2'!$N$36)</f>
        <v>1717.5660742256982</v>
      </c>
      <c r="DQ16" s="147">
        <f>DP16*(1+'Page 2'!$N$36)</f>
        <v>1824.324517031956</v>
      </c>
      <c r="DR16" s="147">
        <f>DQ16*(1+'Page 2'!$N$36)</f>
        <v>1937.7187249953447</v>
      </c>
      <c r="DS16" s="147">
        <f>DR16*(1+'Page 2'!$N$36)</f>
        <v>2058.1611561666105</v>
      </c>
      <c r="DT16" s="147">
        <f>DS16*(1+'Page 2'!$N$36)</f>
        <v>2186.0899056767157</v>
      </c>
      <c r="DU16" s="147">
        <f>DT16*(1+'Page 2'!$N$36)</f>
        <v>2321.970299256181</v>
      </c>
      <c r="DV16" s="147">
        <f>DU16*(1+'Page 2'!$N$36)</f>
        <v>2466.296585802521</v>
      </c>
      <c r="DW16" s="147">
        <f>DV16*(1+'Page 2'!$N$36)</f>
        <v>2619.593735152286</v>
      </c>
      <c r="DX16" s="147">
        <f>DW16*(1+'Page 2'!$N$36)</f>
        <v>2782.4193475968978</v>
      </c>
      <c r="DY16" s="147">
        <f>DX16*(1+'Page 2'!$N$36)</f>
        <v>2955.3656820879078</v>
      </c>
      <c r="DZ16" s="147">
        <f>DY16*(1+'Page 2'!$N$36)</f>
        <v>3139.061810509049</v>
      </c>
      <c r="EA16" s="147">
        <f>DZ16*(1+'Page 2'!$N$36)</f>
        <v>3334.1759058509792</v>
      </c>
      <c r="EB16" s="147">
        <f>EA16*(1+'Page 2'!$N$36)</f>
        <v>3541.4176726116916</v>
      </c>
      <c r="EC16" s="147">
        <f>EB16*(1+'Page 2'!$N$36)</f>
        <v>3761.5409282628766</v>
      </c>
      <c r="ED16" s="147">
        <f>EC16*(1+'Page 2'!$N$36)</f>
        <v>3995.346345172026</v>
      </c>
      <c r="EE16" s="147">
        <f>ED16*(1+'Page 2'!$N$36)</f>
        <v>4243.684362953686</v>
      </c>
      <c r="EF16" s="147">
        <f>EE16*(1+'Page 2'!$N$36)</f>
        <v>4507.458281843206</v>
      </c>
      <c r="EG16" s="147">
        <f>EF16*(1+'Page 2'!$N$36)</f>
        <v>4787.627548344751</v>
      </c>
      <c r="EH16" s="147">
        <f>EG16*(1+'Page 2'!$N$36)</f>
        <v>5085.211245104741</v>
      </c>
      <c r="EI16" s="147">
        <f>EH16*(1+'Page 2'!$N$36)</f>
        <v>5401.29179770473</v>
      </c>
      <c r="EJ16" s="147">
        <f>EI16*(1+'Page 2'!$N$36)</f>
        <v>5737.018911856728</v>
      </c>
      <c r="EK16" s="147">
        <f>EJ16*(1+'Page 2'!$N$36)</f>
        <v>6093.613755322059</v>
      </c>
      <c r="EL16" s="147">
        <f>EK16*(1+'Page 2'!$N$36)</f>
        <v>6472.373399764995</v>
      </c>
      <c r="EM16" s="147">
        <f>EL16*(1+'Page 2'!$N$36)</f>
        <v>6874.675538697879</v>
      </c>
      <c r="EN16" s="147">
        <f>EM16*(1+'Page 2'!$N$36)</f>
        <v>7301.983498678704</v>
      </c>
      <c r="EO16" s="147">
        <f>EN16*(1+'Page 2'!$N$36)</f>
        <v>7755.851561988791</v>
      </c>
      <c r="EP16" s="147">
        <f>EO16*(1+'Page 2'!$N$36)</f>
        <v>8237.930620151184</v>
      </c>
      <c r="EQ16" s="147">
        <f>EP16*(1+'Page 2'!$N$36)</f>
        <v>8749.974178853754</v>
      </c>
      <c r="ER16" s="147">
        <f>EQ16*(1+'Page 2'!$N$36)</f>
        <v>9293.844736119221</v>
      </c>
      <c r="ES16" s="147">
        <f>ER16*(1+'Page 2'!$N$36)</f>
        <v>9871.520556921934</v>
      </c>
      <c r="ET16" s="147">
        <f>ES16*(1+'Page 2'!$N$36)</f>
        <v>10485.102868893278</v>
      </c>
      <c r="EU16" s="147">
        <f>ET16*(1+'Page 2'!$N$36)</f>
        <v>11136.823505289232</v>
      </c>
      <c r="EV16" s="147">
        <f>EU16*(1+'Page 2'!$N$36)</f>
        <v>11829.05302302048</v>
      </c>
      <c r="EW16" s="147">
        <f>EV16*(1+'Page 2'!$N$36)</f>
        <v>12564.309325273442</v>
      </c>
      <c r="EX16" s="147">
        <f>EW16*(1+'Page 2'!$N$36)</f>
        <v>13345.266820085995</v>
      </c>
      <c r="EY16" s="147">
        <f>EX16*(1+'Page 2'!$N$36)</f>
        <v>14174.766148191135</v>
      </c>
      <c r="EZ16" s="147">
        <f>EY16*(1+'Page 2'!$N$36)</f>
        <v>15055.82451551243</v>
      </c>
      <c r="FA16" s="147">
        <f>EZ16*(1+'Page 2'!$N$36)</f>
        <v>15991.646667894542</v>
      </c>
      <c r="FB16" s="147">
        <f>FA16*(1+'Page 2'!$N$36)</f>
        <v>16985.636547988062</v>
      </c>
    </row>
    <row r="17" spans="1:158" ht="15">
      <c r="A17" s="152">
        <f>'Page 3'!A23</f>
        <v>12</v>
      </c>
      <c r="B17" s="152" t="str">
        <f>'Page 3'!B23</f>
        <v>Great Plains Energy</v>
      </c>
      <c r="C17" s="153">
        <f>'Page 3'!C23</f>
        <v>1.66</v>
      </c>
      <c r="D17" s="153">
        <f>'Page 3'!D23</f>
        <v>1.66</v>
      </c>
      <c r="E17" s="146">
        <f t="shared" si="1"/>
        <v>0</v>
      </c>
      <c r="F17" s="146"/>
      <c r="G17" s="146">
        <f>IRR(H17:FB17,0.12)</f>
        <v>0.11803370887650365</v>
      </c>
      <c r="H17" s="147">
        <f>-'Page 2'!C23</f>
        <v>-25.24666666666667</v>
      </c>
      <c r="I17" s="147">
        <f t="shared" si="2"/>
        <v>1.66</v>
      </c>
      <c r="J17" s="147">
        <f t="shared" si="0"/>
        <v>1.66</v>
      </c>
      <c r="K17" s="147">
        <f t="shared" si="0"/>
        <v>1.66</v>
      </c>
      <c r="L17" s="147">
        <f t="shared" si="3"/>
        <v>1.66</v>
      </c>
      <c r="M17" s="147">
        <f>L17*(1+'Page 2'!$N$36)</f>
        <v>1.7631803187765456</v>
      </c>
      <c r="N17" s="147">
        <f>M17*(1+'Page 2'!$N$36)</f>
        <v>1.8727739979041935</v>
      </c>
      <c r="O17" s="147">
        <f>N17*(1+'Page 2'!$N$36)</f>
        <v>1.9891796714585193</v>
      </c>
      <c r="P17" s="147">
        <f>O17*(1+'Page 2'!$N$36)</f>
        <v>2.112820751340998</v>
      </c>
      <c r="Q17" s="147">
        <f>P17*(1+'Page 2'!$N$36)</f>
        <v>2.2441469673898324</v>
      </c>
      <c r="R17" s="147">
        <f>Q17*(1+'Page 2'!$N$36)</f>
        <v>2.383636003219171</v>
      </c>
      <c r="S17" s="147">
        <f>R17*(1+'Page 2'!$N$36)</f>
        <v>2.5317952337368848</v>
      </c>
      <c r="T17" s="147">
        <f>S17*(1+'Page 2'!$N$36)</f>
        <v>2.6891635706609276</v>
      </c>
      <c r="U17" s="147">
        <f>T17*(1+'Page 2'!$N$36)</f>
        <v>2.8563134227471134</v>
      </c>
      <c r="V17" s="147">
        <f>U17*(1+'Page 2'!$N$36)</f>
        <v>3.033852777858423</v>
      </c>
      <c r="W17" s="147">
        <f>V17*(1+'Page 2'!$N$36)</f>
        <v>3.2224274144491103</v>
      </c>
      <c r="X17" s="147">
        <f>W17*(1+'Page 2'!$N$36)</f>
        <v>3.422723250507628</v>
      </c>
      <c r="Y17" s="147">
        <f>X17*(1+'Page 2'!$N$36)</f>
        <v>3.63546883850237</v>
      </c>
      <c r="Z17" s="147">
        <f>Y17*(1+'Page 2'!$N$36)</f>
        <v>3.8614380154053056</v>
      </c>
      <c r="AA17" s="147">
        <f>Z17*(1+'Page 2'!$N$36)</f>
        <v>4.10145271743265</v>
      </c>
      <c r="AB17" s="147">
        <f>AA17*(1+'Page 2'!$N$36)</f>
        <v>4.356385969740861</v>
      </c>
      <c r="AC17" s="147">
        <f>AB17*(1+'Page 2'!$N$36)</f>
        <v>4.6271650619526286</v>
      </c>
      <c r="AD17" s="147">
        <f>AC17*(1+'Page 2'!$N$36)</f>
        <v>4.914774921063453</v>
      </c>
      <c r="AE17" s="147">
        <f>AD17*(1+'Page 2'!$N$36)</f>
        <v>5.220261693997368</v>
      </c>
      <c r="AF17" s="147">
        <f>AE17*(1+'Page 2'!$N$36)</f>
        <v>5.5447365528429335</v>
      </c>
      <c r="AG17" s="147">
        <f>AF17*(1+'Page 2'!$N$36)</f>
        <v>5.889379736610584</v>
      </c>
      <c r="AH17" s="147">
        <f>AG17*(1+'Page 2'!$N$36)</f>
        <v>6.255444844212758</v>
      </c>
      <c r="AI17" s="147">
        <f>AH17*(1+'Page 2'!$N$36)</f>
        <v>6.644263394282018</v>
      </c>
      <c r="AJ17" s="147">
        <f>AI17*(1+'Page 2'!$N$36)</f>
        <v>7.057249668412953</v>
      </c>
      <c r="AK17" s="147">
        <f>AJ17*(1+'Page 2'!$N$36)</f>
        <v>7.495905855444592</v>
      </c>
      <c r="AL17" s="147">
        <f>AK17*(1+'Page 2'!$N$36)</f>
        <v>7.9618275154950435</v>
      </c>
      <c r="AM17" s="147">
        <f>AL17*(1+'Page 2'!$N$36)</f>
        <v>8.456709383623148</v>
      </c>
      <c r="AN17" s="147">
        <f>AM17*(1+'Page 2'!$N$36)</f>
        <v>8.98235153422727</v>
      </c>
      <c r="AO17" s="147">
        <f>AN17*(1+'Page 2'!$N$36)</f>
        <v>9.540665928603513</v>
      </c>
      <c r="AP17" s="147">
        <f>AO17*(1+'Page 2'!$N$36)</f>
        <v>10.13368336947932</v>
      </c>
      <c r="AQ17" s="147">
        <f>AP17*(1+'Page 2'!$N$36)</f>
        <v>10.763560887818752</v>
      </c>
      <c r="AR17" s="147">
        <f>AQ17*(1+'Page 2'!$N$36)</f>
        <v>11.432589588768089</v>
      </c>
      <c r="AS17" s="147">
        <f>AR17*(1+'Page 2'!$N$36)</f>
        <v>12.143202985280444</v>
      </c>
      <c r="AT17" s="147">
        <f>AS17*(1+'Page 2'!$N$36)</f>
        <v>12.897985849731974</v>
      </c>
      <c r="AU17" s="147">
        <f>AT17*(1+'Page 2'!$N$36)</f>
        <v>13.699683615726384</v>
      </c>
      <c r="AV17" s="147">
        <f>AU17*(1+'Page 2'!$N$36)</f>
        <v>14.551212364285703</v>
      </c>
      <c r="AW17" s="147">
        <f>AV17*(1+'Page 2'!$N$36)</f>
        <v>15.455669430750891</v>
      </c>
      <c r="AX17" s="147">
        <f>AW17*(1+'Page 2'!$N$36)</f>
        <v>16.416344670973658</v>
      </c>
      <c r="AY17" s="147">
        <f>AX17*(1+'Page 2'!$N$36)</f>
        <v>17.436732427778903</v>
      </c>
      <c r="AZ17" s="147">
        <f>AY17*(1+'Page 2'!$N$36)</f>
        <v>18.52054424122442</v>
      </c>
      <c r="BA17" s="147">
        <f>AZ17*(1+'Page 2'!$N$36)</f>
        <v>19.671722348889876</v>
      </c>
      <c r="BB17" s="147">
        <f>BA17*(1+'Page 2'!$N$36)</f>
        <v>20.894454025300814</v>
      </c>
      <c r="BC17" s="147">
        <f>BB17*(1+'Page 2'!$N$36)</f>
        <v>22.193186812645642</v>
      </c>
      <c r="BD17" s="147">
        <f>BC17*(1+'Page 2'!$N$36)</f>
        <v>23.572644698185528</v>
      </c>
      <c r="BE17" s="147">
        <f>BD17*(1+'Page 2'!$N$36)</f>
        <v>25.037845297200608</v>
      </c>
      <c r="BF17" s="147">
        <f>BE17*(1+'Page 2'!$N$36)</f>
        <v>26.594118103973496</v>
      </c>
      <c r="BG17" s="147">
        <f>BF17*(1+'Page 2'!$N$36)</f>
        <v>28.24712387719584</v>
      </c>
      <c r="BH17" s="147">
        <f>BG17*(1+'Page 2'!$N$36)</f>
        <v>30.00287523031008</v>
      </c>
      <c r="BI17" s="147">
        <f>BH17*(1+'Page 2'!$N$36)</f>
        <v>31.86775850168136</v>
      </c>
      <c r="BJ17" s="147">
        <f>BI17*(1+'Page 2'!$N$36)</f>
        <v>33.84855698414971</v>
      </c>
      <c r="BK17" s="147">
        <f>BJ17*(1+'Page 2'!$N$36)</f>
        <v>35.952475598457326</v>
      </c>
      <c r="BL17" s="147">
        <f>BK17*(1+'Page 2'!$N$36)</f>
        <v>38.18716710029757</v>
      </c>
      <c r="BM17" s="147">
        <f>BL17*(1+'Page 2'!$N$36)</f>
        <v>40.56075991631078</v>
      </c>
      <c r="BN17" s="147">
        <f>BM17*(1+'Page 2'!$N$36)</f>
        <v>43.08188771027697</v>
      </c>
      <c r="BO17" s="147">
        <f>BN17*(1+'Page 2'!$N$36)</f>
        <v>45.7597207870491</v>
      </c>
      <c r="BP17" s="147">
        <f>BO17*(1+'Page 2'!$N$36)</f>
        <v>48.60399944845479</v>
      </c>
      <c r="BQ17" s="147">
        <f>BP17*(1+'Page 2'!$N$36)</f>
        <v>51.625069422494924</v>
      </c>
      <c r="BR17" s="147">
        <f>BQ17*(1+'Page 2'!$N$36)</f>
        <v>54.833919494708375</v>
      </c>
      <c r="BS17" s="147">
        <f>BR17*(1+'Page 2'!$N$36)</f>
        <v>58.24222147858275</v>
      </c>
      <c r="BT17" s="147">
        <f>BS17*(1+'Page 2'!$N$36)</f>
        <v>61.86237267039862</v>
      </c>
      <c r="BU17" s="147">
        <f>BT17*(1+'Page 2'!$N$36)</f>
        <v>65.70754094293187</v>
      </c>
      <c r="BV17" s="147">
        <f>BU17*(1+'Page 2'!$N$36)</f>
        <v>69.79171264203708</v>
      </c>
      <c r="BW17" s="147">
        <f>BV17*(1+'Page 2'!$N$36)</f>
        <v>74.12974346033013</v>
      </c>
      <c r="BX17" s="147">
        <f>BW17*(1+'Page 2'!$N$36)</f>
        <v>78.73741247301713</v>
      </c>
      <c r="BY17" s="147">
        <f>BX17*(1+'Page 2'!$N$36)</f>
        <v>83.6314795324185</v>
      </c>
      <c r="BZ17" s="147">
        <f>BY17*(1+'Page 2'!$N$36)</f>
        <v>88.8297462299541</v>
      </c>
      <c r="CA17" s="147">
        <f>BZ17*(1+'Page 2'!$N$36)</f>
        <v>94.3511206473314</v>
      </c>
      <c r="CB17" s="147">
        <f>CA17*(1+'Page 2'!$N$36)</f>
        <v>100.21568613246151</v>
      </c>
      <c r="CC17" s="147">
        <f>CB17*(1+'Page 2'!$N$36)</f>
        <v>106.44477435026732</v>
      </c>
      <c r="CD17" s="147">
        <f>CC17*(1+'Page 2'!$N$36)</f>
        <v>113.06104287409748</v>
      </c>
      <c r="CE17" s="147">
        <f>CD17*(1+'Page 2'!$N$36)</f>
        <v>120.08855759997584</v>
      </c>
      <c r="CF17" s="147">
        <f>CE17*(1+'Page 2'!$N$36)</f>
        <v>127.55288028345842</v>
      </c>
      <c r="CG17" s="147">
        <f>CF17*(1+'Page 2'!$N$36)</f>
        <v>135.4811615175029</v>
      </c>
      <c r="CH17" s="147">
        <f>CG17*(1+'Page 2'!$N$36)</f>
        <v>143.90223948954664</v>
      </c>
      <c r="CI17" s="147">
        <f>CH17*(1+'Page 2'!$N$36)</f>
        <v>152.84674487701065</v>
      </c>
      <c r="CJ17" s="147">
        <f>CI17*(1+'Page 2'!$N$36)</f>
        <v>162.3472122627741</v>
      </c>
      <c r="CK17" s="147">
        <f>CJ17*(1+'Page 2'!$N$36)</f>
        <v>172.43819847588045</v>
      </c>
      <c r="CL17" s="147">
        <f>CK17*(1+'Page 2'!$N$36)</f>
        <v>183.15640828792542</v>
      </c>
      <c r="CM17" s="147">
        <f>CL17*(1+'Page 2'!$N$36)</f>
        <v>194.54082792233223</v>
      </c>
      <c r="CN17" s="147">
        <f>CM17*(1+'Page 2'!$N$36)</f>
        <v>206.63286686213908</v>
      </c>
      <c r="CO17" s="147">
        <f>CN17*(1+'Page 2'!$N$36)</f>
        <v>219.47650847210718</v>
      </c>
      <c r="CP17" s="147">
        <f>CO17*(1+'Page 2'!$N$36)</f>
        <v>233.11846998302</v>
      </c>
      <c r="CQ17" s="147">
        <f>CP17*(1+'Page 2'!$N$36)</f>
        <v>247.60837242009748</v>
      </c>
      <c r="CR17" s="147">
        <f>CQ17*(1+'Page 2'!$N$36)</f>
        <v>262.99892109361997</v>
      </c>
      <c r="CS17" s="147">
        <f>CR17*(1+'Page 2'!$N$36)</f>
        <v>279.346097308275</v>
      </c>
      <c r="CT17" s="147">
        <f>CS17*(1+'Page 2'!$N$36)</f>
        <v>296.70936198854713</v>
      </c>
      <c r="CU17" s="147">
        <f>CT17*(1+'Page 2'!$N$36)</f>
        <v>315.1518719608145</v>
      </c>
      <c r="CV17" s="147">
        <f>CU17*(1+'Page 2'!$N$36)</f>
        <v>334.74070967885183</v>
      </c>
      <c r="CW17" s="147">
        <f>CV17*(1+'Page 2'!$N$36)</f>
        <v>355.54712722834046</v>
      </c>
      <c r="CX17" s="147">
        <f>CW17*(1+'Page 2'!$N$36)</f>
        <v>377.64680549792195</v>
      </c>
      <c r="CY17" s="147">
        <f>CX17*(1+'Page 2'!$N$36)</f>
        <v>401.1201294595001</v>
      </c>
      <c r="CZ17" s="147">
        <f>CY17*(1+'Page 2'!$N$36)</f>
        <v>426.0524805590908</v>
      </c>
      <c r="DA17" s="147">
        <f>CZ17*(1+'Page 2'!$N$36)</f>
        <v>452.5345472817565</v>
      </c>
      <c r="DB17" s="147">
        <f>DA17*(1+'Page 2'!$N$36)</f>
        <v>480.6626550202694</v>
      </c>
      <c r="DC17" s="147">
        <f>DB17*(1+'Page 2'!$N$36)</f>
        <v>510.53911644736115</v>
      </c>
      <c r="DD17" s="147">
        <f>DC17*(1+'Page 2'!$N$36)</f>
        <v>542.2726036659965</v>
      </c>
      <c r="DE17" s="147">
        <f>DD17*(1+'Page 2'!$N$36)</f>
        <v>575.9785434913248</v>
      </c>
      <c r="DF17" s="147">
        <f>DE17*(1+'Page 2'!$N$36)</f>
        <v>611.7795373020991</v>
      </c>
      <c r="DG17" s="147">
        <f>DF17*(1+'Page 2'!$N$36)</f>
        <v>649.8058069887246</v>
      </c>
      <c r="DH17" s="147">
        <f>DG17*(1+'Page 2'!$N$36)</f>
        <v>690.1956686200181</v>
      </c>
      <c r="DI17" s="147">
        <f>DH17*(1+'Page 2'!$N$36)</f>
        <v>733.0960355515871</v>
      </c>
      <c r="DJ17" s="147">
        <f>DI17*(1+'Page 2'!$N$36)</f>
        <v>778.6629528058248</v>
      </c>
      <c r="DK17" s="147">
        <f>DJ17*(1+'Page 2'!$N$36)</f>
        <v>827.0621646672654</v>
      </c>
      <c r="DL17" s="147">
        <f>DK17*(1+'Page 2'!$N$36)</f>
        <v>878.4697175578608</v>
      </c>
      <c r="DM17" s="147">
        <f>DL17*(1+'Page 2'!$N$36)</f>
        <v>933.072600385067</v>
      </c>
      <c r="DN17" s="147">
        <f>DM17*(1+'Page 2'!$N$36)</f>
        <v>991.0694246919294</v>
      </c>
      <c r="DO17" s="147">
        <f>DN17*(1+'Page 2'!$N$36)</f>
        <v>1052.6711470831349</v>
      </c>
      <c r="DP17" s="147">
        <f>DO17*(1+'Page 2'!$N$36)</f>
        <v>1118.1018365547675</v>
      </c>
      <c r="DQ17" s="147">
        <f>DP17*(1+'Page 2'!$N$36)</f>
        <v>1187.599489518841</v>
      </c>
      <c r="DR17" s="147">
        <f>DQ17*(1+'Page 2'!$N$36)</f>
        <v>1261.4168954871645</v>
      </c>
      <c r="DS17" s="147">
        <f>DR17*(1+'Page 2'!$N$36)</f>
        <v>1339.822556563361</v>
      </c>
      <c r="DT17" s="147">
        <f>DS17*(1+'Page 2'!$N$36)</f>
        <v>1423.1016640875864</v>
      </c>
      <c r="DU17" s="147">
        <f>DT17*(1+'Page 2'!$N$36)</f>
        <v>1511.5571359863754</v>
      </c>
      <c r="DV17" s="147">
        <f>DU17*(1+'Page 2'!$N$36)</f>
        <v>1605.5107186008554</v>
      </c>
      <c r="DW17" s="147">
        <f>DV17*(1+'Page 2'!$N$36)</f>
        <v>1705.3041570010948</v>
      </c>
      <c r="DX17" s="147">
        <f>DW17*(1+'Page 2'!$N$36)</f>
        <v>1811.3004380434693</v>
      </c>
      <c r="DY17" s="147">
        <f>DX17*(1+'Page 2'!$N$36)</f>
        <v>1923.8851106925188</v>
      </c>
      <c r="DZ17" s="147">
        <f>DY17*(1+'Page 2'!$N$36)</f>
        <v>2043.4676884098103</v>
      </c>
      <c r="EA17" s="147">
        <f>DZ17*(1+'Page 2'!$N$36)</f>
        <v>2170.4831387108316</v>
      </c>
      <c r="EB17" s="147">
        <f>EA17*(1+'Page 2'!$N$36)</f>
        <v>2305.393465308001</v>
      </c>
      <c r="EC17" s="147">
        <f>EB17*(1+'Page 2'!$N$36)</f>
        <v>2448.6893885946547</v>
      </c>
      <c r="ED17" s="147">
        <f>EC17*(1+'Page 2'!$N$36)</f>
        <v>2600.892130582571</v>
      </c>
      <c r="EE17" s="147">
        <f>ED17*(1+'Page 2'!$N$36)</f>
        <v>2762.5553107855344</v>
      </c>
      <c r="EF17" s="147">
        <f>EE17*(1+'Page 2'!$N$36)</f>
        <v>2934.266959944987</v>
      </c>
      <c r="EG17" s="147">
        <f>EF17*(1+'Page 2'!$N$36)</f>
        <v>3116.6516589224625</v>
      </c>
      <c r="EH17" s="147">
        <f>EG17*(1+'Page 2'!$N$36)</f>
        <v>3310.3728105387695</v>
      </c>
      <c r="EI17" s="147">
        <f>EH17*(1+'Page 2'!$N$36)</f>
        <v>3516.1350526234683</v>
      </c>
      <c r="EJ17" s="147">
        <f>EI17*(1+'Page 2'!$N$36)</f>
        <v>3734.6868210518273</v>
      </c>
      <c r="EK17" s="147">
        <f>EJ17*(1+'Page 2'!$N$36)</f>
        <v>3966.8230720920033</v>
      </c>
      <c r="EL17" s="147">
        <f>EK17*(1+'Page 2'!$N$36)</f>
        <v>4213.3881739646595</v>
      </c>
      <c r="EM17" s="147">
        <f>EL17*(1+'Page 2'!$N$36)</f>
        <v>4475.278978132733</v>
      </c>
      <c r="EN17" s="147">
        <f>EM17*(1+'Page 2'!$N$36)</f>
        <v>4753.448081492798</v>
      </c>
      <c r="EO17" s="147">
        <f>EN17*(1+'Page 2'!$N$36)</f>
        <v>5048.907291333875</v>
      </c>
      <c r="EP17" s="147">
        <f>EO17*(1+'Page 2'!$N$36)</f>
        <v>5362.731305667041</v>
      </c>
      <c r="EQ17" s="147">
        <f>EP17*(1+'Page 2'!$N$36)</f>
        <v>5696.061622312635</v>
      </c>
      <c r="ER17" s="147">
        <f>EQ17*(1+'Page 2'!$N$36)</f>
        <v>6050.11069096388</v>
      </c>
      <c r="ES17" s="147">
        <f>ER17*(1+'Page 2'!$N$36)</f>
        <v>6426.166323329568</v>
      </c>
      <c r="ET17" s="147">
        <f>ES17*(1+'Page 2'!$N$36)</f>
        <v>6825.596377397187</v>
      </c>
      <c r="EU17" s="147">
        <f>ET17*(1+'Page 2'!$N$36)</f>
        <v>7249.853732854945</v>
      </c>
      <c r="EV17" s="147">
        <f>EU17*(1+'Page 2'!$N$36)</f>
        <v>7700.481575770188</v>
      </c>
      <c r="EW17" s="147">
        <f>EV17*(1+'Page 2'!$N$36)</f>
        <v>8179.119011746625</v>
      </c>
      <c r="EX17" s="147">
        <f>EW17*(1+'Page 2'!$N$36)</f>
        <v>8687.507027977543</v>
      </c>
      <c r="EY17" s="147">
        <f>EX17*(1+'Page 2'!$N$36)</f>
        <v>9227.49482588128</v>
      </c>
      <c r="EZ17" s="147">
        <f>EY17*(1+'Page 2'!$N$36)</f>
        <v>9801.046547353182</v>
      </c>
      <c r="FA17" s="147">
        <f>EZ17*(1+'Page 2'!$N$36)</f>
        <v>10410.248419099968</v>
      </c>
      <c r="FB17" s="147">
        <f>FA17*(1+'Page 2'!$N$36)</f>
        <v>11057.3163410432</v>
      </c>
    </row>
    <row r="18" spans="1:158" ht="15">
      <c r="A18" s="152">
        <f>'Page 3'!A24</f>
        <v>13</v>
      </c>
      <c r="B18" s="152" t="str">
        <f>'Page 3'!B24</f>
        <v>GPU, Inc.</v>
      </c>
      <c r="C18" s="153">
        <f>'Page 3'!C24</f>
        <v>2.18</v>
      </c>
      <c r="D18" s="153">
        <f>'Page 3'!D24</f>
        <v>2.3</v>
      </c>
      <c r="E18" s="146">
        <f t="shared" si="1"/>
        <v>0.01802188443542585</v>
      </c>
      <c r="F18" s="146"/>
      <c r="G18" s="146">
        <f>IRR(H18:FB18,0.12)</f>
        <v>0.11231515617658905</v>
      </c>
      <c r="H18" s="147">
        <f>-'Page 2'!C24</f>
        <v>-38.678333333333335</v>
      </c>
      <c r="I18" s="147">
        <f t="shared" si="2"/>
        <v>2.18</v>
      </c>
      <c r="J18" s="147">
        <f t="shared" si="0"/>
        <v>2.22</v>
      </c>
      <c r="K18" s="147">
        <f t="shared" si="0"/>
        <v>2.2600000000000002</v>
      </c>
      <c r="L18" s="147">
        <f t="shared" si="3"/>
        <v>2.3</v>
      </c>
      <c r="M18" s="147">
        <f>L18*(1+'Page 2'!$N$36)</f>
        <v>2.4429606826422017</v>
      </c>
      <c r="N18" s="147">
        <f>M18*(1+'Page 2'!$N$36)</f>
        <v>2.594807346493762</v>
      </c>
      <c r="O18" s="147">
        <f>N18*(1+'Page 2'!$N$36)</f>
        <v>2.7560923158762614</v>
      </c>
      <c r="P18" s="147">
        <f>O18*(1+'Page 2'!$N$36)</f>
        <v>2.9274022458339126</v>
      </c>
      <c r="Q18" s="147">
        <f>P18*(1+'Page 2'!$N$36)</f>
        <v>3.1093602560220566</v>
      </c>
      <c r="R18" s="147">
        <f>Q18*(1+'Page 2'!$N$36)</f>
        <v>3.3026281972313805</v>
      </c>
      <c r="S18" s="147">
        <f>R18*(1+'Page 2'!$N$36)</f>
        <v>3.5079090587920687</v>
      </c>
      <c r="T18" s="147">
        <f>S18*(1+'Page 2'!$N$36)</f>
        <v>3.7259495256145376</v>
      </c>
      <c r="U18" s="147">
        <f>T18*(1+'Page 2'!$N$36)</f>
        <v>3.9575426941676866</v>
      </c>
      <c r="V18" s="147">
        <f>U18*(1+'Page 2'!$N$36)</f>
        <v>4.203530957273718</v>
      </c>
      <c r="W18" s="147">
        <f>V18*(1+'Page 2'!$N$36)</f>
        <v>4.464809068212622</v>
      </c>
      <c r="X18" s="147">
        <f>W18*(1+'Page 2'!$N$36)</f>
        <v>4.742327395281652</v>
      </c>
      <c r="Y18" s="147">
        <f>X18*(1+'Page 2'!$N$36)</f>
        <v>5.037095378647861</v>
      </c>
      <c r="Z18" s="147">
        <f>Y18*(1+'Page 2'!$N$36)</f>
        <v>5.350185202067592</v>
      </c>
      <c r="AA18" s="147">
        <f>Z18*(1+'Page 2'!$N$36)</f>
        <v>5.68273569282837</v>
      </c>
      <c r="AB18" s="147">
        <f>AA18*(1+'Page 2'!$N$36)</f>
        <v>6.035956464098783</v>
      </c>
      <c r="AC18" s="147">
        <f>AB18*(1+'Page 2'!$N$36)</f>
        <v>6.411132314753641</v>
      </c>
      <c r="AD18" s="147">
        <f>AC18*(1+'Page 2'!$N$36)</f>
        <v>6.809627902678276</v>
      </c>
      <c r="AE18" s="147">
        <f>AD18*(1+'Page 2'!$N$36)</f>
        <v>7.232892708550568</v>
      </c>
      <c r="AF18" s="147">
        <f>AE18*(1+'Page 2'!$N$36)</f>
        <v>7.68246630815587</v>
      </c>
      <c r="AG18" s="147">
        <f>AF18*(1+'Page 2'!$N$36)</f>
        <v>8.159983972412252</v>
      </c>
      <c r="AH18" s="147">
        <f>AG18*(1+'Page 2'!$N$36)</f>
        <v>8.667182615475506</v>
      </c>
      <c r="AI18" s="147">
        <f>AH18*(1+'Page 2'!$N$36)</f>
        <v>9.20590711255942</v>
      </c>
      <c r="AJ18" s="147">
        <f>AI18*(1+'Page 2'!$N$36)</f>
        <v>9.778117010451679</v>
      </c>
      <c r="AK18" s="147">
        <f>AJ18*(1+'Page 2'!$N$36)</f>
        <v>10.385893655134069</v>
      </c>
      <c r="AL18" s="147">
        <f>AK18*(1+'Page 2'!$N$36)</f>
        <v>11.031447762432887</v>
      </c>
      <c r="AM18" s="147">
        <f>AL18*(1+'Page 2'!$N$36)</f>
        <v>11.717127459236885</v>
      </c>
      <c r="AN18" s="147">
        <f>AM18*(1+'Page 2'!$N$36)</f>
        <v>12.445426824531753</v>
      </c>
      <c r="AO18" s="147">
        <f>AN18*(1+'Page 2'!$N$36)</f>
        <v>13.218994961318113</v>
      </c>
      <c r="AP18" s="147">
        <f>AO18*(1+'Page 2'!$N$36)</f>
        <v>14.040645632411099</v>
      </c>
      <c r="AQ18" s="147">
        <f>AP18*(1+'Page 2'!$N$36)</f>
        <v>14.913367495170553</v>
      </c>
      <c r="AR18" s="147">
        <f>AQ18*(1+'Page 2'!$N$36)</f>
        <v>15.840334972389513</v>
      </c>
      <c r="AS18" s="147">
        <f>AR18*(1+'Page 2'!$N$36)</f>
        <v>16.824919798882537</v>
      </c>
      <c r="AT18" s="147">
        <f>AS18*(1+'Page 2'!$N$36)</f>
        <v>17.87070328577321</v>
      </c>
      <c r="AU18" s="147">
        <f>AT18*(1+'Page 2'!$N$36)</f>
        <v>18.98148934709077</v>
      </c>
      <c r="AV18" s="147">
        <f>AU18*(1+'Page 2'!$N$36)</f>
        <v>20.1613183360585</v>
      </c>
      <c r="AW18" s="147">
        <f>AV18*(1+'Page 2'!$N$36)</f>
        <v>21.414481741401833</v>
      </c>
      <c r="AX18" s="147">
        <f>AW18*(1+'Page 2'!$N$36)</f>
        <v>22.74553779713217</v>
      </c>
      <c r="AY18" s="147">
        <f>AX18*(1+'Page 2'!$N$36)</f>
        <v>24.15932806258522</v>
      </c>
      <c r="AZ18" s="147">
        <f>AY18*(1+'Page 2'!$N$36)</f>
        <v>25.66099503302178</v>
      </c>
      <c r="BA18" s="147">
        <f>AZ18*(1+'Page 2'!$N$36)</f>
        <v>27.25600084484741</v>
      </c>
      <c r="BB18" s="147">
        <f>BA18*(1+'Page 2'!$N$36)</f>
        <v>28.95014714348907</v>
      </c>
      <c r="BC18" s="147">
        <f>BB18*(1+'Page 2'!$N$36)</f>
        <v>30.74959618619576</v>
      </c>
      <c r="BD18" s="147">
        <f>BC18*(1+'Page 2'!$N$36)</f>
        <v>32.66089325652211</v>
      </c>
      <c r="BE18" s="147">
        <f>BD18*(1+'Page 2'!$N$36)</f>
        <v>34.69099047202493</v>
      </c>
      <c r="BF18" s="147">
        <f>BE18*(1+'Page 2'!$N$36)</f>
        <v>36.8472720717705</v>
      </c>
      <c r="BG18" s="147">
        <f>BF18*(1+'Page 2'!$N$36)</f>
        <v>39.13758127563278</v>
      </c>
      <c r="BH18" s="147">
        <f>BG18*(1+'Page 2'!$N$36)</f>
        <v>41.57024881308023</v>
      </c>
      <c r="BI18" s="147">
        <f>BH18*(1+'Page 2'!$N$36)</f>
        <v>44.154123225221156</v>
      </c>
      <c r="BJ18" s="147">
        <f>BI18*(1+'Page 2'!$N$36)</f>
        <v>46.89860305032791</v>
      </c>
      <c r="BK18" s="147">
        <f>BJ18*(1+'Page 2'!$N$36)</f>
        <v>49.81367100991075</v>
      </c>
      <c r="BL18" s="147">
        <f>BK18*(1+'Page 2'!$N$36)</f>
        <v>52.9099303196894</v>
      </c>
      <c r="BM18" s="147">
        <f>BL18*(1+'Page 2'!$N$36)</f>
        <v>56.198643257539025</v>
      </c>
      <c r="BN18" s="147">
        <f>BM18*(1+'Page 2'!$N$36)</f>
        <v>59.69177212869701</v>
      </c>
      <c r="BO18" s="147">
        <f>BN18*(1+'Page 2'!$N$36)</f>
        <v>63.4020227772367</v>
      </c>
      <c r="BP18" s="147">
        <f>BO18*(1+'Page 2'!$N$36)</f>
        <v>67.34289080207591</v>
      </c>
      <c r="BQ18" s="147">
        <f>BP18*(1+'Page 2'!$N$36)</f>
        <v>71.5287106456255</v>
      </c>
      <c r="BR18" s="147">
        <f>BQ18*(1+'Page 2'!$N$36)</f>
        <v>75.97470773363209</v>
      </c>
      <c r="BS18" s="147">
        <f>BR18*(1+'Page 2'!$N$36)</f>
        <v>80.69705385586767</v>
      </c>
      <c r="BT18" s="147">
        <f>BS18*(1+'Page 2'!$N$36)</f>
        <v>85.71292598910652</v>
      </c>
      <c r="BU18" s="147">
        <f>BT18*(1+'Page 2'!$N$36)</f>
        <v>91.04056877635139</v>
      </c>
      <c r="BV18" s="147">
        <f>BU18*(1+'Page 2'!$N$36)</f>
        <v>96.69936088956945</v>
      </c>
      <c r="BW18" s="147">
        <f>BV18*(1+'Page 2'!$N$36)</f>
        <v>102.70988551732488</v>
      </c>
      <c r="BX18" s="147">
        <f>BW18*(1+'Page 2'!$N$36)</f>
        <v>109.09400523369844</v>
      </c>
      <c r="BY18" s="147">
        <f>BX18*(1+'Page 2'!$N$36)</f>
        <v>115.87494152082083</v>
      </c>
      <c r="BZ18" s="147">
        <f>BY18*(1+'Page 2'!$N$36)</f>
        <v>123.07735923427377</v>
      </c>
      <c r="CA18" s="147">
        <f>BZ18*(1+'Page 2'!$N$36)</f>
        <v>130.72745631859172</v>
      </c>
      <c r="CB18" s="147">
        <f>CA18*(1+'Page 2'!$N$36)</f>
        <v>138.85305909919367</v>
      </c>
      <c r="CC18" s="147">
        <f>CB18*(1+'Page 2'!$N$36)</f>
        <v>147.48372349735834</v>
      </c>
      <c r="CD18" s="147">
        <f>CC18*(1+'Page 2'!$N$36)</f>
        <v>156.65084253640012</v>
      </c>
      <c r="CE18" s="147">
        <f>CD18*(1+'Page 2'!$N$36)</f>
        <v>166.387760530087</v>
      </c>
      <c r="CF18" s="147">
        <f>CE18*(1+'Page 2'!$N$36)</f>
        <v>176.72989436864722</v>
      </c>
      <c r="CG18" s="147">
        <f>CF18*(1+'Page 2'!$N$36)</f>
        <v>187.71486234352813</v>
      </c>
      <c r="CH18" s="147">
        <f>CG18*(1+'Page 2'!$N$36)</f>
        <v>199.38262097949237</v>
      </c>
      <c r="CI18" s="147">
        <f>CH18*(1+'Page 2'!$N$36)</f>
        <v>211.7756103717618</v>
      </c>
      <c r="CJ18" s="147">
        <f>CI18*(1+'Page 2'!$N$36)</f>
        <v>224.93890855685572</v>
      </c>
      <c r="CK18" s="147">
        <f>CJ18*(1+'Page 2'!$N$36)</f>
        <v>238.92039547862962</v>
      </c>
      <c r="CL18" s="147">
        <f>CK18*(1+'Page 2'!$N$36)</f>
        <v>253.7709271459208</v>
      </c>
      <c r="CM18" s="147">
        <f>CL18*(1+'Page 2'!$N$36)</f>
        <v>269.5445206152797</v>
      </c>
      <c r="CN18" s="147">
        <f>CM18*(1+'Page 2'!$N$36)</f>
        <v>286.2985504716386</v>
      </c>
      <c r="CO18" s="147">
        <f>CN18*(1+'Page 2'!$N$36)</f>
        <v>304.0939575215944</v>
      </c>
      <c r="CP18" s="147">
        <f>CO18*(1+'Page 2'!$N$36)</f>
        <v>322.9954704584013</v>
      </c>
      <c r="CQ18" s="147">
        <f>CP18*(1+'Page 2'!$N$36)</f>
        <v>343.07184130495443</v>
      </c>
      <c r="CR18" s="147">
        <f>CQ18*(1+'Page 2'!$N$36)</f>
        <v>364.3960954911603</v>
      </c>
      <c r="CS18" s="147">
        <f>CR18*(1+'Page 2'!$N$36)</f>
        <v>387.04579747532085</v>
      </c>
      <c r="CT18" s="147">
        <f>CS18*(1+'Page 2'!$N$36)</f>
        <v>411.10333287569796</v>
      </c>
      <c r="CU18" s="147">
        <f>CT18*(1+'Page 2'!$N$36)</f>
        <v>436.656208138478</v>
      </c>
      <c r="CV18" s="147">
        <f>CU18*(1+'Page 2'!$N$36)</f>
        <v>463.7973688321442</v>
      </c>
      <c r="CW18" s="147">
        <f>CV18*(1+'Page 2'!$N$36)</f>
        <v>492.62553772601393</v>
      </c>
      <c r="CX18" s="147">
        <f>CW18*(1+'Page 2'!$N$36)</f>
        <v>523.2455738826629</v>
      </c>
      <c r="CY18" s="147">
        <f>CX18*(1+'Page 2'!$N$36)</f>
        <v>555.7688540703917</v>
      </c>
      <c r="CZ18" s="147">
        <f>CY18*(1+'Page 2'!$N$36)</f>
        <v>590.3136778830776</v>
      </c>
      <c r="DA18" s="147">
        <f>CZ18*(1+'Page 2'!$N$36)</f>
        <v>627.0056980409879</v>
      </c>
      <c r="DB18" s="147">
        <f>DA18*(1+'Page 2'!$N$36)</f>
        <v>665.9783774377227</v>
      </c>
      <c r="DC18" s="147">
        <f>DB18*(1+'Page 2'!$N$36)</f>
        <v>707.3734745957413</v>
      </c>
      <c r="DD18" s="147">
        <f>DC18*(1+'Page 2'!$N$36)</f>
        <v>751.3415592962602</v>
      </c>
      <c r="DE18" s="147">
        <f>DD18*(1+'Page 2'!$N$36)</f>
        <v>798.0425602590645</v>
      </c>
      <c r="DF18" s="147">
        <f>DE18*(1+'Page 2'!$N$36)</f>
        <v>847.6463468643543</v>
      </c>
      <c r="DG18" s="147">
        <f>DF18*(1+'Page 2'!$N$36)</f>
        <v>900.3333470325703</v>
      </c>
      <c r="DH18" s="147">
        <f>DG18*(1+'Page 2'!$N$36)</f>
        <v>956.2952035096637</v>
      </c>
      <c r="DI18" s="147">
        <f>DH18*(1+'Page 2'!$N$36)</f>
        <v>1015.7354709449702</v>
      </c>
      <c r="DJ18" s="147">
        <f>DI18*(1+'Page 2'!$N$36)</f>
        <v>1078.8703562972273</v>
      </c>
      <c r="DK18" s="147">
        <f>DJ18*(1+'Page 2'!$N$36)</f>
        <v>1145.929505261874</v>
      </c>
      <c r="DL18" s="147">
        <f>DK18*(1+'Page 2'!$N$36)</f>
        <v>1217.156837580169</v>
      </c>
      <c r="DM18" s="147">
        <f>DL18*(1+'Page 2'!$N$36)</f>
        <v>1292.8114342684667</v>
      </c>
      <c r="DN18" s="147">
        <f>DM18*(1+'Page 2'!$N$36)</f>
        <v>1373.1684799948423</v>
      </c>
      <c r="DO18" s="147">
        <f>DN18*(1+'Page 2'!$N$36)</f>
        <v>1458.5202640308498</v>
      </c>
      <c r="DP18" s="147">
        <f>DO18*(1+'Page 2'!$N$36)</f>
        <v>1549.1772434192562</v>
      </c>
      <c r="DQ18" s="147">
        <f>DP18*(1+'Page 2'!$N$36)</f>
        <v>1645.4691722249004</v>
      </c>
      <c r="DR18" s="147">
        <f>DQ18*(1+'Page 2'!$N$36)</f>
        <v>1747.746300976192</v>
      </c>
      <c r="DS18" s="147">
        <f>DR18*(1+'Page 2'!$N$36)</f>
        <v>1856.380650660079</v>
      </c>
      <c r="DT18" s="147">
        <f>DS18*(1+'Page 2'!$N$36)</f>
        <v>1971.7673659044876</v>
      </c>
      <c r="DU18" s="147">
        <f>DT18*(1+'Page 2'!$N$36)</f>
        <v>2094.3261522702796</v>
      </c>
      <c r="DV18" s="147">
        <f>DU18*(1+'Page 2'!$N$36)</f>
        <v>2224.5028028807037</v>
      </c>
      <c r="DW18" s="147">
        <f>DV18*(1+'Page 2'!$N$36)</f>
        <v>2362.7708199412764</v>
      </c>
      <c r="DX18" s="147">
        <f>DW18*(1+'Page 2'!$N$36)</f>
        <v>2509.6331370481807</v>
      </c>
      <c r="DY18" s="147">
        <f>DX18*(1+'Page 2'!$N$36)</f>
        <v>2665.623948549876</v>
      </c>
      <c r="DZ18" s="147">
        <f>DY18*(1+'Page 2'!$N$36)</f>
        <v>2831.3106526160027</v>
      </c>
      <c r="EA18" s="147">
        <f>DZ18*(1+'Page 2'!$N$36)</f>
        <v>3007.295915081273</v>
      </c>
      <c r="EB18" s="147">
        <f>EA18*(1+'Page 2'!$N$36)</f>
        <v>3194.219861571327</v>
      </c>
      <c r="EC18" s="147">
        <f>EB18*(1+'Page 2'!$N$36)</f>
        <v>3392.76240588416</v>
      </c>
      <c r="ED18" s="147">
        <f>EC18*(1+'Page 2'!$N$36)</f>
        <v>3603.6457230963338</v>
      </c>
      <c r="EE18" s="147">
        <f>ED18*(1+'Page 2'!$N$36)</f>
        <v>3827.636876389596</v>
      </c>
      <c r="EF18" s="147">
        <f>EE18*(1+'Page 2'!$N$36)</f>
        <v>4065.550607152693</v>
      </c>
      <c r="EG18" s="147">
        <f>EF18*(1+'Page 2'!$N$36)</f>
        <v>4318.252298507026</v>
      </c>
      <c r="EH18" s="147">
        <f>EG18*(1+'Page 2'!$N$36)</f>
        <v>4586.661123035645</v>
      </c>
      <c r="EI18" s="147">
        <f>EH18*(1+'Page 2'!$N$36)</f>
        <v>4871.753386165046</v>
      </c>
      <c r="EJ18" s="147">
        <f>EI18*(1+'Page 2'!$N$36)</f>
        <v>5174.566077360965</v>
      </c>
      <c r="EK18" s="147">
        <f>EJ18*(1+'Page 2'!$N$36)</f>
        <v>5496.200642055184</v>
      </c>
      <c r="EL18" s="147">
        <f>EK18*(1+'Page 2'!$N$36)</f>
        <v>5837.826988023323</v>
      </c>
      <c r="EM18" s="147">
        <f>EL18*(1+'Page 2'!$N$36)</f>
        <v>6200.687740786316</v>
      </c>
      <c r="EN18" s="147">
        <f>EM18*(1+'Page 2'!$N$36)</f>
        <v>6586.102763514118</v>
      </c>
      <c r="EO18" s="147">
        <f>EN18*(1+'Page 2'!$N$36)</f>
        <v>6995.473957872236</v>
      </c>
      <c r="EP18" s="147">
        <f>EO18*(1+'Page 2'!$N$36)</f>
        <v>7430.29036327361</v>
      </c>
      <c r="EQ18" s="147">
        <f>EP18*(1+'Page 2'!$N$36)</f>
        <v>7892.133573083771</v>
      </c>
      <c r="ER18" s="147">
        <f>EQ18*(1+'Page 2'!$N$36)</f>
        <v>8382.683487480073</v>
      </c>
      <c r="ES18" s="147">
        <f>ER18*(1+'Page 2'!$N$36)</f>
        <v>8903.724423890362</v>
      </c>
      <c r="ET18" s="147">
        <f>ES18*(1+'Page 2'!$N$36)</f>
        <v>9457.151607237063</v>
      </c>
      <c r="EU18" s="147">
        <f>ET18*(1+'Page 2'!$N$36)</f>
        <v>10044.978063594197</v>
      </c>
      <c r="EV18" s="147">
        <f>EU18*(1+'Page 2'!$N$36)</f>
        <v>10669.341942332185</v>
      </c>
      <c r="EW18" s="147">
        <f>EV18*(1+'Page 2'!$N$36)</f>
        <v>11332.514293383874</v>
      </c>
      <c r="EX18" s="147">
        <f>EW18*(1+'Page 2'!$N$36)</f>
        <v>12036.907327920688</v>
      </c>
      <c r="EY18" s="147">
        <f>EX18*(1+'Page 2'!$N$36)</f>
        <v>12785.083192486107</v>
      </c>
      <c r="EZ18" s="147">
        <f>EY18*(1+'Page 2'!$N$36)</f>
        <v>13579.763288501392</v>
      </c>
      <c r="FA18" s="147">
        <f>EZ18*(1+'Page 2'!$N$36)</f>
        <v>14423.838171042118</v>
      </c>
      <c r="FB18" s="147">
        <f>FA18*(1+'Page 2'!$N$36)</f>
        <v>15320.378062891175</v>
      </c>
    </row>
    <row r="19" spans="1:158" ht="15">
      <c r="A19" s="152">
        <f>'Page 3'!A25</f>
        <v>14</v>
      </c>
      <c r="B19" s="152" t="str">
        <f>'Page 3'!B25</f>
        <v>Hawaiian Electric</v>
      </c>
      <c r="C19" s="153">
        <f>'Page 3'!C25</f>
        <v>2.48</v>
      </c>
      <c r="D19" s="153">
        <f>'Page 3'!D25</f>
        <v>2.5</v>
      </c>
      <c r="E19" s="146">
        <f t="shared" si="1"/>
        <v>0.002680977976794674</v>
      </c>
      <c r="F19" s="146"/>
      <c r="G19" s="146">
        <f>IRR(H19:FB19,0.12)</f>
        <v>0.1161465409187318</v>
      </c>
      <c r="H19" s="147">
        <f>-'Page 2'!C25</f>
        <v>-39.29</v>
      </c>
      <c r="I19" s="147">
        <f t="shared" si="2"/>
        <v>2.48</v>
      </c>
      <c r="J19" s="147">
        <f t="shared" si="0"/>
        <v>2.486666666666667</v>
      </c>
      <c r="K19" s="147">
        <f t="shared" si="0"/>
        <v>2.4933333333333336</v>
      </c>
      <c r="L19" s="147">
        <f t="shared" si="3"/>
        <v>2.5</v>
      </c>
      <c r="M19" s="147">
        <f>L19*(1+'Page 2'!$N$36)</f>
        <v>2.6553920463502196</v>
      </c>
      <c r="N19" s="147">
        <f>M19*(1+'Page 2'!$N$36)</f>
        <v>2.820442767928003</v>
      </c>
      <c r="O19" s="147">
        <f>N19*(1+'Page 2'!$N$36)</f>
        <v>2.9957525172568067</v>
      </c>
      <c r="P19" s="147">
        <f>O19*(1+'Page 2'!$N$36)</f>
        <v>3.181958962862949</v>
      </c>
      <c r="Q19" s="147">
        <f>P19*(1+'Page 2'!$N$36)</f>
        <v>3.3797394087196277</v>
      </c>
      <c r="R19" s="147">
        <f>Q19*(1+'Page 2'!$N$36)</f>
        <v>3.589813257860197</v>
      </c>
      <c r="S19" s="147">
        <f>R19*(1+'Page 2'!$N$36)</f>
        <v>3.812944629121815</v>
      </c>
      <c r="T19" s="147">
        <f>S19*(1+'Page 2'!$N$36)</f>
        <v>4.049945136537542</v>
      </c>
      <c r="U19" s="147">
        <f>T19*(1+'Page 2'!$N$36)</f>
        <v>4.301676841486618</v>
      </c>
      <c r="V19" s="147">
        <f>U19*(1+'Page 2'!$N$36)</f>
        <v>4.569055388341</v>
      </c>
      <c r="W19" s="147">
        <f>V19*(1+'Page 2'!$N$36)</f>
        <v>4.853053335013722</v>
      </c>
      <c r="X19" s="147">
        <f>W19*(1+'Page 2'!$N$36)</f>
        <v>5.1547036905235375</v>
      </c>
      <c r="Y19" s="147">
        <f>X19*(1+'Page 2'!$N$36)</f>
        <v>5.47510367244333</v>
      </c>
      <c r="Z19" s="147">
        <f>Y19*(1+'Page 2'!$N$36)</f>
        <v>5.815418697899559</v>
      </c>
      <c r="AA19" s="147">
        <f>Z19*(1+'Page 2'!$N$36)</f>
        <v>6.176886622639535</v>
      </c>
      <c r="AB19" s="147">
        <f>AA19*(1+'Page 2'!$N$36)</f>
        <v>6.560822243585637</v>
      </c>
      <c r="AC19" s="147">
        <f>AB19*(1+'Page 2'!$N$36)</f>
        <v>6.968622081253961</v>
      </c>
      <c r="AD19" s="147">
        <f>AC19*(1+'Page 2'!$N$36)</f>
        <v>7.401769459432912</v>
      </c>
      <c r="AE19" s="147">
        <f>AD19*(1+'Page 2'!$N$36)</f>
        <v>7.861839900598447</v>
      </c>
      <c r="AF19" s="147">
        <f>AE19*(1+'Page 2'!$N$36)</f>
        <v>8.350506856691167</v>
      </c>
      <c r="AG19" s="147">
        <f>AF19*(1+'Page 2'!$N$36)</f>
        <v>8.86954779610028</v>
      </c>
      <c r="AH19" s="147">
        <f>AG19*(1+'Page 2'!$N$36)</f>
        <v>9.42085066899512</v>
      </c>
      <c r="AI19" s="147">
        <f>AH19*(1+'Page 2'!$N$36)</f>
        <v>10.006420774521114</v>
      </c>
      <c r="AJ19" s="147">
        <f>AI19*(1+'Page 2'!$N$36)</f>
        <v>10.628388054838789</v>
      </c>
      <c r="AK19" s="147">
        <f>AJ19*(1+'Page 2'!$N$36)</f>
        <v>11.289014842537041</v>
      </c>
      <c r="AL19" s="147">
        <f>AK19*(1+'Page 2'!$N$36)</f>
        <v>11.990704089600973</v>
      </c>
      <c r="AM19" s="147">
        <f>AL19*(1+'Page 2'!$N$36)</f>
        <v>12.736008107866189</v>
      </c>
      <c r="AN19" s="147">
        <f>AM19*(1+'Page 2'!$N$36)</f>
        <v>13.527637852751914</v>
      </c>
      <c r="AO19" s="147">
        <f>AN19*(1+'Page 2'!$N$36)</f>
        <v>14.368472784041439</v>
      </c>
      <c r="AP19" s="147">
        <f>AO19*(1+'Page 2'!$N$36)</f>
        <v>15.261571339577293</v>
      </c>
      <c r="AQ19" s="147">
        <f>AP19*(1+'Page 2'!$N$36)</f>
        <v>16.210182059968</v>
      </c>
      <c r="AR19" s="147">
        <f>AQ19*(1+'Page 2'!$N$36)</f>
        <v>17.21775540477122</v>
      </c>
      <c r="AS19" s="147">
        <f>AR19*(1+'Page 2'!$N$36)</f>
        <v>18.287956303133203</v>
      </c>
      <c r="AT19" s="147">
        <f>AS19*(1+'Page 2'!$N$36)</f>
        <v>19.424677484536108</v>
      </c>
      <c r="AU19" s="147">
        <f>AT19*(1+'Page 2'!$N$36)</f>
        <v>20.63205363814215</v>
      </c>
      <c r="AV19" s="147">
        <f>AU19*(1+'Page 2'!$N$36)</f>
        <v>21.91447645223751</v>
      </c>
      <c r="AW19" s="147">
        <f>AV19*(1+'Page 2'!$N$36)</f>
        <v>23.276610588480263</v>
      </c>
      <c r="AX19" s="147">
        <f>AW19*(1+'Page 2'!$N$36)</f>
        <v>24.723410649056717</v>
      </c>
      <c r="AY19" s="147">
        <f>AX19*(1+'Page 2'!$N$36)</f>
        <v>26.26013919846221</v>
      </c>
      <c r="AZ19" s="147">
        <f>AY19*(1+'Page 2'!$N$36)</f>
        <v>27.89238590545847</v>
      </c>
      <c r="BA19" s="147">
        <f>AZ19*(1+'Page 2'!$N$36)</f>
        <v>29.626087874834155</v>
      </c>
      <c r="BB19" s="147">
        <f>BA19*(1+'Page 2'!$N$36)</f>
        <v>31.46755124292292</v>
      </c>
      <c r="BC19" s="147">
        <f>BB19*(1+'Page 2'!$N$36)</f>
        <v>33.423474115430196</v>
      </c>
      <c r="BD19" s="147">
        <f>BC19*(1+'Page 2'!$N$36)</f>
        <v>35.500970931002314</v>
      </c>
      <c r="BE19" s="147">
        <f>BD19*(1+'Page 2'!$N$36)</f>
        <v>37.707598339157556</v>
      </c>
      <c r="BF19" s="147">
        <f>BE19*(1+'Page 2'!$N$36)</f>
        <v>40.051382686707086</v>
      </c>
      <c r="BG19" s="147">
        <f>BF19*(1+'Page 2'!$N$36)</f>
        <v>42.54084921264435</v>
      </c>
      <c r="BH19" s="147">
        <f>BG19*(1+'Page 2'!$N$36)</f>
        <v>45.185053057695924</v>
      </c>
      <c r="BI19" s="147">
        <f>BH19*(1+'Page 2'!$N$36)</f>
        <v>47.99361220132737</v>
      </c>
      <c r="BJ19" s="147">
        <f>BI19*(1+'Page 2'!$N$36)</f>
        <v>50.97674244600862</v>
      </c>
      <c r="BK19" s="147">
        <f>BJ19*(1+'Page 2'!$N$36)</f>
        <v>54.14529457598997</v>
      </c>
      <c r="BL19" s="147">
        <f>BK19*(1+'Page 2'!$N$36)</f>
        <v>57.51079382574938</v>
      </c>
      <c r="BM19" s="147">
        <f>BL19*(1+'Page 2'!$N$36)</f>
        <v>61.08548180167289</v>
      </c>
      <c r="BN19" s="147">
        <f>BM19*(1+'Page 2'!$N$36)</f>
        <v>64.8823610094533</v>
      </c>
      <c r="BO19" s="147">
        <f>BN19*(1+'Page 2'!$N$36)</f>
        <v>68.91524214917037</v>
      </c>
      <c r="BP19" s="147">
        <f>BO19*(1+'Page 2'!$N$36)</f>
        <v>73.19879435008257</v>
      </c>
      <c r="BQ19" s="147">
        <f>BP19*(1+'Page 2'!$N$36)</f>
        <v>77.74859852785386</v>
      </c>
      <c r="BR19" s="147">
        <f>BQ19*(1+'Page 2'!$N$36)</f>
        <v>82.58120405829581</v>
      </c>
      <c r="BS19" s="147">
        <f>BR19*(1+'Page 2'!$N$36)</f>
        <v>87.71418897376927</v>
      </c>
      <c r="BT19" s="147">
        <f>BS19*(1+'Page 2'!$N$36)</f>
        <v>93.16622390120281</v>
      </c>
      <c r="BU19" s="147">
        <f>BT19*(1+'Page 2'!$N$36)</f>
        <v>98.95713997429506</v>
      </c>
      <c r="BV19" s="147">
        <f>BU19*(1+'Page 2'!$N$36)</f>
        <v>105.10800096692338</v>
      </c>
      <c r="BW19" s="147">
        <f>BV19*(1+'Page 2'!$N$36)</f>
        <v>111.64117991013582</v>
      </c>
      <c r="BX19" s="147">
        <f>BW19*(1+'Page 2'!$N$36)</f>
        <v>118.58044047141142</v>
      </c>
      <c r="BY19" s="147">
        <f>BX19*(1+'Page 2'!$N$36)</f>
        <v>125.95102339219663</v>
      </c>
      <c r="BZ19" s="147">
        <f>BY19*(1+'Page 2'!$N$36)</f>
        <v>133.77973829812376</v>
      </c>
      <c r="CA19" s="147">
        <f>BZ19*(1+'Page 2'!$N$36)</f>
        <v>142.09506121586068</v>
      </c>
      <c r="CB19" s="147">
        <f>CA19*(1+'Page 2'!$N$36)</f>
        <v>150.92723815129762</v>
      </c>
      <c r="CC19" s="147">
        <f>CB19*(1+'Page 2'!$N$36)</f>
        <v>160.30839510582445</v>
      </c>
      <c r="CD19" s="147">
        <f>CC19*(1+'Page 2'!$N$36)</f>
        <v>170.27265493086986</v>
      </c>
      <c r="CE19" s="147">
        <f>CD19*(1+'Page 2'!$N$36)</f>
        <v>180.85626144574692</v>
      </c>
      <c r="CF19" s="147">
        <f>CE19*(1+'Page 2'!$N$36)</f>
        <v>192.0977112702689</v>
      </c>
      <c r="CG19" s="147">
        <f>CF19*(1+'Page 2'!$N$36)</f>
        <v>204.03789385166118</v>
      </c>
      <c r="CH19" s="147">
        <f>CG19*(1+'Page 2'!$N$36)</f>
        <v>216.7202401951006</v>
      </c>
      <c r="CI19" s="147">
        <f>CH19*(1+'Page 2'!$N$36)</f>
        <v>230.1908808388717</v>
      </c>
      <c r="CJ19" s="147">
        <f>CI19*(1+'Page 2'!$N$36)</f>
        <v>244.49881364875642</v>
      </c>
      <c r="CK19" s="147">
        <f>CJ19*(1+'Page 2'!$N$36)</f>
        <v>259.6960820419889</v>
      </c>
      <c r="CL19" s="147">
        <f>CK19*(1+'Page 2'!$N$36)</f>
        <v>275.8379642890446</v>
      </c>
      <c r="CM19" s="147">
        <f>CL19*(1+'Page 2'!$N$36)</f>
        <v>292.98317458182595</v>
      </c>
      <c r="CN19" s="147">
        <f>CM19*(1+'Page 2'!$N$36)</f>
        <v>311.1940765996074</v>
      </c>
      <c r="CO19" s="147">
        <f>CN19*(1+'Page 2'!$N$36)</f>
        <v>330.5369103495594</v>
      </c>
      <c r="CP19" s="147">
        <f>CO19*(1+'Page 2'!$N$36)</f>
        <v>351.0820331069582</v>
      </c>
      <c r="CQ19" s="147">
        <f>CP19*(1+'Page 2'!$N$36)</f>
        <v>372.9041753314725</v>
      </c>
      <c r="CR19" s="147">
        <f>CQ19*(1+'Page 2'!$N$36)</f>
        <v>396.08271249039194</v>
      </c>
      <c r="CS19" s="147">
        <f>CR19*(1+'Page 2'!$N$36)</f>
        <v>420.701953777523</v>
      </c>
      <c r="CT19" s="147">
        <f>CS19*(1+'Page 2'!$N$36)</f>
        <v>446.8514487779329</v>
      </c>
      <c r="CU19" s="147">
        <f>CT19*(1+'Page 2'!$N$36)</f>
        <v>474.6263131939982</v>
      </c>
      <c r="CV19" s="147">
        <f>CU19*(1+'Page 2'!$N$36)</f>
        <v>504.12757481754846</v>
      </c>
      <c r="CW19" s="147">
        <f>CV19*(1+'Page 2'!$N$36)</f>
        <v>535.4625410065373</v>
      </c>
      <c r="CX19" s="147">
        <f>CW19*(1+'Page 2'!$N$36)</f>
        <v>568.745189002895</v>
      </c>
      <c r="CY19" s="147">
        <f>CX19*(1+'Page 2'!$N$36)</f>
        <v>604.0965805112959</v>
      </c>
      <c r="CZ19" s="147">
        <f>CY19*(1+'Page 2'!$N$36)</f>
        <v>641.6453020468241</v>
      </c>
      <c r="DA19" s="147">
        <f>CZ19*(1+'Page 2'!$N$36)</f>
        <v>681.5279326532484</v>
      </c>
      <c r="DB19" s="147">
        <f>DA19*(1+'Page 2'!$N$36)</f>
        <v>723.8895406931775</v>
      </c>
      <c r="DC19" s="147">
        <f>DB19*(1+'Page 2'!$N$36)</f>
        <v>768.8842115171109</v>
      </c>
      <c r="DD19" s="147">
        <f>DC19*(1+'Page 2'!$N$36)</f>
        <v>816.6756079307185</v>
      </c>
      <c r="DE19" s="147">
        <f>DD19*(1+'Page 2'!$N$36)</f>
        <v>867.437565498984</v>
      </c>
      <c r="DF19" s="147">
        <f>DE19*(1+'Page 2'!$N$36)</f>
        <v>921.3547248525599</v>
      </c>
      <c r="DG19" s="147">
        <f>DF19*(1+'Page 2'!$N$36)</f>
        <v>978.623203296273</v>
      </c>
      <c r="DH19" s="147">
        <f>DG19*(1+'Page 2'!$N$36)</f>
        <v>1039.451308162679</v>
      </c>
      <c r="DI19" s="147">
        <f>DH19*(1+'Page 2'!$N$36)</f>
        <v>1104.0602945054036</v>
      </c>
      <c r="DJ19" s="147">
        <f>DI19*(1+'Page 2'!$N$36)</f>
        <v>1172.685169888292</v>
      </c>
      <c r="DK19" s="147">
        <f>DJ19*(1+'Page 2'!$N$36)</f>
        <v>1245.5755491976906</v>
      </c>
      <c r="DL19" s="147">
        <f>DK19*(1+'Page 2'!$N$36)</f>
        <v>1322.9965625871416</v>
      </c>
      <c r="DM19" s="147">
        <f>DL19*(1+'Page 2'!$N$36)</f>
        <v>1405.2298198570304</v>
      </c>
      <c r="DN19" s="147">
        <f>DM19*(1+'Page 2'!$N$36)</f>
        <v>1492.5744347770042</v>
      </c>
      <c r="DO19" s="147">
        <f>DN19*(1+'Page 2'!$N$36)</f>
        <v>1585.3481130770126</v>
      </c>
      <c r="DP19" s="147">
        <f>DO19*(1+'Page 2'!$N$36)</f>
        <v>1683.8883080644111</v>
      </c>
      <c r="DQ19" s="147">
        <f>DP19*(1+'Page 2'!$N$36)</f>
        <v>1788.5534480705462</v>
      </c>
      <c r="DR19" s="147">
        <f>DQ19*(1+'Page 2'!$N$36)</f>
        <v>1899.7242401915155</v>
      </c>
      <c r="DS19" s="147">
        <f>DR19*(1+'Page 2'!$N$36)</f>
        <v>2017.8050550653056</v>
      </c>
      <c r="DT19" s="147">
        <f>DS19*(1+'Page 2'!$N$36)</f>
        <v>2143.2253977222717</v>
      </c>
      <c r="DU19" s="147">
        <f>DT19*(1+'Page 2'!$N$36)</f>
        <v>2276.4414698590026</v>
      </c>
      <c r="DV19" s="147">
        <f>DU19*(1+'Page 2'!$N$36)</f>
        <v>2417.9378292181595</v>
      </c>
      <c r="DW19" s="147">
        <f>DV19*(1+'Page 2'!$N$36)</f>
        <v>2568.2291521100865</v>
      </c>
      <c r="DX19" s="147">
        <f>DW19*(1+'Page 2'!$N$36)</f>
        <v>2727.862105487157</v>
      </c>
      <c r="DY19" s="147">
        <f>DX19*(1+'Page 2'!$N$36)</f>
        <v>2897.417335380304</v>
      </c>
      <c r="DZ19" s="147">
        <f>DY19*(1+'Page 2'!$N$36)</f>
        <v>3077.5115789304423</v>
      </c>
      <c r="EA19" s="147">
        <f>DZ19*(1+'Page 2'!$N$36)</f>
        <v>3268.799907697041</v>
      </c>
      <c r="EB19" s="147">
        <f>EA19*(1+'Page 2'!$N$36)</f>
        <v>3471.9781104036215</v>
      </c>
      <c r="EC19" s="147">
        <f>EB19*(1+'Page 2'!$N$36)</f>
        <v>3687.785223787136</v>
      </c>
      <c r="ED19" s="147">
        <f>EC19*(1+'Page 2'!$N$36)</f>
        <v>3917.0062207568903</v>
      </c>
      <c r="EE19" s="147">
        <f>ED19*(1+'Page 2'!$N$36)</f>
        <v>4160.474865640872</v>
      </c>
      <c r="EF19" s="147">
        <f>EE19*(1+'Page 2'!$N$36)</f>
        <v>4419.076746905108</v>
      </c>
      <c r="EG19" s="147">
        <f>EF19*(1+'Page 2'!$N$36)</f>
        <v>4693.75249837721</v>
      </c>
      <c r="EH19" s="147">
        <f>EG19*(1+'Page 2'!$N$36)</f>
        <v>4985.501220690926</v>
      </c>
      <c r="EI19" s="147">
        <f>EH19*(1+'Page 2'!$N$36)</f>
        <v>5295.384115396798</v>
      </c>
      <c r="EJ19" s="147">
        <f>EI19*(1+'Page 2'!$N$36)</f>
        <v>5624.52834495758</v>
      </c>
      <c r="EK19" s="147">
        <f>EJ19*(1+'Page 2'!$N$36)</f>
        <v>5974.131132668689</v>
      </c>
      <c r="EL19" s="147">
        <f>EK19*(1+'Page 2'!$N$36)</f>
        <v>6345.464117416666</v>
      </c>
      <c r="EM19" s="147">
        <f>EL19*(1+'Page 2'!$N$36)</f>
        <v>6739.877979115572</v>
      </c>
      <c r="EN19" s="147">
        <f>EM19*(1+'Page 2'!$N$36)</f>
        <v>7158.807351645793</v>
      </c>
      <c r="EO19" s="147">
        <f>EN19*(1+'Page 2'!$N$36)</f>
        <v>7603.776041165486</v>
      </c>
      <c r="EP19" s="147">
        <f>EO19*(1+'Page 2'!$N$36)</f>
        <v>8076.402568775677</v>
      </c>
      <c r="EQ19" s="147">
        <f>EP19*(1+'Page 2'!$N$36)</f>
        <v>8578.406057699765</v>
      </c>
      <c r="ER19" s="147">
        <f>EQ19*(1+'Page 2'!$N$36)</f>
        <v>9111.6124863914</v>
      </c>
      <c r="ES19" s="147">
        <f>ER19*(1+'Page 2'!$N$36)</f>
        <v>9677.961330315627</v>
      </c>
      <c r="ET19" s="147">
        <f>ES19*(1+'Page 2'!$N$36)</f>
        <v>10279.512616562042</v>
      </c>
      <c r="EU19" s="147">
        <f>ET19*(1+'Page 2'!$N$36)</f>
        <v>10918.454416950231</v>
      </c>
      <c r="EV19" s="147">
        <f>EU19*(1+'Page 2'!$N$36)</f>
        <v>11597.110806882827</v>
      </c>
      <c r="EW19" s="147">
        <f>EV19*(1+'Page 2'!$N$36)</f>
        <v>12317.950318895535</v>
      </c>
      <c r="EX19" s="147">
        <f>EW19*(1+'Page 2'!$N$36)</f>
        <v>13083.59492165294</v>
      </c>
      <c r="EY19" s="147">
        <f>EX19*(1+'Page 2'!$N$36)</f>
        <v>13896.829557050138</v>
      </c>
      <c r="EZ19" s="147">
        <f>EY19*(1+'Page 2'!$N$36)</f>
        <v>14760.612270110232</v>
      </c>
      <c r="FA19" s="147">
        <f>EZ19*(1+'Page 2'!$N$36)</f>
        <v>15678.084968524068</v>
      </c>
      <c r="FB19" s="147">
        <f>FA19*(1+'Page 2'!$N$36)</f>
        <v>16652.5848509687</v>
      </c>
    </row>
    <row r="20" spans="1:158" ht="15">
      <c r="A20" s="152">
        <f>'Page 3'!A26</f>
        <v>15</v>
      </c>
      <c r="B20" s="152" t="str">
        <f>'Page 3'!B26</f>
        <v>IDACORP</v>
      </c>
      <c r="C20" s="153">
        <f>'Page 3'!C26</f>
        <v>1.86</v>
      </c>
      <c r="D20" s="153">
        <f>'Page 3'!D26</f>
        <v>1.86</v>
      </c>
      <c r="E20" s="146">
        <f>(D20/C20)^(1/3)-1</f>
        <v>0</v>
      </c>
      <c r="F20" s="146"/>
      <c r="G20" s="146">
        <f>IRR(H20:FB20,0.12)</f>
        <v>0.10400293995901957</v>
      </c>
      <c r="H20" s="147">
        <f>-'Page 2'!C26</f>
        <v>-37.51333333333333</v>
      </c>
      <c r="I20" s="147">
        <f>C20</f>
        <v>1.86</v>
      </c>
      <c r="J20" s="147">
        <f aca="true" t="shared" si="4" ref="J20:K28">I20+($L20-$I20)/3</f>
        <v>1.86</v>
      </c>
      <c r="K20" s="147">
        <f t="shared" si="4"/>
        <v>1.86</v>
      </c>
      <c r="L20" s="147">
        <f>D20</f>
        <v>1.86</v>
      </c>
      <c r="M20" s="147">
        <f>L20*(1+'Page 2'!$N$36)</f>
        <v>1.9756116824845635</v>
      </c>
      <c r="N20" s="147">
        <f>M20*(1+'Page 2'!$N$36)</f>
        <v>2.098409419338434</v>
      </c>
      <c r="O20" s="147">
        <f>N20*(1+'Page 2'!$N$36)</f>
        <v>2.228839872839064</v>
      </c>
      <c r="P20" s="147">
        <f>O20*(1+'Page 2'!$N$36)</f>
        <v>2.367377468370034</v>
      </c>
      <c r="Q20" s="147">
        <f>P20*(1+'Page 2'!$N$36)</f>
        <v>2.5145261200874027</v>
      </c>
      <c r="R20" s="147">
        <f>Q20*(1+'Page 2'!$N$36)</f>
        <v>2.6708210638479866</v>
      </c>
      <c r="S20" s="147">
        <f>R20*(1+'Page 2'!$N$36)</f>
        <v>2.83683080406663</v>
      </c>
      <c r="T20" s="147">
        <f>S20*(1+'Page 2'!$N$36)</f>
        <v>3.013159181583931</v>
      </c>
      <c r="U20" s="147">
        <f>T20*(1+'Page 2'!$N$36)</f>
        <v>3.200447570066043</v>
      </c>
      <c r="V20" s="147">
        <f>U20*(1+'Page 2'!$N$36)</f>
        <v>3.399377208925703</v>
      </c>
      <c r="W20" s="147">
        <f>V20*(1+'Page 2'!$N$36)</f>
        <v>3.6106716812502078</v>
      </c>
      <c r="X20" s="147">
        <f>W20*(1+'Page 2'!$N$36)</f>
        <v>3.8350995457495105</v>
      </c>
      <c r="Y20" s="147">
        <f>X20*(1+'Page 2'!$N$36)</f>
        <v>4.073477132297836</v>
      </c>
      <c r="Z20" s="147">
        <f>Y20*(1+'Page 2'!$N$36)</f>
        <v>4.3266715112372705</v>
      </c>
      <c r="AA20" s="147">
        <f>Z20*(1+'Page 2'!$N$36)</f>
        <v>4.595603647243813</v>
      </c>
      <c r="AB20" s="147">
        <f>AA20*(1+'Page 2'!$N$36)</f>
        <v>4.8812517492277125</v>
      </c>
      <c r="AC20" s="147">
        <f>AB20*(1+'Page 2'!$N$36)</f>
        <v>5.1846548284529455</v>
      </c>
      <c r="AD20" s="147">
        <f>AC20*(1+'Page 2'!$N$36)</f>
        <v>5.506916477818085</v>
      </c>
      <c r="AE20" s="147">
        <f>AD20*(1+'Page 2'!$N$36)</f>
        <v>5.849208886045243</v>
      </c>
      <c r="AF20" s="147">
        <f>AE20*(1+'Page 2'!$N$36)</f>
        <v>6.212777101378227</v>
      </c>
      <c r="AG20" s="147">
        <f>AF20*(1+'Page 2'!$N$36)</f>
        <v>6.598943560298606</v>
      </c>
      <c r="AH20" s="147">
        <f>AG20*(1+'Page 2'!$N$36)</f>
        <v>7.009112897732368</v>
      </c>
      <c r="AI20" s="147">
        <f>AH20*(1+'Page 2'!$N$36)</f>
        <v>7.444777056243708</v>
      </c>
      <c r="AJ20" s="147">
        <f>AI20*(1+'Page 2'!$N$36)</f>
        <v>7.907520712800057</v>
      </c>
      <c r="AK20" s="147">
        <f>AJ20*(1+'Page 2'!$N$36)</f>
        <v>8.399027042847557</v>
      </c>
      <c r="AL20" s="147">
        <f>AK20*(1+'Page 2'!$N$36)</f>
        <v>8.921083842663123</v>
      </c>
      <c r="AM20" s="147">
        <f>AL20*(1+'Page 2'!$N$36)</f>
        <v>9.475590032252443</v>
      </c>
      <c r="AN20" s="147">
        <f>AM20*(1+'Page 2'!$N$36)</f>
        <v>10.064562562447422</v>
      </c>
      <c r="AO20" s="147">
        <f>AN20*(1+'Page 2'!$N$36)</f>
        <v>10.690143751326827</v>
      </c>
      <c r="AP20" s="147">
        <f>AO20*(1+'Page 2'!$N$36)</f>
        <v>11.354609076645502</v>
      </c>
      <c r="AQ20" s="147">
        <f>AP20*(1+'Page 2'!$N$36)</f>
        <v>12.06037545261619</v>
      </c>
      <c r="AR20" s="147">
        <f>AQ20*(1+'Page 2'!$N$36)</f>
        <v>12.810010021149784</v>
      </c>
      <c r="AS20" s="147">
        <f>AR20*(1+'Page 2'!$N$36)</f>
        <v>13.606239489531097</v>
      </c>
      <c r="AT20" s="147">
        <f>AS20*(1+'Page 2'!$N$36)</f>
        <v>14.451960048494858</v>
      </c>
      <c r="AU20" s="147">
        <f>AT20*(1+'Page 2'!$N$36)</f>
        <v>15.350247906777751</v>
      </c>
      <c r="AV20" s="147">
        <f>AU20*(1+'Page 2'!$N$36)</f>
        <v>16.304370480464698</v>
      </c>
      <c r="AW20" s="147">
        <f>AV20*(1+'Page 2'!$N$36)</f>
        <v>17.317798277829308</v>
      </c>
      <c r="AX20" s="147">
        <f>AW20*(1+'Page 2'!$N$36)</f>
        <v>18.394217522898188</v>
      </c>
      <c r="AY20" s="147">
        <f>AX20*(1+'Page 2'!$N$36)</f>
        <v>19.537543563655873</v>
      </c>
      <c r="AZ20" s="147">
        <f>AY20*(1+'Page 2'!$N$36)</f>
        <v>20.75193511366109</v>
      </c>
      <c r="BA20" s="147">
        <f>AZ20*(1+'Page 2'!$N$36)</f>
        <v>22.0418093788766</v>
      </c>
      <c r="BB20" s="147">
        <f>BA20*(1+'Page 2'!$N$36)</f>
        <v>23.41185812473464</v>
      </c>
      <c r="BC20" s="147">
        <f>BB20*(1+'Page 2'!$N$36)</f>
        <v>24.86706474188005</v>
      </c>
      <c r="BD20" s="147">
        <f>BC20*(1+'Page 2'!$N$36)</f>
        <v>26.412722372665705</v>
      </c>
      <c r="BE20" s="147">
        <f>BD20*(1+'Page 2'!$N$36)</f>
        <v>28.054453164333204</v>
      </c>
      <c r="BF20" s="147">
        <f>BE20*(1+'Page 2'!$N$36)</f>
        <v>29.798228718910053</v>
      </c>
      <c r="BG20" s="147">
        <f>BF20*(1+'Page 2'!$N$36)</f>
        <v>31.650391814207378</v>
      </c>
      <c r="BH20" s="147">
        <f>BG20*(1+'Page 2'!$N$36)</f>
        <v>33.617679474925744</v>
      </c>
      <c r="BI20" s="147">
        <f>BH20*(1+'Page 2'!$N$36)</f>
        <v>35.70724747778754</v>
      </c>
      <c r="BJ20" s="147">
        <f>BI20*(1+'Page 2'!$N$36)</f>
        <v>37.92669637983039</v>
      </c>
      <c r="BK20" s="147">
        <f>BJ20*(1+'Page 2'!$N$36)</f>
        <v>40.284099164536514</v>
      </c>
      <c r="BL20" s="147">
        <f>BK20*(1+'Page 2'!$N$36)</f>
        <v>42.788030606357516</v>
      </c>
      <c r="BM20" s="147">
        <f>BL20*(1+'Page 2'!$N$36)</f>
        <v>45.4475984604446</v>
      </c>
      <c r="BN20" s="147">
        <f>BM20*(1+'Page 2'!$N$36)</f>
        <v>48.27247659103323</v>
      </c>
      <c r="BO20" s="147">
        <f>BN20*(1+'Page 2'!$N$36)</f>
        <v>51.27294015898272</v>
      </c>
      <c r="BP20" s="147">
        <f>BO20*(1+'Page 2'!$N$36)</f>
        <v>54.45990299646139</v>
      </c>
      <c r="BQ20" s="147">
        <f>BP20*(1+'Page 2'!$N$36)</f>
        <v>57.84495730472322</v>
      </c>
      <c r="BR20" s="147">
        <f>BQ20*(1+'Page 2'!$N$36)</f>
        <v>61.440415819372035</v>
      </c>
      <c r="BS20" s="147">
        <f>BR20*(1+'Page 2'!$N$36)</f>
        <v>65.25935659648428</v>
      </c>
      <c r="BT20" s="147">
        <f>BS20*(1+'Page 2'!$N$36)</f>
        <v>69.31567058249483</v>
      </c>
      <c r="BU20" s="147">
        <f>BT20*(1+'Page 2'!$N$36)</f>
        <v>73.62411214087547</v>
      </c>
      <c r="BV20" s="147">
        <f>BU20*(1+'Page 2'!$N$36)</f>
        <v>78.20035271939093</v>
      </c>
      <c r="BW20" s="147">
        <f>BV20*(1+'Page 2'!$N$36)</f>
        <v>83.06103785314097</v>
      </c>
      <c r="BX20" s="147">
        <f>BW20*(1+'Page 2'!$N$36)</f>
        <v>88.22384771073003</v>
      </c>
      <c r="BY20" s="147">
        <f>BX20*(1+'Page 2'!$N$36)</f>
        <v>93.70756140379422</v>
      </c>
      <c r="BZ20" s="147">
        <f>BY20*(1+'Page 2'!$N$36)</f>
        <v>99.53212529380399</v>
      </c>
      <c r="CA20" s="147">
        <f>BZ20*(1+'Page 2'!$N$36)</f>
        <v>105.71872554460025</v>
      </c>
      <c r="CB20" s="147">
        <f>CA20*(1+'Page 2'!$N$36)</f>
        <v>112.28986518456531</v>
      </c>
      <c r="CC20" s="147">
        <f>CB20*(1+'Page 2'!$N$36)</f>
        <v>119.26944595873327</v>
      </c>
      <c r="CD20" s="147">
        <f>CC20*(1+'Page 2'!$N$36)</f>
        <v>126.68285526856707</v>
      </c>
      <c r="CE20" s="147">
        <f>CD20*(1+'Page 2'!$N$36)</f>
        <v>134.5570585156356</v>
      </c>
      <c r="CF20" s="147">
        <f>CE20*(1+'Page 2'!$N$36)</f>
        <v>142.92069718507992</v>
      </c>
      <c r="CG20" s="147">
        <f>CF20*(1+'Page 2'!$N$36)</f>
        <v>151.80419302563575</v>
      </c>
      <c r="CH20" s="147">
        <f>CG20*(1+'Page 2'!$N$36)</f>
        <v>161.23985870515466</v>
      </c>
      <c r="CI20" s="147">
        <f>CH20*(1+'Page 2'!$N$36)</f>
        <v>171.26201534412036</v>
      </c>
      <c r="CJ20" s="147">
        <f>CI20*(1+'Page 2'!$N$36)</f>
        <v>181.90711735467457</v>
      </c>
      <c r="CK20" s="147">
        <f>CJ20*(1+'Page 2'!$N$36)</f>
        <v>193.21388503923953</v>
      </c>
      <c r="CL20" s="147">
        <f>CK20*(1+'Page 2'!$N$36)</f>
        <v>205.22344543104893</v>
      </c>
      <c r="CM20" s="147">
        <f>CL20*(1+'Page 2'!$N$36)</f>
        <v>217.97948188887824</v>
      </c>
      <c r="CN20" s="147">
        <f>CM20*(1+'Page 2'!$N$36)</f>
        <v>231.5283929901076</v>
      </c>
      <c r="CO20" s="147">
        <f>CN20*(1+'Page 2'!$N$36)</f>
        <v>245.91946130007184</v>
      </c>
      <c r="CP20" s="147">
        <f>CO20*(1+'Page 2'!$N$36)</f>
        <v>261.20503263157656</v>
      </c>
      <c r="CQ20" s="147">
        <f>CP20*(1+'Page 2'!$N$36)</f>
        <v>277.4407064466152</v>
      </c>
      <c r="CR20" s="147">
        <f>CQ20*(1+'Page 2'!$N$36)</f>
        <v>294.68553809285123</v>
      </c>
      <c r="CS20" s="147">
        <f>CR20*(1+'Page 2'!$N$36)</f>
        <v>313.0022536104767</v>
      </c>
      <c r="CT20" s="147">
        <f>CS20*(1+'Page 2'!$N$36)</f>
        <v>332.45747789078166</v>
      </c>
      <c r="CU20" s="147">
        <f>CT20*(1+'Page 2'!$N$36)</f>
        <v>353.12197701633426</v>
      </c>
      <c r="CV20" s="147">
        <f>CU20*(1+'Page 2'!$N$36)</f>
        <v>375.0709156642556</v>
      </c>
      <c r="CW20" s="147">
        <f>CV20*(1+'Page 2'!$N$36)</f>
        <v>398.38413050886334</v>
      </c>
      <c r="CX20" s="147">
        <f>CW20*(1+'Page 2'!$N$36)</f>
        <v>423.1464206181534</v>
      </c>
      <c r="CY20" s="147">
        <f>CX20*(1+'Page 2'!$N$36)</f>
        <v>449.4478559004036</v>
      </c>
      <c r="CZ20" s="147">
        <f>CY20*(1+'Page 2'!$N$36)</f>
        <v>477.3841047228365</v>
      </c>
      <c r="DA20" s="147">
        <f>CZ20*(1+'Page 2'!$N$36)</f>
        <v>507.0567818940161</v>
      </c>
      <c r="DB20" s="147">
        <f>DA20*(1+'Page 2'!$N$36)</f>
        <v>538.5738182757234</v>
      </c>
      <c r="DC20" s="147">
        <f>DB20*(1+'Page 2'!$N$36)</f>
        <v>572.0498533687297</v>
      </c>
      <c r="DD20" s="147">
        <f>DC20*(1+'Page 2'!$N$36)</f>
        <v>607.6066523004537</v>
      </c>
      <c r="DE20" s="147">
        <f>DD20*(1+'Page 2'!$N$36)</f>
        <v>645.3735487312432</v>
      </c>
      <c r="DF20" s="147">
        <f>DE20*(1+'Page 2'!$N$36)</f>
        <v>685.4879152903036</v>
      </c>
      <c r="DG20" s="147">
        <f>DF20*(1+'Page 2'!$N$36)</f>
        <v>728.0956632524261</v>
      </c>
      <c r="DH20" s="147">
        <f>DG20*(1+'Page 2'!$N$36)</f>
        <v>773.351773273032</v>
      </c>
      <c r="DI20" s="147">
        <f>DH20*(1+'Page 2'!$N$36)</f>
        <v>821.420859112019</v>
      </c>
      <c r="DJ20" s="147">
        <f>DI20*(1+'Page 2'!$N$36)</f>
        <v>872.4777663968878</v>
      </c>
      <c r="DK20" s="147">
        <f>DJ20*(1+'Page 2'!$N$36)</f>
        <v>926.7082086030803</v>
      </c>
      <c r="DL20" s="147">
        <f>DK20*(1+'Page 2'!$N$36)</f>
        <v>984.3094425648318</v>
      </c>
      <c r="DM20" s="147">
        <f>DL20*(1+'Page 2'!$N$36)</f>
        <v>1045.490985973629</v>
      </c>
      <c r="DN20" s="147">
        <f>DM20*(1+'Page 2'!$N$36)</f>
        <v>1110.4753794740893</v>
      </c>
      <c r="DO20" s="147">
        <f>DN20*(1+'Page 2'!$N$36)</f>
        <v>1179.4989961292954</v>
      </c>
      <c r="DP20" s="147">
        <f>DO20*(1+'Page 2'!$N$36)</f>
        <v>1252.8129011999197</v>
      </c>
      <c r="DQ20" s="147">
        <f>DP20*(1+'Page 2'!$N$36)</f>
        <v>1330.683765364484</v>
      </c>
      <c r="DR20" s="147">
        <f>DQ20*(1+'Page 2'!$N$36)</f>
        <v>1413.394834702485</v>
      </c>
      <c r="DS20" s="147">
        <f>DR20*(1+'Page 2'!$N$36)</f>
        <v>1501.2469609685847</v>
      </c>
      <c r="DT20" s="147">
        <f>DS20*(1+'Page 2'!$N$36)</f>
        <v>1594.5596959053673</v>
      </c>
      <c r="DU20" s="147">
        <f>DT20*(1+'Page 2'!$N$36)</f>
        <v>1693.6724535750948</v>
      </c>
      <c r="DV20" s="147">
        <f>DU20*(1+'Page 2'!$N$36)</f>
        <v>1798.9457449383071</v>
      </c>
      <c r="DW20" s="147">
        <f>DV20*(1+'Page 2'!$N$36)</f>
        <v>1910.7624891699006</v>
      </c>
      <c r="DX20" s="147">
        <f>DW20*(1+'Page 2'!$N$36)</f>
        <v>2029.5294064824407</v>
      </c>
      <c r="DY20" s="147">
        <f>DX20*(1+'Page 2'!$N$36)</f>
        <v>2155.678497522942</v>
      </c>
      <c r="DZ20" s="147">
        <f>DY20*(1+'Page 2'!$N$36)</f>
        <v>2289.668614724245</v>
      </c>
      <c r="EA20" s="147">
        <f>DZ20*(1+'Page 2'!$N$36)</f>
        <v>2431.987131326594</v>
      </c>
      <c r="EB20" s="147">
        <f>EA20*(1+'Page 2'!$N$36)</f>
        <v>2583.1517141402896</v>
      </c>
      <c r="EC20" s="147">
        <f>EB20*(1+'Page 2'!$N$36)</f>
        <v>2743.7122064976243</v>
      </c>
      <c r="ED20" s="147">
        <f>EC20*(1+'Page 2'!$N$36)</f>
        <v>2914.252628243121</v>
      </c>
      <c r="EE20" s="147">
        <f>ED20*(1+'Page 2'!$N$36)</f>
        <v>3095.3933000368024</v>
      </c>
      <c r="EF20" s="147">
        <f>EE20*(1+'Page 2'!$N$36)</f>
        <v>3287.7930996973937</v>
      </c>
      <c r="EG20" s="147">
        <f>EF20*(1+'Page 2'!$N$36)</f>
        <v>3492.1518587926375</v>
      </c>
      <c r="EH20" s="147">
        <f>EG20*(1+'Page 2'!$N$36)</f>
        <v>3709.212908194042</v>
      </c>
      <c r="EI20" s="147">
        <f>EH20*(1+'Page 2'!$N$36)</f>
        <v>3939.7657818552107</v>
      </c>
      <c r="EJ20" s="147">
        <f>EI20*(1+'Page 2'!$N$36)</f>
        <v>4184.649088648433</v>
      </c>
      <c r="EK20" s="147">
        <f>EJ20*(1+'Page 2'!$N$36)</f>
        <v>4444.753562705497</v>
      </c>
      <c r="EL20" s="147">
        <f>EK20*(1+'Page 2'!$N$36)</f>
        <v>4721.025303357991</v>
      </c>
      <c r="EM20" s="147">
        <f>EL20*(1+'Page 2'!$N$36)</f>
        <v>5014.469216461976</v>
      </c>
      <c r="EN20" s="147">
        <f>EM20*(1+'Page 2'!$N$36)</f>
        <v>5326.15266962446</v>
      </c>
      <c r="EO20" s="147">
        <f>EN20*(1+'Page 2'!$N$36)</f>
        <v>5657.209374627112</v>
      </c>
      <c r="EP20" s="147">
        <f>EO20*(1+'Page 2'!$N$36)</f>
        <v>6008.843511169093</v>
      </c>
      <c r="EQ20" s="147">
        <f>EP20*(1+'Page 2'!$N$36)</f>
        <v>6382.334106928614</v>
      </c>
      <c r="ER20" s="147">
        <f>EQ20*(1+'Page 2'!$N$36)</f>
        <v>6779.03968987519</v>
      </c>
      <c r="ES20" s="147">
        <f>ER20*(1+'Page 2'!$N$36)</f>
        <v>7200.403229754815</v>
      </c>
      <c r="ET20" s="147">
        <f>ES20*(1+'Page 2'!$N$36)</f>
        <v>7647.957386722147</v>
      </c>
      <c r="EU20" s="147">
        <f>ET20*(1+'Page 2'!$N$36)</f>
        <v>8123.33008621096</v>
      </c>
      <c r="EV20" s="147">
        <f>EU20*(1+'Page 2'!$N$36)</f>
        <v>8628.250440320811</v>
      </c>
      <c r="EW20" s="147">
        <f>EV20*(1+'Page 2'!$N$36)</f>
        <v>9164.555037258264</v>
      </c>
      <c r="EX20" s="147">
        <f>EW20*(1+'Page 2'!$N$36)</f>
        <v>9734.194621709774</v>
      </c>
      <c r="EY20" s="147">
        <f>EX20*(1+'Page 2'!$N$36)</f>
        <v>10339.241190445287</v>
      </c>
      <c r="EZ20" s="147">
        <f>EY20*(1+'Page 2'!$N$36)</f>
        <v>10981.895528961997</v>
      </c>
      <c r="FA20" s="147">
        <f>EZ20*(1+'Page 2'!$N$36)</f>
        <v>11664.49521658189</v>
      </c>
      <c r="FB20" s="147">
        <f>FA20*(1+'Page 2'!$N$36)</f>
        <v>12389.523129120693</v>
      </c>
    </row>
    <row r="21" spans="1:158" ht="15">
      <c r="A21" s="152">
        <f>'Page 3'!A27</f>
        <v>16</v>
      </c>
      <c r="B21" s="152" t="str">
        <f>'Page 3'!B27</f>
        <v>NSTAR</v>
      </c>
      <c r="C21" s="153">
        <f>'Page 3'!C27</f>
        <v>2.14</v>
      </c>
      <c r="D21" s="153">
        <f>'Page 3'!D27</f>
        <v>2.32</v>
      </c>
      <c r="E21" s="146">
        <f aca="true" t="shared" si="5" ref="E21:E27">(D21/C21)^(1/3)-1</f>
        <v>0.027286081180642352</v>
      </c>
      <c r="F21" s="146"/>
      <c r="G21" s="146">
        <f>IRR(H21:FB21,0.12)</f>
        <v>0.10793373791219556</v>
      </c>
      <c r="H21" s="147">
        <f>-'Page 2'!C27</f>
        <v>-42.575</v>
      </c>
      <c r="I21" s="147">
        <f aca="true" t="shared" si="6" ref="I21:I27">C21</f>
        <v>2.14</v>
      </c>
      <c r="J21" s="147">
        <f t="shared" si="4"/>
        <v>2.2</v>
      </c>
      <c r="K21" s="147">
        <f t="shared" si="4"/>
        <v>2.2600000000000002</v>
      </c>
      <c r="L21" s="147">
        <f aca="true" t="shared" si="7" ref="L21:L27">D21</f>
        <v>2.32</v>
      </c>
      <c r="M21" s="147">
        <f>L21*(1+'Page 2'!$N$36)</f>
        <v>2.4642038190130036</v>
      </c>
      <c r="N21" s="147">
        <f>M21*(1+'Page 2'!$N$36)</f>
        <v>2.6173708886371863</v>
      </c>
      <c r="O21" s="147">
        <f>N21*(1+'Page 2'!$N$36)</f>
        <v>2.7800583360143163</v>
      </c>
      <c r="P21" s="147">
        <f>O21*(1+'Page 2'!$N$36)</f>
        <v>2.9528579175368166</v>
      </c>
      <c r="Q21" s="147">
        <f>P21*(1+'Page 2'!$N$36)</f>
        <v>3.136398171291814</v>
      </c>
      <c r="R21" s="147">
        <f>Q21*(1+'Page 2'!$N$36)</f>
        <v>3.3313467032942623</v>
      </c>
      <c r="S21" s="147">
        <f>R21*(1+'Page 2'!$N$36)</f>
        <v>3.5384126158250435</v>
      </c>
      <c r="T21" s="147">
        <f>S21*(1+'Page 2'!$N$36)</f>
        <v>3.758349086706838</v>
      </c>
      <c r="U21" s="147">
        <f>T21*(1+'Page 2'!$N$36)</f>
        <v>3.9919561088995796</v>
      </c>
      <c r="V21" s="147">
        <f>U21*(1+'Page 2'!$N$36)</f>
        <v>4.2400834003804455</v>
      </c>
      <c r="W21" s="147">
        <f>V21*(1+'Page 2'!$N$36)</f>
        <v>4.503633494892731</v>
      </c>
      <c r="X21" s="147">
        <f>W21*(1+'Page 2'!$N$36)</f>
        <v>4.78356502480584</v>
      </c>
      <c r="Y21" s="147">
        <f>X21*(1+'Page 2'!$N$36)</f>
        <v>5.080896208027408</v>
      </c>
      <c r="Z21" s="147">
        <f>Y21*(1+'Page 2'!$N$36)</f>
        <v>5.3967085516507876</v>
      </c>
      <c r="AA21" s="147">
        <f>Z21*(1+'Page 2'!$N$36)</f>
        <v>5.732150785809486</v>
      </c>
      <c r="AB21" s="147">
        <f>AA21*(1+'Page 2'!$N$36)</f>
        <v>6.088443042047468</v>
      </c>
      <c r="AC21" s="147">
        <f>AB21*(1+'Page 2'!$N$36)</f>
        <v>6.466881291403673</v>
      </c>
      <c r="AD21" s="147">
        <f>AC21*(1+'Page 2'!$N$36)</f>
        <v>6.8688420583537395</v>
      </c>
      <c r="AE21" s="147">
        <f>AD21*(1+'Page 2'!$N$36)</f>
        <v>7.295787427755356</v>
      </c>
      <c r="AF21" s="147">
        <f>AE21*(1+'Page 2'!$N$36)</f>
        <v>7.7492703630093995</v>
      </c>
      <c r="AG21" s="147">
        <f>AF21*(1+'Page 2'!$N$36)</f>
        <v>8.230940354781055</v>
      </c>
      <c r="AH21" s="147">
        <f>AG21*(1+'Page 2'!$N$36)</f>
        <v>8.742549420827467</v>
      </c>
      <c r="AI21" s="147">
        <f>AH21*(1+'Page 2'!$N$36)</f>
        <v>9.28595847875559</v>
      </c>
      <c r="AJ21" s="147">
        <f>AI21*(1+'Page 2'!$N$36)</f>
        <v>9.863144114890392</v>
      </c>
      <c r="AK21" s="147">
        <f>AJ21*(1+'Page 2'!$N$36)</f>
        <v>10.47620577387437</v>
      </c>
      <c r="AL21" s="147">
        <f>AK21*(1+'Page 2'!$N$36)</f>
        <v>11.127373395149698</v>
      </c>
      <c r="AM21" s="147">
        <f>AL21*(1+'Page 2'!$N$36)</f>
        <v>11.819015524099818</v>
      </c>
      <c r="AN21" s="147">
        <f>AM21*(1+'Page 2'!$N$36)</f>
        <v>12.55364792735377</v>
      </c>
      <c r="AO21" s="147">
        <f>AN21*(1+'Page 2'!$N$36)</f>
        <v>13.333942743590448</v>
      </c>
      <c r="AP21" s="147">
        <f>AO21*(1+'Page 2'!$N$36)</f>
        <v>14.16273820312772</v>
      </c>
      <c r="AQ21" s="147">
        <f>AP21*(1+'Page 2'!$N$36)</f>
        <v>15.043048951650299</v>
      </c>
      <c r="AR21" s="147">
        <f>AQ21*(1+'Page 2'!$N$36)</f>
        <v>15.978077015627685</v>
      </c>
      <c r="AS21" s="147">
        <f>AR21*(1+'Page 2'!$N$36)</f>
        <v>16.9712234493076</v>
      </c>
      <c r="AT21" s="147">
        <f>AS21*(1+'Page 2'!$N$36)</f>
        <v>18.026100705649498</v>
      </c>
      <c r="AU21" s="147">
        <f>AT21*(1+'Page 2'!$N$36)</f>
        <v>19.146545776195904</v>
      </c>
      <c r="AV21" s="147">
        <f>AU21*(1+'Page 2'!$N$36)</f>
        <v>20.336634147676396</v>
      </c>
      <c r="AW21" s="147">
        <f>AV21*(1+'Page 2'!$N$36)</f>
        <v>21.60069462610967</v>
      </c>
      <c r="AX21" s="147">
        <f>AW21*(1+'Page 2'!$N$36)</f>
        <v>22.94332508232462</v>
      </c>
      <c r="AY21" s="147">
        <f>AX21*(1+'Page 2'!$N$36)</f>
        <v>24.369409176172915</v>
      </c>
      <c r="AZ21" s="147">
        <f>AY21*(1+'Page 2'!$N$36)</f>
        <v>25.884134120265447</v>
      </c>
      <c r="BA21" s="147">
        <f>AZ21*(1+'Page 2'!$N$36)</f>
        <v>27.493009547846082</v>
      </c>
      <c r="BB21" s="147">
        <f>BA21*(1+'Page 2'!$N$36)</f>
        <v>29.201887553432453</v>
      </c>
      <c r="BC21" s="147">
        <f>BB21*(1+'Page 2'!$N$36)</f>
        <v>31.016983979119203</v>
      </c>
      <c r="BD21" s="147">
        <f>BC21*(1+'Page 2'!$N$36)</f>
        <v>32.944901023970125</v>
      </c>
      <c r="BE21" s="147">
        <f>BD21*(1+'Page 2'!$N$36)</f>
        <v>34.99265125873819</v>
      </c>
      <c r="BF21" s="147">
        <f>BE21*(1+'Page 2'!$N$36)</f>
        <v>37.167683133264156</v>
      </c>
      <c r="BG21" s="147">
        <f>BF21*(1+'Page 2'!$N$36)</f>
        <v>39.477908069333935</v>
      </c>
      <c r="BH21" s="147">
        <f>BG21*(1+'Page 2'!$N$36)</f>
        <v>41.931729237541795</v>
      </c>
      <c r="BI21" s="147">
        <f>BH21*(1+'Page 2'!$N$36)</f>
        <v>44.53807212283178</v>
      </c>
      <c r="BJ21" s="147">
        <f>BI21*(1+'Page 2'!$N$36)</f>
        <v>47.30641698989598</v>
      </c>
      <c r="BK21" s="147">
        <f>BJ21*(1+'Page 2'!$N$36)</f>
        <v>50.24683336651867</v>
      </c>
      <c r="BL21" s="147">
        <f>BK21*(1+'Page 2'!$N$36)</f>
        <v>53.3700166702954</v>
      </c>
      <c r="BM21" s="147">
        <f>BL21*(1+'Page 2'!$N$36)</f>
        <v>56.68732711195241</v>
      </c>
      <c r="BN21" s="147">
        <f>BM21*(1+'Page 2'!$N$36)</f>
        <v>60.21083101677264</v>
      </c>
      <c r="BO21" s="147">
        <f>BN21*(1+'Page 2'!$N$36)</f>
        <v>63.95334471443007</v>
      </c>
      <c r="BP21" s="147">
        <f>BO21*(1+'Page 2'!$N$36)</f>
        <v>67.92848115687659</v>
      </c>
      <c r="BQ21" s="147">
        <f>BP21*(1+'Page 2'!$N$36)</f>
        <v>72.15069943384835</v>
      </c>
      <c r="BR21" s="147">
        <f>BQ21*(1+'Page 2'!$N$36)</f>
        <v>76.63535736609848</v>
      </c>
      <c r="BS21" s="147">
        <f>BR21*(1+'Page 2'!$N$36)</f>
        <v>81.39876736765784</v>
      </c>
      <c r="BT21" s="147">
        <f>BS21*(1+'Page 2'!$N$36)</f>
        <v>86.45825578031616</v>
      </c>
      <c r="BU21" s="147">
        <f>BT21*(1+'Page 2'!$N$36)</f>
        <v>91.83222589614577</v>
      </c>
      <c r="BV21" s="147">
        <f>BU21*(1+'Page 2'!$N$36)</f>
        <v>97.54022489730485</v>
      </c>
      <c r="BW21" s="147">
        <f>BV21*(1+'Page 2'!$N$36)</f>
        <v>103.60301495660599</v>
      </c>
      <c r="BX21" s="147">
        <f>BW21*(1+'Page 2'!$N$36)</f>
        <v>110.04264875746975</v>
      </c>
      <c r="BY21" s="147">
        <f>BX21*(1+'Page 2'!$N$36)</f>
        <v>116.88254970795842</v>
      </c>
      <c r="BZ21" s="147">
        <f>BY21*(1+'Page 2'!$N$36)</f>
        <v>124.14759714065879</v>
      </c>
      <c r="CA21" s="147">
        <f>BZ21*(1+'Page 2'!$N$36)</f>
        <v>131.86421680831864</v>
      </c>
      <c r="CB21" s="147">
        <f>CA21*(1+'Page 2'!$N$36)</f>
        <v>140.0604770044041</v>
      </c>
      <c r="CC21" s="147">
        <f>CB21*(1+'Page 2'!$N$36)</f>
        <v>148.766190658205</v>
      </c>
      <c r="CD21" s="147">
        <f>CC21*(1+'Page 2'!$N$36)</f>
        <v>158.01302377584716</v>
      </c>
      <c r="CE21" s="147">
        <f>CD21*(1+'Page 2'!$N$36)</f>
        <v>167.83461062165307</v>
      </c>
      <c r="CF21" s="147">
        <f>CE21*(1+'Page 2'!$N$36)</f>
        <v>178.26667605880945</v>
      </c>
      <c r="CG21" s="147">
        <f>CF21*(1+'Page 2'!$N$36)</f>
        <v>189.34716549434148</v>
      </c>
      <c r="CH21" s="147">
        <f>CG21*(1+'Page 2'!$N$36)</f>
        <v>201.11638290105324</v>
      </c>
      <c r="CI21" s="147">
        <f>CH21*(1+'Page 2'!$N$36)</f>
        <v>213.61713741847282</v>
      </c>
      <c r="CJ21" s="147">
        <f>CI21*(1+'Page 2'!$N$36)</f>
        <v>226.89489906604584</v>
      </c>
      <c r="CK21" s="147">
        <f>CJ21*(1+'Page 2'!$N$36)</f>
        <v>240.9979641349656</v>
      </c>
      <c r="CL21" s="147">
        <f>CK21*(1+'Page 2'!$N$36)</f>
        <v>255.97763086023323</v>
      </c>
      <c r="CM21" s="147">
        <f>CL21*(1+'Page 2'!$N$36)</f>
        <v>271.88838601193436</v>
      </c>
      <c r="CN21" s="147">
        <f>CM21*(1+'Page 2'!$N$36)</f>
        <v>288.78810308443553</v>
      </c>
      <c r="CO21" s="147">
        <f>CN21*(1+'Page 2'!$N$36)</f>
        <v>306.738252804391</v>
      </c>
      <c r="CP21" s="147">
        <f>CO21*(1+'Page 2'!$N$36)</f>
        <v>325.80412672325707</v>
      </c>
      <c r="CQ21" s="147">
        <f>CP21*(1+'Page 2'!$N$36)</f>
        <v>346.0550747076063</v>
      </c>
      <c r="CR21" s="147">
        <f>CQ21*(1+'Page 2'!$N$36)</f>
        <v>367.5647571910835</v>
      </c>
      <c r="CS21" s="147">
        <f>CR21*(1+'Page 2'!$N$36)</f>
        <v>390.41141310554116</v>
      </c>
      <c r="CT21" s="147">
        <f>CS21*(1+'Page 2'!$N$36)</f>
        <v>414.67814446592155</v>
      </c>
      <c r="CU21" s="147">
        <f>CT21*(1+'Page 2'!$N$36)</f>
        <v>440.45321864403013</v>
      </c>
      <c r="CV21" s="147">
        <f>CU21*(1+'Page 2'!$N$36)</f>
        <v>467.8303894306847</v>
      </c>
      <c r="CW21" s="147">
        <f>CV21*(1+'Page 2'!$N$36)</f>
        <v>496.9092380540664</v>
      </c>
      <c r="CX21" s="147">
        <f>CW21*(1+'Page 2'!$N$36)</f>
        <v>527.7955353946863</v>
      </c>
      <c r="CY21" s="147">
        <f>CX21*(1+'Page 2'!$N$36)</f>
        <v>560.6016267144823</v>
      </c>
      <c r="CZ21" s="147">
        <f>CY21*(1+'Page 2'!$N$36)</f>
        <v>595.4468402994524</v>
      </c>
      <c r="DA21" s="147">
        <f>CZ21*(1+'Page 2'!$N$36)</f>
        <v>632.4579215022142</v>
      </c>
      <c r="DB21" s="147">
        <f>DA21*(1+'Page 2'!$N$36)</f>
        <v>671.7694937632684</v>
      </c>
      <c r="DC21" s="147">
        <f>DB21*(1+'Page 2'!$N$36)</f>
        <v>713.5245482878786</v>
      </c>
      <c r="DD21" s="147">
        <f>DC21*(1+'Page 2'!$N$36)</f>
        <v>757.8749641597063</v>
      </c>
      <c r="DE21" s="147">
        <f>DD21*(1+'Page 2'!$N$36)</f>
        <v>804.9820607830568</v>
      </c>
      <c r="DF21" s="147">
        <f>DE21*(1+'Page 2'!$N$36)</f>
        <v>855.0171846631752</v>
      </c>
      <c r="DG21" s="147">
        <f>DF21*(1+'Page 2'!$N$36)</f>
        <v>908.1623326589408</v>
      </c>
      <c r="DH21" s="147">
        <f>DG21*(1+'Page 2'!$N$36)</f>
        <v>964.6108139749655</v>
      </c>
      <c r="DI21" s="147">
        <f>DH21*(1+'Page 2'!$N$36)</f>
        <v>1024.5679533010139</v>
      </c>
      <c r="DJ21" s="147">
        <f>DI21*(1+'Page 2'!$N$36)</f>
        <v>1088.2518376563341</v>
      </c>
      <c r="DK21" s="147">
        <f>DJ21*(1+'Page 2'!$N$36)</f>
        <v>1155.894109655456</v>
      </c>
      <c r="DL21" s="147">
        <f>DK21*(1+'Page 2'!$N$36)</f>
        <v>1227.7408100808666</v>
      </c>
      <c r="DM21" s="147">
        <f>DL21*(1+'Page 2'!$N$36)</f>
        <v>1304.0532728273233</v>
      </c>
      <c r="DN21" s="147">
        <f>DM21*(1+'Page 2'!$N$36)</f>
        <v>1385.109075473059</v>
      </c>
      <c r="DO21" s="147">
        <f>DN21*(1+'Page 2'!$N$36)</f>
        <v>1471.2030489354668</v>
      </c>
      <c r="DP21" s="147">
        <f>DO21*(1+'Page 2'!$N$36)</f>
        <v>1562.6483498837724</v>
      </c>
      <c r="DQ21" s="147">
        <f>DP21*(1+'Page 2'!$N$36)</f>
        <v>1659.7775998094658</v>
      </c>
      <c r="DR21" s="147">
        <f>DQ21*(1+'Page 2'!$N$36)</f>
        <v>1762.944094897725</v>
      </c>
      <c r="DS21" s="147">
        <f>DR21*(1+'Page 2'!$N$36)</f>
        <v>1872.5230911006024</v>
      </c>
      <c r="DT21" s="147">
        <f>DS21*(1+'Page 2'!$N$36)</f>
        <v>1988.9131690862669</v>
      </c>
      <c r="DU21" s="147">
        <f>DT21*(1+'Page 2'!$N$36)</f>
        <v>2112.537684029153</v>
      </c>
      <c r="DV21" s="147">
        <f>DU21*(1+'Page 2'!$N$36)</f>
        <v>2243.8463055144503</v>
      </c>
      <c r="DW21" s="147">
        <f>DV21*(1+'Page 2'!$N$36)</f>
        <v>2383.3166531581583</v>
      </c>
      <c r="DX21" s="147">
        <f>DW21*(1+'Page 2'!$N$36)</f>
        <v>2531.456033892079</v>
      </c>
      <c r="DY21" s="147">
        <f>DX21*(1+'Page 2'!$N$36)</f>
        <v>2688.8032872329195</v>
      </c>
      <c r="DZ21" s="147">
        <f>DY21*(1+'Page 2'!$N$36)</f>
        <v>2855.9307452474477</v>
      </c>
      <c r="EA21" s="147">
        <f>DZ21*(1+'Page 2'!$N$36)</f>
        <v>3033.446314342851</v>
      </c>
      <c r="EB21" s="147">
        <f>EA21*(1+'Page 2'!$N$36)</f>
        <v>3221.995686454558</v>
      </c>
      <c r="EC21" s="147">
        <f>EB21*(1+'Page 2'!$N$36)</f>
        <v>3422.2646876744598</v>
      </c>
      <c r="ED21" s="147">
        <f>EC21*(1+'Page 2'!$N$36)</f>
        <v>3634.9817728623916</v>
      </c>
      <c r="EE21" s="147">
        <f>ED21*(1+'Page 2'!$N$36)</f>
        <v>3860.920675314726</v>
      </c>
      <c r="EF21" s="147">
        <f>EE21*(1+'Page 2'!$N$36)</f>
        <v>4100.903221127936</v>
      </c>
      <c r="EG21" s="147">
        <f>EF21*(1+'Page 2'!$N$36)</f>
        <v>4355.8023184940475</v>
      </c>
      <c r="EH21" s="147">
        <f>EG21*(1+'Page 2'!$N$36)</f>
        <v>4626.545132801176</v>
      </c>
      <c r="EI21" s="147">
        <f>EH21*(1+'Page 2'!$N$36)</f>
        <v>4914.116459088225</v>
      </c>
      <c r="EJ21" s="147">
        <f>EI21*(1+'Page 2'!$N$36)</f>
        <v>5219.562304120631</v>
      </c>
      <c r="EK21" s="147">
        <f>EJ21*(1+'Page 2'!$N$36)</f>
        <v>5543.99369111654</v>
      </c>
      <c r="EL21" s="147">
        <f>EK21*(1+'Page 2'!$N$36)</f>
        <v>5888.590700962662</v>
      </c>
      <c r="EM21" s="147">
        <f>EL21*(1+'Page 2'!$N$36)</f>
        <v>6254.606764619246</v>
      </c>
      <c r="EN21" s="147">
        <f>EM21*(1+'Page 2'!$N$36)</f>
        <v>6643.37322232729</v>
      </c>
      <c r="EO21" s="147">
        <f>EN21*(1+'Page 2'!$N$36)</f>
        <v>7056.304166201566</v>
      </c>
      <c r="EP21" s="147">
        <f>EO21*(1+'Page 2'!$N$36)</f>
        <v>7494.901583823822</v>
      </c>
      <c r="EQ21" s="147">
        <f>EP21*(1+'Page 2'!$N$36)</f>
        <v>7960.760821545376</v>
      </c>
      <c r="ER21" s="147">
        <f>EQ21*(1+'Page 2'!$N$36)</f>
        <v>8455.576387371211</v>
      </c>
      <c r="ES21" s="147">
        <f>ER21*(1+'Page 2'!$N$36)</f>
        <v>8981.148114532894</v>
      </c>
      <c r="ET21" s="147">
        <f>ES21*(1+'Page 2'!$N$36)</f>
        <v>9539.387708169566</v>
      </c>
      <c r="EU21" s="147">
        <f>ET21*(1+'Page 2'!$N$36)</f>
        <v>10132.325698929806</v>
      </c>
      <c r="EV21" s="147">
        <f>EU21*(1+'Page 2'!$N$36)</f>
        <v>10762.118828787254</v>
      </c>
      <c r="EW21" s="147">
        <f>EV21*(1+'Page 2'!$N$36)</f>
        <v>11431.057895935046</v>
      </c>
      <c r="EX21" s="147">
        <f>EW21*(1+'Page 2'!$N$36)</f>
        <v>12141.576087293919</v>
      </c>
      <c r="EY21" s="147">
        <f>EX21*(1+'Page 2'!$N$36)</f>
        <v>12896.257828942516</v>
      </c>
      <c r="EZ21" s="147">
        <f>EY21*(1+'Page 2'!$N$36)</f>
        <v>13697.848186662282</v>
      </c>
      <c r="FA21" s="147">
        <f>EZ21*(1+'Page 2'!$N$36)</f>
        <v>14549.262850790321</v>
      </c>
      <c r="FB21" s="147">
        <f>FA21*(1+'Page 2'!$N$36)</f>
        <v>15453.598741698936</v>
      </c>
    </row>
    <row r="22" spans="1:158" ht="15">
      <c r="A22" s="152">
        <f>'Page 3'!A28</f>
        <v>17</v>
      </c>
      <c r="B22" s="152" t="str">
        <f>'Page 3'!B28</f>
        <v>Pinnacle West</v>
      </c>
      <c r="C22" s="153">
        <f>'Page 3'!C28</f>
        <v>1.63</v>
      </c>
      <c r="D22" s="153">
        <f>'Page 3'!D28</f>
        <v>1.93</v>
      </c>
      <c r="E22" s="146">
        <f t="shared" si="5"/>
        <v>0.05792911206878615</v>
      </c>
      <c r="F22" s="146"/>
      <c r="G22" s="146">
        <f>IRR(H22:FB22,0.12)</f>
        <v>0.10043685692331135</v>
      </c>
      <c r="H22" s="147">
        <f>-'Page 2'!C28</f>
        <v>-41.91</v>
      </c>
      <c r="I22" s="147">
        <f t="shared" si="6"/>
        <v>1.63</v>
      </c>
      <c r="J22" s="147">
        <f t="shared" si="4"/>
        <v>1.73</v>
      </c>
      <c r="K22" s="147">
        <f t="shared" si="4"/>
        <v>1.83</v>
      </c>
      <c r="L22" s="147">
        <f t="shared" si="7"/>
        <v>1.93</v>
      </c>
      <c r="M22" s="147">
        <f>L22*(1+'Page 2'!$N$36)</f>
        <v>2.0499626597823695</v>
      </c>
      <c r="N22" s="147">
        <f>M22*(1+'Page 2'!$N$36)</f>
        <v>2.177381816840418</v>
      </c>
      <c r="O22" s="147">
        <f>N22*(1+'Page 2'!$N$36)</f>
        <v>2.3127209433222546</v>
      </c>
      <c r="P22" s="147">
        <f>O22*(1+'Page 2'!$N$36)</f>
        <v>2.4564723193301967</v>
      </c>
      <c r="Q22" s="147">
        <f>P22*(1+'Page 2'!$N$36)</f>
        <v>2.6091588235315526</v>
      </c>
      <c r="R22" s="147">
        <f>Q22*(1+'Page 2'!$N$36)</f>
        <v>2.771335835068072</v>
      </c>
      <c r="S22" s="147">
        <f>R22*(1+'Page 2'!$N$36)</f>
        <v>2.943593253682041</v>
      </c>
      <c r="T22" s="147">
        <f>S22*(1+'Page 2'!$N$36)</f>
        <v>3.1265576454069826</v>
      </c>
      <c r="U22" s="147">
        <f>T22*(1+'Page 2'!$N$36)</f>
        <v>3.3208945216276686</v>
      </c>
      <c r="V22" s="147">
        <f>U22*(1+'Page 2'!$N$36)</f>
        <v>3.5273107597992515</v>
      </c>
      <c r="W22" s="147">
        <f>V22*(1+'Page 2'!$N$36)</f>
        <v>3.746557174630593</v>
      </c>
      <c r="X22" s="147">
        <f>W22*(1+'Page 2'!$N$36)</f>
        <v>3.9794312490841706</v>
      </c>
      <c r="Y22" s="147">
        <f>X22*(1+'Page 2'!$N$36)</f>
        <v>4.22678003512625</v>
      </c>
      <c r="Z22" s="147">
        <f>Y22*(1+'Page 2'!$N$36)</f>
        <v>4.489503234778458</v>
      </c>
      <c r="AA22" s="147">
        <f>Z22*(1+'Page 2'!$N$36)</f>
        <v>4.76855647267772</v>
      </c>
      <c r="AB22" s="147">
        <f>AA22*(1+'Page 2'!$N$36)</f>
        <v>5.064954772048111</v>
      </c>
      <c r="AC22" s="147">
        <f>AB22*(1+'Page 2'!$N$36)</f>
        <v>5.379776246728057</v>
      </c>
      <c r="AD22" s="147">
        <f>AC22*(1+'Page 2'!$N$36)</f>
        <v>5.714166022682208</v>
      </c>
      <c r="AE22" s="147">
        <f>AD22*(1+'Page 2'!$N$36)</f>
        <v>6.069340403262001</v>
      </c>
      <c r="AF22" s="147">
        <f>AE22*(1+'Page 2'!$N$36)</f>
        <v>6.4465912933655805</v>
      </c>
      <c r="AG22" s="147">
        <f>AF22*(1+'Page 2'!$N$36)</f>
        <v>6.8472908985894145</v>
      </c>
      <c r="AH22" s="147">
        <f>AG22*(1+'Page 2'!$N$36)</f>
        <v>7.272896716464231</v>
      </c>
      <c r="AI22" s="147">
        <f>AH22*(1+'Page 2'!$N$36)</f>
        <v>7.724956837930299</v>
      </c>
      <c r="AJ22" s="147">
        <f>AI22*(1+'Page 2'!$N$36)</f>
        <v>8.205115578335544</v>
      </c>
      <c r="AK22" s="147">
        <f>AJ22*(1+'Page 2'!$N$36)</f>
        <v>8.715119458438593</v>
      </c>
      <c r="AL22" s="147">
        <f>AK22*(1+'Page 2'!$N$36)</f>
        <v>9.25682355717195</v>
      </c>
      <c r="AM22" s="147">
        <f>AL22*(1+'Page 2'!$N$36)</f>
        <v>9.832198259272698</v>
      </c>
      <c r="AN22" s="147">
        <f>AM22*(1+'Page 2'!$N$36)</f>
        <v>10.443336422324478</v>
      </c>
      <c r="AO22" s="147">
        <f>AN22*(1+'Page 2'!$N$36)</f>
        <v>11.09246098927999</v>
      </c>
      <c r="AP22" s="147">
        <f>AO22*(1+'Page 2'!$N$36)</f>
        <v>11.78193307415367</v>
      </c>
      <c r="AQ22" s="147">
        <f>AP22*(1+'Page 2'!$N$36)</f>
        <v>12.5142605502953</v>
      </c>
      <c r="AR22" s="147">
        <f>AQ22*(1+'Page 2'!$N$36)</f>
        <v>13.292107172483384</v>
      </c>
      <c r="AS22" s="147">
        <f>AR22*(1+'Page 2'!$N$36)</f>
        <v>14.118302266018834</v>
      </c>
      <c r="AT22" s="147">
        <f>AS22*(1+'Page 2'!$N$36)</f>
        <v>14.995851018061877</v>
      </c>
      <c r="AU22" s="147">
        <f>AT22*(1+'Page 2'!$N$36)</f>
        <v>15.92794540864574</v>
      </c>
      <c r="AV22" s="147">
        <f>AU22*(1+'Page 2'!$N$36)</f>
        <v>16.91797582112736</v>
      </c>
      <c r="AW22" s="147">
        <f>AV22*(1+'Page 2'!$N$36)</f>
        <v>17.969543374306767</v>
      </c>
      <c r="AX22" s="147">
        <f>AW22*(1+'Page 2'!$N$36)</f>
        <v>19.08647302107179</v>
      </c>
      <c r="AY22" s="147">
        <f>AX22*(1+'Page 2'!$N$36)</f>
        <v>20.27282746121283</v>
      </c>
      <c r="AZ22" s="147">
        <f>AY22*(1+'Page 2'!$N$36)</f>
        <v>21.532921919013948</v>
      </c>
      <c r="BA22" s="147">
        <f>AZ22*(1+'Page 2'!$N$36)</f>
        <v>22.871339839371977</v>
      </c>
      <c r="BB22" s="147">
        <f>BA22*(1+'Page 2'!$N$36)</f>
        <v>24.292949559536503</v>
      </c>
      <c r="BC22" s="147">
        <f>BB22*(1+'Page 2'!$N$36)</f>
        <v>25.80292201711212</v>
      </c>
      <c r="BD22" s="147">
        <f>BC22*(1+'Page 2'!$N$36)</f>
        <v>27.406749558733797</v>
      </c>
      <c r="BE22" s="147">
        <f>BD22*(1+'Page 2'!$N$36)</f>
        <v>29.110265917829643</v>
      </c>
      <c r="BF22" s="147">
        <f>BE22*(1+'Page 2'!$N$36)</f>
        <v>30.91966743413788</v>
      </c>
      <c r="BG22" s="147">
        <f>BF22*(1+'Page 2'!$N$36)</f>
        <v>32.84153559216145</v>
      </c>
      <c r="BH22" s="147">
        <f>BG22*(1+'Page 2'!$N$36)</f>
        <v>34.882860960541265</v>
      </c>
      <c r="BI22" s="147">
        <f>BH22*(1+'Page 2'!$N$36)</f>
        <v>37.05106861942474</v>
      </c>
      <c r="BJ22" s="147">
        <f>BI22*(1+'Page 2'!$N$36)</f>
        <v>39.35404516831866</v>
      </c>
      <c r="BK22" s="147">
        <f>BJ22*(1+'Page 2'!$N$36)</f>
        <v>41.800167412664265</v>
      </c>
      <c r="BL22" s="147">
        <f>BK22*(1+'Page 2'!$N$36)</f>
        <v>44.39833283347853</v>
      </c>
      <c r="BM22" s="147">
        <f>BL22*(1+'Page 2'!$N$36)</f>
        <v>47.15799195089147</v>
      </c>
      <c r="BN22" s="147">
        <f>BM22*(1+'Page 2'!$N$36)</f>
        <v>50.08918269929796</v>
      </c>
      <c r="BO22" s="147">
        <f>BN22*(1+'Page 2'!$N$36)</f>
        <v>53.202566939159524</v>
      </c>
      <c r="BP22" s="147">
        <f>BO22*(1+'Page 2'!$N$36)</f>
        <v>56.50946923826374</v>
      </c>
      <c r="BQ22" s="147">
        <f>BP22*(1+'Page 2'!$N$36)</f>
        <v>60.02191806350317</v>
      </c>
      <c r="BR22" s="147">
        <f>BQ22*(1+'Page 2'!$N$36)</f>
        <v>63.75268953300436</v>
      </c>
      <c r="BS22" s="147">
        <f>BR22*(1+'Page 2'!$N$36)</f>
        <v>67.71535388774987</v>
      </c>
      <c r="BT22" s="147">
        <f>BS22*(1+'Page 2'!$N$36)</f>
        <v>71.92432485172857</v>
      </c>
      <c r="BU22" s="147">
        <f>BT22*(1+'Page 2'!$N$36)</f>
        <v>76.39491206015579</v>
      </c>
      <c r="BV22" s="147">
        <f>BU22*(1+'Page 2'!$N$36)</f>
        <v>81.14337674646485</v>
      </c>
      <c r="BW22" s="147">
        <f>BV22*(1+'Page 2'!$N$36)</f>
        <v>86.18699089062486</v>
      </c>
      <c r="BX22" s="147">
        <f>BW22*(1+'Page 2'!$N$36)</f>
        <v>91.54410004392963</v>
      </c>
      <c r="BY22" s="147">
        <f>BX22*(1+'Page 2'!$N$36)</f>
        <v>97.23419005877581</v>
      </c>
      <c r="BZ22" s="147">
        <f>BY22*(1+'Page 2'!$N$36)</f>
        <v>103.27795796615155</v>
      </c>
      <c r="CA22" s="147">
        <f>BZ22*(1+'Page 2'!$N$36)</f>
        <v>109.69738725864444</v>
      </c>
      <c r="CB22" s="147">
        <f>CA22*(1+'Page 2'!$N$36)</f>
        <v>116.51582785280175</v>
      </c>
      <c r="CC22" s="147">
        <f>CB22*(1+'Page 2'!$N$36)</f>
        <v>123.75808102169646</v>
      </c>
      <c r="CD22" s="147">
        <f>CC22*(1+'Page 2'!$N$36)</f>
        <v>131.45048960663152</v>
      </c>
      <c r="CE22" s="147">
        <f>CD22*(1+'Page 2'!$N$36)</f>
        <v>139.62103383611662</v>
      </c>
      <c r="CF22" s="147">
        <f>CE22*(1+'Page 2'!$N$36)</f>
        <v>148.29943310064758</v>
      </c>
      <c r="CG22" s="147">
        <f>CF22*(1+'Page 2'!$N$36)</f>
        <v>157.51725405348242</v>
      </c>
      <c r="CH22" s="147">
        <f>CG22*(1+'Page 2'!$N$36)</f>
        <v>167.30802543061765</v>
      </c>
      <c r="CI22" s="147">
        <f>CH22*(1+'Page 2'!$N$36)</f>
        <v>177.70736000760894</v>
      </c>
      <c r="CJ22" s="147">
        <f>CI22*(1+'Page 2'!$N$36)</f>
        <v>188.75308413683996</v>
      </c>
      <c r="CK22" s="147">
        <f>CJ22*(1+'Page 2'!$N$36)</f>
        <v>200.48537533641544</v>
      </c>
      <c r="CL22" s="147">
        <f>CK22*(1+'Page 2'!$N$36)</f>
        <v>212.94690843114242</v>
      </c>
      <c r="CM22" s="147">
        <f>CL22*(1+'Page 2'!$N$36)</f>
        <v>226.18301077716964</v>
      </c>
      <c r="CN22" s="147">
        <f>CM22*(1+'Page 2'!$N$36)</f>
        <v>240.2418271348969</v>
      </c>
      <c r="CO22" s="147">
        <f>CN22*(1+'Page 2'!$N$36)</f>
        <v>255.17449478985984</v>
      </c>
      <c r="CP22" s="147">
        <f>CO22*(1+'Page 2'!$N$36)</f>
        <v>271.03532955857173</v>
      </c>
      <c r="CQ22" s="147">
        <f>CP22*(1+'Page 2'!$N$36)</f>
        <v>287.88202335589676</v>
      </c>
      <c r="CR22" s="147">
        <f>CQ22*(1+'Page 2'!$N$36)</f>
        <v>305.7758540425826</v>
      </c>
      <c r="CS22" s="147">
        <f>CR22*(1+'Page 2'!$N$36)</f>
        <v>324.7819083162478</v>
      </c>
      <c r="CT22" s="147">
        <f>CS22*(1+'Page 2'!$N$36)</f>
        <v>344.9693184565642</v>
      </c>
      <c r="CU22" s="147">
        <f>CT22*(1+'Page 2'!$N$36)</f>
        <v>366.41151378576666</v>
      </c>
      <c r="CV22" s="147">
        <f>CU22*(1+'Page 2'!$N$36)</f>
        <v>389.18648775914744</v>
      </c>
      <c r="CW22" s="147">
        <f>CV22*(1+'Page 2'!$N$36)</f>
        <v>413.37708165704686</v>
      </c>
      <c r="CX22" s="147">
        <f>CW22*(1+'Page 2'!$N$36)</f>
        <v>439.07128591023496</v>
      </c>
      <c r="CY22" s="147">
        <f>CX22*(1+'Page 2'!$N$36)</f>
        <v>466.3625601547204</v>
      </c>
      <c r="CZ22" s="147">
        <f>CY22*(1+'Page 2'!$N$36)</f>
        <v>495.35017318014815</v>
      </c>
      <c r="DA22" s="147">
        <f>CZ22*(1+'Page 2'!$N$36)</f>
        <v>526.1395640083077</v>
      </c>
      <c r="DB22" s="147">
        <f>DA22*(1+'Page 2'!$N$36)</f>
        <v>558.842725415133</v>
      </c>
      <c r="DC22" s="147">
        <f>DB22*(1+'Page 2'!$N$36)</f>
        <v>593.5786112912095</v>
      </c>
      <c r="DD22" s="147">
        <f>DC22*(1+'Page 2'!$N$36)</f>
        <v>630.4735693225145</v>
      </c>
      <c r="DE22" s="147">
        <f>DD22*(1+'Page 2'!$N$36)</f>
        <v>669.6618005652156</v>
      </c>
      <c r="DF22" s="147">
        <f>DE22*(1+'Page 2'!$N$36)</f>
        <v>711.2858475861761</v>
      </c>
      <c r="DG22" s="147">
        <f>DF22*(1+'Page 2'!$N$36)</f>
        <v>755.4971129447226</v>
      </c>
      <c r="DH22" s="147">
        <f>DG22*(1+'Page 2'!$N$36)</f>
        <v>802.456409901588</v>
      </c>
      <c r="DI22" s="147">
        <f>DH22*(1+'Page 2'!$N$36)</f>
        <v>852.3345473581713</v>
      </c>
      <c r="DJ22" s="147">
        <f>DI22*(1+'Page 2'!$N$36)</f>
        <v>905.3129511537611</v>
      </c>
      <c r="DK22" s="147">
        <f>DJ22*(1+'Page 2'!$N$36)</f>
        <v>961.5843239806168</v>
      </c>
      <c r="DL22" s="147">
        <f>DK22*(1+'Page 2'!$N$36)</f>
        <v>1021.353346317273</v>
      </c>
      <c r="DM22" s="147">
        <f>DL22*(1+'Page 2'!$N$36)</f>
        <v>1084.8374209296271</v>
      </c>
      <c r="DN22" s="147">
        <f>DM22*(1+'Page 2'!$N$36)</f>
        <v>1152.2674636478469</v>
      </c>
      <c r="DO22" s="147">
        <f>DN22*(1+'Page 2'!$N$36)</f>
        <v>1223.8887432954532</v>
      </c>
      <c r="DP22" s="147">
        <f>DO22*(1+'Page 2'!$N$36)</f>
        <v>1299.9617738257248</v>
      </c>
      <c r="DQ22" s="147">
        <f>DP22*(1+'Page 2'!$N$36)</f>
        <v>1380.763261910461</v>
      </c>
      <c r="DR22" s="147">
        <f>DQ22*(1+'Page 2'!$N$36)</f>
        <v>1466.5871134278493</v>
      </c>
      <c r="DS22" s="147">
        <f>DR22*(1+'Page 2'!$N$36)</f>
        <v>1557.7455025104152</v>
      </c>
      <c r="DT22" s="147">
        <f>DS22*(1+'Page 2'!$N$36)</f>
        <v>1654.570007041593</v>
      </c>
      <c r="DU22" s="147">
        <f>DT22*(1+'Page 2'!$N$36)</f>
        <v>1757.4128147311492</v>
      </c>
      <c r="DV22" s="147">
        <f>DU22*(1+'Page 2'!$N$36)</f>
        <v>1866.6480041564182</v>
      </c>
      <c r="DW22" s="147">
        <f>DV22*(1+'Page 2'!$N$36)</f>
        <v>1982.6729054289858</v>
      </c>
      <c r="DX22" s="147">
        <f>DW22*(1+'Page 2'!$N$36)</f>
        <v>2105.909545436084</v>
      </c>
      <c r="DY22" s="147">
        <f>DX22*(1+'Page 2'!$N$36)</f>
        <v>2236.8061829135936</v>
      </c>
      <c r="DZ22" s="147">
        <f>DY22*(1+'Page 2'!$N$36)</f>
        <v>2375.8389389343</v>
      </c>
      <c r="EA22" s="147">
        <f>DZ22*(1+'Page 2'!$N$36)</f>
        <v>2523.513528742114</v>
      </c>
      <c r="EB22" s="147">
        <f>EA22*(1+'Page 2'!$N$36)</f>
        <v>2680.367101231594</v>
      </c>
      <c r="EC22" s="147">
        <f>EB22*(1+'Page 2'!$N$36)</f>
        <v>2846.9701927636675</v>
      </c>
      <c r="ED22" s="147">
        <f>EC22*(1+'Page 2'!$N$36)</f>
        <v>3023.9288024243174</v>
      </c>
      <c r="EE22" s="147">
        <f>ED22*(1+'Page 2'!$N$36)</f>
        <v>3211.886596274751</v>
      </c>
      <c r="EF22" s="147">
        <f>EE22*(1+'Page 2'!$N$36)</f>
        <v>3411.527248610741</v>
      </c>
      <c r="EG22" s="147">
        <f>EF22*(1+'Page 2'!$N$36)</f>
        <v>3623.576928747204</v>
      </c>
      <c r="EH22" s="147">
        <f>EG22*(1+'Page 2'!$N$36)</f>
        <v>3848.8069423733928</v>
      </c>
      <c r="EI22" s="147">
        <f>EH22*(1+'Page 2'!$N$36)</f>
        <v>4088.036537086326</v>
      </c>
      <c r="EJ22" s="147">
        <f>EI22*(1+'Page 2'!$N$36)</f>
        <v>4342.13588230725</v>
      </c>
      <c r="EK22" s="147">
        <f>EJ22*(1+'Page 2'!$N$36)</f>
        <v>4612.029234420225</v>
      </c>
      <c r="EL22" s="147">
        <f>EK22*(1+'Page 2'!$N$36)</f>
        <v>4898.698298645663</v>
      </c>
      <c r="EM22" s="147">
        <f>EL22*(1+'Page 2'!$N$36)</f>
        <v>5203.185799877218</v>
      </c>
      <c r="EN22" s="147">
        <f>EM22*(1+'Page 2'!$N$36)</f>
        <v>5526.5992754705485</v>
      </c>
      <c r="EO22" s="147">
        <f>EN22*(1+'Page 2'!$N$36)</f>
        <v>5870.115103779752</v>
      </c>
      <c r="EP22" s="147">
        <f>EO22*(1+'Page 2'!$N$36)</f>
        <v>6234.982783094819</v>
      </c>
      <c r="EQ22" s="147">
        <f>EP22*(1+'Page 2'!$N$36)</f>
        <v>6622.529476544215</v>
      </c>
      <c r="ER22" s="147">
        <f>EQ22*(1+'Page 2'!$N$36)</f>
        <v>7034.164839494157</v>
      </c>
      <c r="ES22" s="147">
        <f>ER22*(1+'Page 2'!$N$36)</f>
        <v>7471.386147003661</v>
      </c>
      <c r="ET22" s="147">
        <f>ES22*(1+'Page 2'!$N$36)</f>
        <v>7935.783739985894</v>
      </c>
      <c r="EU22" s="147">
        <f>ET22*(1+'Page 2'!$N$36)</f>
        <v>8429.046809885576</v>
      </c>
      <c r="EV22" s="147">
        <f>EU22*(1+'Page 2'!$N$36)</f>
        <v>8952.96954291354</v>
      </c>
      <c r="EW22" s="147">
        <f>EV22*(1+'Page 2'!$N$36)</f>
        <v>9509.457646187351</v>
      </c>
      <c r="EX22" s="147">
        <f>EW22*(1+'Page 2'!$N$36)</f>
        <v>10100.535279516069</v>
      </c>
      <c r="EY22" s="147">
        <f>EX22*(1+'Page 2'!$N$36)</f>
        <v>10728.352418042705</v>
      </c>
      <c r="EZ22" s="147">
        <f>EY22*(1+'Page 2'!$N$36)</f>
        <v>11395.192672525098</v>
      </c>
      <c r="FA22" s="147">
        <f>EZ22*(1+'Page 2'!$N$36)</f>
        <v>12103.48159570058</v>
      </c>
      <c r="FB22" s="147">
        <f>FA22*(1+'Page 2'!$N$36)</f>
        <v>12855.795504947833</v>
      </c>
    </row>
    <row r="23" spans="1:158" ht="15">
      <c r="A23" s="152">
        <f>'Page 3'!A29</f>
        <v>18</v>
      </c>
      <c r="B23" s="152" t="str">
        <f>'Page 3'!B29</f>
        <v>Potomac Elec. Pwr.</v>
      </c>
      <c r="C23" s="153">
        <f>'Page 3'!C29</f>
        <v>1</v>
      </c>
      <c r="D23" s="153">
        <f>'Page 3'!D29</f>
        <v>1.08</v>
      </c>
      <c r="E23" s="146">
        <f t="shared" si="5"/>
        <v>0.025985568006018145</v>
      </c>
      <c r="F23" s="146"/>
      <c r="G23" s="146">
        <f>IRR(H23:FB23,0.12)</f>
        <v>0.10367027109352085</v>
      </c>
      <c r="H23" s="147">
        <f>-'Page 2'!C29</f>
        <v>-21.815</v>
      </c>
      <c r="I23" s="147">
        <f t="shared" si="6"/>
        <v>1</v>
      </c>
      <c r="J23" s="147">
        <f t="shared" si="4"/>
        <v>1.0266666666666666</v>
      </c>
      <c r="K23" s="147">
        <f t="shared" si="4"/>
        <v>1.0533333333333332</v>
      </c>
      <c r="L23" s="147">
        <f t="shared" si="7"/>
        <v>1.08</v>
      </c>
      <c r="M23" s="147">
        <f>L23*(1+'Page 2'!$N$36)</f>
        <v>1.147129364023295</v>
      </c>
      <c r="N23" s="147">
        <f>M23*(1+'Page 2'!$N$36)</f>
        <v>1.2184312757448972</v>
      </c>
      <c r="O23" s="147">
        <f>N23*(1+'Page 2'!$N$36)</f>
        <v>1.2941650874549404</v>
      </c>
      <c r="P23" s="147">
        <f>O23*(1+'Page 2'!$N$36)</f>
        <v>1.374606271956794</v>
      </c>
      <c r="Q23" s="147">
        <f>P23*(1+'Page 2'!$N$36)</f>
        <v>1.460047424566879</v>
      </c>
      <c r="R23" s="147">
        <f>Q23*(1+'Page 2'!$N$36)</f>
        <v>1.550799327395605</v>
      </c>
      <c r="S23" s="147">
        <f>R23*(1+'Page 2'!$N$36)</f>
        <v>1.6471920797806239</v>
      </c>
      <c r="T23" s="147">
        <f>S23*(1+'Page 2'!$N$36)</f>
        <v>1.7495762989842178</v>
      </c>
      <c r="U23" s="147">
        <f>T23*(1+'Page 2'!$N$36)</f>
        <v>1.8583243955222184</v>
      </c>
      <c r="V23" s="147">
        <f>U23*(1+'Page 2'!$N$36)</f>
        <v>1.9738319277633114</v>
      </c>
      <c r="W23" s="147">
        <f>V23*(1+'Page 2'!$N$36)</f>
        <v>2.0965190407259273</v>
      </c>
      <c r="X23" s="147">
        <f>W23*(1+'Page 2'!$N$36)</f>
        <v>2.226831994306168</v>
      </c>
      <c r="Y23" s="147">
        <f>X23*(1+'Page 2'!$N$36)</f>
        <v>2.365244786495518</v>
      </c>
      <c r="Z23" s="147">
        <f>Y23*(1+'Page 2'!$N$36)</f>
        <v>2.5122608774926087</v>
      </c>
      <c r="AA23" s="147">
        <f>Z23*(1+'Page 2'!$N$36)</f>
        <v>2.6684150209802784</v>
      </c>
      <c r="AB23" s="147">
        <f>AA23*(1+'Page 2'!$N$36)</f>
        <v>2.834275209228994</v>
      </c>
      <c r="AC23" s="147">
        <f>AB23*(1+'Page 2'!$N$36)</f>
        <v>3.01044473910171</v>
      </c>
      <c r="AD23" s="147">
        <f>AC23*(1+'Page 2'!$N$36)</f>
        <v>3.197564406475017</v>
      </c>
      <c r="AE23" s="147">
        <f>AD23*(1+'Page 2'!$N$36)</f>
        <v>3.396314837058528</v>
      </c>
      <c r="AF23" s="147">
        <f>AE23*(1+'Page 2'!$N$36)</f>
        <v>3.6074189620905828</v>
      </c>
      <c r="AG23" s="147">
        <f>AF23*(1+'Page 2'!$N$36)</f>
        <v>3.831644647915319</v>
      </c>
      <c r="AH23" s="147">
        <f>AG23*(1+'Page 2'!$N$36)</f>
        <v>4.06980748900589</v>
      </c>
      <c r="AI23" s="147">
        <f>AH23*(1+'Page 2'!$N$36)</f>
        <v>4.322773774593119</v>
      </c>
      <c r="AJ23" s="147">
        <f>AI23*(1+'Page 2'!$N$36)</f>
        <v>4.591463639690354</v>
      </c>
      <c r="AK23" s="147">
        <f>AJ23*(1+'Page 2'!$N$36)</f>
        <v>4.876854411975999</v>
      </c>
      <c r="AL23" s="147">
        <f>AK23*(1+'Page 2'!$N$36)</f>
        <v>5.179984166707618</v>
      </c>
      <c r="AM23" s="147">
        <f>AL23*(1+'Page 2'!$N$36)</f>
        <v>5.501955502598191</v>
      </c>
      <c r="AN23" s="147">
        <f>AM23*(1+'Page 2'!$N$36)</f>
        <v>5.843939552388824</v>
      </c>
      <c r="AO23" s="147">
        <f>AN23*(1+'Page 2'!$N$36)</f>
        <v>6.207180242705898</v>
      </c>
      <c r="AP23" s="147">
        <f>AO23*(1+'Page 2'!$N$36)</f>
        <v>6.592998818697387</v>
      </c>
      <c r="AQ23" s="147">
        <f>AP23*(1+'Page 2'!$N$36)</f>
        <v>7.002798649906174</v>
      </c>
      <c r="AR23" s="147">
        <f>AQ23*(1+'Page 2'!$N$36)</f>
        <v>7.438070334861163</v>
      </c>
      <c r="AS23" s="147">
        <f>AR23*(1+'Page 2'!$N$36)</f>
        <v>7.900397122953539</v>
      </c>
      <c r="AT23" s="147">
        <f>AS23*(1+'Page 2'!$N$36)</f>
        <v>8.391460673319594</v>
      </c>
      <c r="AU23" s="147">
        <f>AT23*(1+'Page 2'!$N$36)</f>
        <v>8.913047171677404</v>
      </c>
      <c r="AV23" s="147">
        <f>AU23*(1+'Page 2'!$N$36)</f>
        <v>9.467053827366598</v>
      </c>
      <c r="AW23" s="147">
        <f>AV23*(1+'Page 2'!$N$36)</f>
        <v>10.055495774223468</v>
      </c>
      <c r="AX23" s="147">
        <f>AW23*(1+'Page 2'!$N$36)</f>
        <v>10.680513400392496</v>
      </c>
      <c r="AY23" s="147">
        <f>AX23*(1+'Page 2'!$N$36)</f>
        <v>11.344380133735669</v>
      </c>
      <c r="AZ23" s="147">
        <f>AY23*(1+'Page 2'!$N$36)</f>
        <v>12.049510711158055</v>
      </c>
      <c r="BA23" s="147">
        <f>AZ23*(1+'Page 2'!$N$36)</f>
        <v>12.798469961928351</v>
      </c>
      <c r="BB23" s="147">
        <f>BA23*(1+'Page 2'!$N$36)</f>
        <v>13.593982136942696</v>
      </c>
      <c r="BC23" s="147">
        <f>BB23*(1+'Page 2'!$N$36)</f>
        <v>14.438940817865838</v>
      </c>
      <c r="BD23" s="147">
        <f>BC23*(1+'Page 2'!$N$36)</f>
        <v>15.336419442192991</v>
      </c>
      <c r="BE23" s="147">
        <f>BD23*(1+'Page 2'!$N$36)</f>
        <v>16.289682482516056</v>
      </c>
      <c r="BF23" s="147">
        <f>BE23*(1+'Page 2'!$N$36)</f>
        <v>17.302197320657456</v>
      </c>
      <c r="BG23" s="147">
        <f>BF23*(1+'Page 2'!$N$36)</f>
        <v>18.377646859862356</v>
      </c>
      <c r="BH23" s="147">
        <f>BG23*(1+'Page 2'!$N$36)</f>
        <v>19.519942920924635</v>
      </c>
      <c r="BI23" s="147">
        <f>BH23*(1+'Page 2'!$N$36)</f>
        <v>20.733240470973417</v>
      </c>
      <c r="BJ23" s="147">
        <f>BI23*(1+'Page 2'!$N$36)</f>
        <v>22.021952736675715</v>
      </c>
      <c r="BK23" s="147">
        <f>BJ23*(1+'Page 2'!$N$36)</f>
        <v>23.390767256827658</v>
      </c>
      <c r="BL23" s="147">
        <f>BK23*(1+'Page 2'!$N$36)</f>
        <v>24.844662932723722</v>
      </c>
      <c r="BM23" s="147">
        <f>BL23*(1+'Page 2'!$N$36)</f>
        <v>26.388928138322676</v>
      </c>
      <c r="BN23" s="147">
        <f>BM23*(1+'Page 2'!$N$36)</f>
        <v>28.029179956083816</v>
      </c>
      <c r="BO23" s="147">
        <f>BN23*(1+'Page 2'!$N$36)</f>
        <v>29.771384608441583</v>
      </c>
      <c r="BP23" s="147">
        <f>BO23*(1+'Page 2'!$N$36)</f>
        <v>31.62187915923565</v>
      </c>
      <c r="BQ23" s="147">
        <f>BP23*(1+'Page 2'!$N$36)</f>
        <v>33.58739456403285</v>
      </c>
      <c r="BR23" s="147">
        <f>BQ23*(1+'Page 2'!$N$36)</f>
        <v>35.67508015318377</v>
      </c>
      <c r="BS23" s="147">
        <f>BR23*(1+'Page 2'!$N$36)</f>
        <v>37.8925296366683</v>
      </c>
      <c r="BT23" s="147">
        <f>BS23*(1+'Page 2'!$N$36)</f>
        <v>40.247808725319594</v>
      </c>
      <c r="BU23" s="147">
        <f>BT23*(1+'Page 2'!$N$36)</f>
        <v>42.749484468895446</v>
      </c>
      <c r="BV23" s="147">
        <f>BU23*(1+'Page 2'!$N$36)</f>
        <v>45.406656417710884</v>
      </c>
      <c r="BW23" s="147">
        <f>BV23*(1+'Page 2'!$N$36)</f>
        <v>48.22898972117866</v>
      </c>
      <c r="BX23" s="147">
        <f>BW23*(1+'Page 2'!$N$36)</f>
        <v>51.22675028364972</v>
      </c>
      <c r="BY23" s="147">
        <f>BX23*(1+'Page 2'!$N$36)</f>
        <v>54.41084210542893</v>
      </c>
      <c r="BZ23" s="147">
        <f>BY23*(1+'Page 2'!$N$36)</f>
        <v>57.79284694478944</v>
      </c>
      <c r="CA23" s="147">
        <f>BZ23*(1+'Page 2'!$N$36)</f>
        <v>61.38506644525178</v>
      </c>
      <c r="CB23" s="147">
        <f>CA23*(1+'Page 2'!$N$36)</f>
        <v>65.20056688136053</v>
      </c>
      <c r="CC23" s="147">
        <f>CB23*(1+'Page 2'!$N$36)</f>
        <v>69.25322668571611</v>
      </c>
      <c r="CD23" s="147">
        <f>CC23*(1+'Page 2'!$N$36)</f>
        <v>73.55778693013573</v>
      </c>
      <c r="CE23" s="147">
        <f>CD23*(1+'Page 2'!$N$36)</f>
        <v>78.12990494456263</v>
      </c>
      <c r="CF23" s="147">
        <f>CE23*(1+'Page 2'!$N$36)</f>
        <v>82.98621126875611</v>
      </c>
      <c r="CG23" s="147">
        <f>CF23*(1+'Page 2'!$N$36)</f>
        <v>88.14437014391757</v>
      </c>
      <c r="CH23" s="147">
        <f>CG23*(1+'Page 2'!$N$36)</f>
        <v>93.62314376428338</v>
      </c>
      <c r="CI23" s="147">
        <f>CH23*(1+'Page 2'!$N$36)</f>
        <v>99.4424605223925</v>
      </c>
      <c r="CJ23" s="147">
        <f>CI23*(1+'Page 2'!$N$36)</f>
        <v>105.62348749626268</v>
      </c>
      <c r="CK23" s="147">
        <f>CJ23*(1+'Page 2'!$N$36)</f>
        <v>112.18870744213912</v>
      </c>
      <c r="CL23" s="147">
        <f>CK23*(1+'Page 2'!$N$36)</f>
        <v>119.16200057286716</v>
      </c>
      <c r="CM23" s="147">
        <f>CL23*(1+'Page 2'!$N$36)</f>
        <v>126.5687314193487</v>
      </c>
      <c r="CN23" s="147">
        <f>CM23*(1+'Page 2'!$N$36)</f>
        <v>134.43584109103026</v>
      </c>
      <c r="CO23" s="147">
        <f>CN23*(1+'Page 2'!$N$36)</f>
        <v>142.7919452710095</v>
      </c>
      <c r="CP23" s="147">
        <f>CO23*(1+'Page 2'!$N$36)</f>
        <v>151.6674383022058</v>
      </c>
      <c r="CQ23" s="147">
        <f>CP23*(1+'Page 2'!$N$36)</f>
        <v>161.09460374319596</v>
      </c>
      <c r="CR23" s="147">
        <f>CQ23*(1+'Page 2'!$N$36)</f>
        <v>171.10773179584913</v>
      </c>
      <c r="CS23" s="147">
        <f>CR23*(1+'Page 2'!$N$36)</f>
        <v>181.74324403188973</v>
      </c>
      <c r="CT23" s="147">
        <f>CS23*(1+'Page 2'!$N$36)</f>
        <v>193.03982587206679</v>
      </c>
      <c r="CU23" s="147">
        <f>CT23*(1+'Page 2'!$N$36)</f>
        <v>205.038567299807</v>
      </c>
      <c r="CV23" s="147">
        <f>CU23*(1+'Page 2'!$N$36)</f>
        <v>217.78311232118068</v>
      </c>
      <c r="CW23" s="147">
        <f>CV23*(1+'Page 2'!$N$36)</f>
        <v>231.31981771482387</v>
      </c>
      <c r="CX23" s="147">
        <f>CW23*(1+'Page 2'!$N$36)</f>
        <v>245.69792164925036</v>
      </c>
      <c r="CY23" s="147">
        <f>CX23*(1+'Page 2'!$N$36)</f>
        <v>260.9697227808795</v>
      </c>
      <c r="CZ23" s="147">
        <f>CY23*(1+'Page 2'!$N$36)</f>
        <v>277.1907704842277</v>
      </c>
      <c r="DA23" s="147">
        <f>CZ23*(1+'Page 2'!$N$36)</f>
        <v>294.420066906203</v>
      </c>
      <c r="DB23" s="147">
        <f>DA23*(1+'Page 2'!$N$36)</f>
        <v>312.7202815794523</v>
      </c>
      <c r="DC23" s="147">
        <f>DB23*(1+'Page 2'!$N$36)</f>
        <v>332.1579793753915</v>
      </c>
      <c r="DD23" s="147">
        <f>DC23*(1+'Page 2'!$N$36)</f>
        <v>352.80386262606993</v>
      </c>
      <c r="DE23" s="147">
        <f>DD23*(1+'Page 2'!$N$36)</f>
        <v>374.73302829556064</v>
      </c>
      <c r="DF23" s="147">
        <f>DE23*(1+'Page 2'!$N$36)</f>
        <v>398.0252411363054</v>
      </c>
      <c r="DG23" s="147">
        <f>DF23*(1+'Page 2'!$N$36)</f>
        <v>422.7652238239894</v>
      </c>
      <c r="DH23" s="147">
        <f>DG23*(1+'Page 2'!$N$36)</f>
        <v>449.0429651262767</v>
      </c>
      <c r="DI23" s="147">
        <f>DH23*(1+'Page 2'!$N$36)</f>
        <v>476.95404722633367</v>
      </c>
      <c r="DJ23" s="147">
        <f>DI23*(1+'Page 2'!$N$36)</f>
        <v>506.59999339174135</v>
      </c>
      <c r="DK23" s="147">
        <f>DJ23*(1+'Page 2'!$N$36)</f>
        <v>538.0886372534015</v>
      </c>
      <c r="DL23" s="147">
        <f>DK23*(1+'Page 2'!$N$36)</f>
        <v>571.5345150376444</v>
      </c>
      <c r="DM23" s="147">
        <f>DL23*(1+'Page 2'!$N$36)</f>
        <v>607.0592821782363</v>
      </c>
      <c r="DN23" s="147">
        <f>DM23*(1+'Page 2'!$N$36)</f>
        <v>644.792155823665</v>
      </c>
      <c r="DO23" s="147">
        <f>DN23*(1+'Page 2'!$N$36)</f>
        <v>684.8703848492686</v>
      </c>
      <c r="DP23" s="147">
        <f>DO23*(1+'Page 2'!$N$36)</f>
        <v>727.4397490838247</v>
      </c>
      <c r="DQ23" s="147">
        <f>DP23*(1+'Page 2'!$N$36)</f>
        <v>772.655089566475</v>
      </c>
      <c r="DR23" s="147">
        <f>DQ23*(1+'Page 2'!$N$36)</f>
        <v>820.6808717627337</v>
      </c>
      <c r="DS23" s="147">
        <f>DR23*(1+'Page 2'!$N$36)</f>
        <v>871.691783788211</v>
      </c>
      <c r="DT23" s="147">
        <f>DS23*(1+'Page 2'!$N$36)</f>
        <v>925.8733718160203</v>
      </c>
      <c r="DU23" s="147">
        <f>DT23*(1+'Page 2'!$N$36)</f>
        <v>983.4227149790879</v>
      </c>
      <c r="DV23" s="147">
        <f>DU23*(1+'Page 2'!$N$36)</f>
        <v>1044.5491422222435</v>
      </c>
      <c r="DW23" s="147">
        <f>DV23*(1+'Page 2'!$N$36)</f>
        <v>1109.474993711556</v>
      </c>
      <c r="DX23" s="147">
        <f>DW23*(1+'Page 2'!$N$36)</f>
        <v>1178.4364295704502</v>
      </c>
      <c r="DY23" s="147">
        <f>DX23*(1+'Page 2'!$N$36)</f>
        <v>1251.6842888842896</v>
      </c>
      <c r="DZ23" s="147">
        <f>DY23*(1+'Page 2'!$N$36)</f>
        <v>1329.4850020979493</v>
      </c>
      <c r="EA23" s="147">
        <f>DZ23*(1+'Page 2'!$N$36)</f>
        <v>1412.1215601251197</v>
      </c>
      <c r="EB23" s="147">
        <f>EA23*(1+'Page 2'!$N$36)</f>
        <v>1499.8945436943625</v>
      </c>
      <c r="EC23" s="147">
        <f>EB23*(1+'Page 2'!$N$36)</f>
        <v>1593.1232166760408</v>
      </c>
      <c r="ED23" s="147">
        <f>EC23*(1+'Page 2'!$N$36)</f>
        <v>1692.1466873669744</v>
      </c>
      <c r="EE23" s="147">
        <f>ED23*(1+'Page 2'!$N$36)</f>
        <v>1797.3251419568542</v>
      </c>
      <c r="EF23" s="147">
        <f>EE23*(1+'Page 2'!$N$36)</f>
        <v>1909.041154663004</v>
      </c>
      <c r="EG23" s="147">
        <f>EF23*(1+'Page 2'!$N$36)</f>
        <v>2027.701079298952</v>
      </c>
      <c r="EH23" s="147">
        <f>EG23*(1+'Page 2'!$N$36)</f>
        <v>2153.736527338477</v>
      </c>
      <c r="EI23" s="147">
        <f>EH23*(1+'Page 2'!$N$36)</f>
        <v>2287.6059378514137</v>
      </c>
      <c r="EJ23" s="147">
        <f>EI23*(1+'Page 2'!$N$36)</f>
        <v>2429.7962450216714</v>
      </c>
      <c r="EK23" s="147">
        <f>EJ23*(1+'Page 2'!$N$36)</f>
        <v>2580.8246493128704</v>
      </c>
      <c r="EL23" s="147">
        <f>EK23*(1+'Page 2'!$N$36)</f>
        <v>2741.240498723996</v>
      </c>
      <c r="EM23" s="147">
        <f>EL23*(1+'Page 2'!$N$36)</f>
        <v>2911.627286977923</v>
      </c>
      <c r="EN23" s="147">
        <f>EM23*(1+'Page 2'!$N$36)</f>
        <v>3092.6047759109783</v>
      </c>
      <c r="EO23" s="147">
        <f>EN23*(1+'Page 2'!$N$36)</f>
        <v>3284.831249783486</v>
      </c>
      <c r="EP23" s="147">
        <f>EO23*(1+'Page 2'!$N$36)</f>
        <v>3489.005909711088</v>
      </c>
      <c r="EQ23" s="147">
        <f>EP23*(1+'Page 2'!$N$36)</f>
        <v>3705.871416926294</v>
      </c>
      <c r="ER23" s="147">
        <f>EQ23*(1+'Page 2'!$N$36)</f>
        <v>3936.2165941210797</v>
      </c>
      <c r="ES23" s="147">
        <f>ER23*(1+'Page 2'!$N$36)</f>
        <v>4180.879294696346</v>
      </c>
      <c r="ET23" s="147">
        <f>ES23*(1+'Page 2'!$N$36)</f>
        <v>4440.749450354797</v>
      </c>
      <c r="EU23" s="147">
        <f>ET23*(1+'Page 2'!$N$36)</f>
        <v>4716.772308122495</v>
      </c>
      <c r="EV23" s="147">
        <f>EU23*(1+'Page 2'!$N$36)</f>
        <v>5009.951868573376</v>
      </c>
      <c r="EW23" s="147">
        <f>EV23*(1+'Page 2'!$N$36)</f>
        <v>5321.354537762864</v>
      </c>
      <c r="EX23" s="147">
        <f>EW23*(1+'Page 2'!$N$36)</f>
        <v>5652.113006154063</v>
      </c>
      <c r="EY23" s="147">
        <f>EX23*(1+'Page 2'!$N$36)</f>
        <v>6003.4303686456515</v>
      </c>
      <c r="EZ23" s="147">
        <f>EY23*(1+'Page 2'!$N$36)</f>
        <v>6376.584500687612</v>
      </c>
      <c r="FA23" s="147">
        <f>EZ23*(1+'Page 2'!$N$36)</f>
        <v>6772.932706402388</v>
      </c>
      <c r="FB23" s="147">
        <f>FA23*(1+'Page 2'!$N$36)</f>
        <v>7193.916655618467</v>
      </c>
    </row>
    <row r="24" spans="1:158" ht="15">
      <c r="A24" s="152">
        <f>'Page 3'!A30</f>
        <v>19</v>
      </c>
      <c r="B24" s="152" t="str">
        <f>'Page 3'!B30</f>
        <v>P.S. Enterprise Gp.</v>
      </c>
      <c r="C24" s="153">
        <f>'Page 3'!C30</f>
        <v>2.16</v>
      </c>
      <c r="D24" s="153">
        <f>'Page 3'!D30</f>
        <v>2.24</v>
      </c>
      <c r="E24" s="146">
        <f t="shared" si="5"/>
        <v>0.012196323958554078</v>
      </c>
      <c r="F24" s="146"/>
      <c r="G24" s="146">
        <f>IRR(H24:FB24,0.12)</f>
        <v>0.10511445692353456</v>
      </c>
      <c r="H24" s="147">
        <f>-'Page 2'!C30</f>
        <v>-43.90666666666667</v>
      </c>
      <c r="I24" s="147">
        <f t="shared" si="6"/>
        <v>2.16</v>
      </c>
      <c r="J24" s="147">
        <f t="shared" si="4"/>
        <v>2.186666666666667</v>
      </c>
      <c r="K24" s="147">
        <f t="shared" si="4"/>
        <v>2.213333333333334</v>
      </c>
      <c r="L24" s="147">
        <f t="shared" si="7"/>
        <v>2.24</v>
      </c>
      <c r="M24" s="147">
        <f>L24*(1+'Page 2'!$N$36)</f>
        <v>2.379231273529797</v>
      </c>
      <c r="N24" s="147">
        <f>M24*(1+'Page 2'!$N$36)</f>
        <v>2.5271167200634905</v>
      </c>
      <c r="O24" s="147">
        <f>N24*(1+'Page 2'!$N$36)</f>
        <v>2.6841942554620988</v>
      </c>
      <c r="P24" s="147">
        <f>O24*(1+'Page 2'!$N$36)</f>
        <v>2.8510352307252025</v>
      </c>
      <c r="Q24" s="147">
        <f>P24*(1+'Page 2'!$N$36)</f>
        <v>3.0282465102127865</v>
      </c>
      <c r="R24" s="147">
        <f>Q24*(1+'Page 2'!$N$36)</f>
        <v>3.2164726790427367</v>
      </c>
      <c r="S24" s="147">
        <f>R24*(1+'Page 2'!$N$36)</f>
        <v>3.416398387693146</v>
      </c>
      <c r="T24" s="147">
        <f>S24*(1+'Page 2'!$N$36)</f>
        <v>3.6287508423376376</v>
      </c>
      <c r="U24" s="147">
        <f>T24*(1+'Page 2'!$N$36)</f>
        <v>3.854302449972009</v>
      </c>
      <c r="V24" s="147">
        <f>U24*(1+'Page 2'!$N$36)</f>
        <v>4.093873627953535</v>
      </c>
      <c r="W24" s="147">
        <f>V24*(1+'Page 2'!$N$36)</f>
        <v>4.348335788172293</v>
      </c>
      <c r="X24" s="147">
        <f>W24*(1+'Page 2'!$N$36)</f>
        <v>4.618614506709088</v>
      </c>
      <c r="Y24" s="147">
        <f>X24*(1+'Page 2'!$N$36)</f>
        <v>4.905692890509222</v>
      </c>
      <c r="Z24" s="147">
        <f>Y24*(1+'Page 2'!$N$36)</f>
        <v>5.2106151533180025</v>
      </c>
      <c r="AA24" s="147">
        <f>Z24*(1+'Page 2'!$N$36)</f>
        <v>5.534490413885021</v>
      </c>
      <c r="AB24" s="147">
        <f>AA24*(1+'Page 2'!$N$36)</f>
        <v>5.878496730252728</v>
      </c>
      <c r="AC24" s="147">
        <f>AB24*(1+'Page 2'!$N$36)</f>
        <v>6.243885384803546</v>
      </c>
      <c r="AD24" s="147">
        <f>AC24*(1+'Page 2'!$N$36)</f>
        <v>6.631985435651886</v>
      </c>
      <c r="AE24" s="147">
        <f>AD24*(1+'Page 2'!$N$36)</f>
        <v>7.044208550936206</v>
      </c>
      <c r="AF24" s="147">
        <f>AE24*(1+'Page 2'!$N$36)</f>
        <v>7.482054143595283</v>
      </c>
      <c r="AG24" s="147">
        <f>AF24*(1+'Page 2'!$N$36)</f>
        <v>7.947114825305847</v>
      </c>
      <c r="AH24" s="147">
        <f>AG24*(1+'Page 2'!$N$36)</f>
        <v>8.441082199419624</v>
      </c>
      <c r="AI24" s="147">
        <f>AH24*(1+'Page 2'!$N$36)</f>
        <v>8.965753013970915</v>
      </c>
      <c r="AJ24" s="147">
        <f>AI24*(1+'Page 2'!$N$36)</f>
        <v>9.52303569713555</v>
      </c>
      <c r="AK24" s="147">
        <f>AJ24*(1+'Page 2'!$N$36)</f>
        <v>10.114957298913183</v>
      </c>
      <c r="AL24" s="147">
        <f>AK24*(1+'Page 2'!$N$36)</f>
        <v>10.743670864282466</v>
      </c>
      <c r="AM24" s="147">
        <f>AL24*(1+'Page 2'!$N$36)</f>
        <v>11.4114632646481</v>
      </c>
      <c r="AN24" s="147">
        <f>AM24*(1+'Page 2'!$N$36)</f>
        <v>12.12076351606571</v>
      </c>
      <c r="AO24" s="147">
        <f>AN24*(1+'Page 2'!$N$36)</f>
        <v>12.874151614501123</v>
      </c>
      <c r="AP24" s="147">
        <f>AO24*(1+'Page 2'!$N$36)</f>
        <v>13.674367920261249</v>
      </c>
      <c r="AQ24" s="147">
        <f>AP24*(1+'Page 2'!$N$36)</f>
        <v>14.524323125731325</v>
      </c>
      <c r="AR24" s="147">
        <f>AQ24*(1+'Page 2'!$N$36)</f>
        <v>15.427108842675008</v>
      </c>
      <c r="AS24" s="147">
        <f>AR24*(1+'Page 2'!$N$36)</f>
        <v>16.386008847607343</v>
      </c>
      <c r="AT24" s="147">
        <f>AS24*(1+'Page 2'!$N$36)</f>
        <v>17.404511026144345</v>
      </c>
      <c r="AU24" s="147">
        <f>AT24*(1+'Page 2'!$N$36)</f>
        <v>18.486320059775355</v>
      </c>
      <c r="AV24" s="147">
        <f>AU24*(1+'Page 2'!$N$36)</f>
        <v>19.635370901204798</v>
      </c>
      <c r="AW24" s="147">
        <f>AV24*(1+'Page 2'!$N$36)</f>
        <v>20.855843087278306</v>
      </c>
      <c r="AX24" s="147">
        <f>AW24*(1+'Page 2'!$N$36)</f>
        <v>22.15217594155481</v>
      </c>
      <c r="AY24" s="147">
        <f>AX24*(1+'Page 2'!$N$36)</f>
        <v>23.52908472182213</v>
      </c>
      <c r="AZ24" s="147">
        <f>AY24*(1+'Page 2'!$N$36)</f>
        <v>24.991577771290782</v>
      </c>
      <c r="BA24" s="147">
        <f>AZ24*(1+'Page 2'!$N$36)</f>
        <v>26.544974735851394</v>
      </c>
      <c r="BB24" s="147">
        <f>BA24*(1+'Page 2'!$N$36)</f>
        <v>28.194925913658924</v>
      </c>
      <c r="BC24" s="147">
        <f>BB24*(1+'Page 2'!$N$36)</f>
        <v>29.947432807425443</v>
      </c>
      <c r="BD24" s="147">
        <f>BC24*(1+'Page 2'!$N$36)</f>
        <v>31.808869954178057</v>
      </c>
      <c r="BE24" s="147">
        <f>BD24*(1+'Page 2'!$N$36)</f>
        <v>33.78600811188515</v>
      </c>
      <c r="BF24" s="147">
        <f>BE24*(1+'Page 2'!$N$36)</f>
        <v>35.88603888728953</v>
      </c>
      <c r="BG24" s="147">
        <f>BF24*(1+'Page 2'!$N$36)</f>
        <v>38.11660089452932</v>
      </c>
      <c r="BH24" s="147">
        <f>BG24*(1+'Page 2'!$N$36)</f>
        <v>40.48580753969553</v>
      </c>
      <c r="BI24" s="147">
        <f>BH24*(1+'Page 2'!$N$36)</f>
        <v>43.0022765323893</v>
      </c>
      <c r="BJ24" s="147">
        <f>BI24*(1+'Page 2'!$N$36)</f>
        <v>45.675161231623704</v>
      </c>
      <c r="BK24" s="147">
        <f>BJ24*(1+'Page 2'!$N$36)</f>
        <v>48.514183940086994</v>
      </c>
      <c r="BL24" s="147">
        <f>BK24*(1+'Page 2'!$N$36)</f>
        <v>51.52967126787142</v>
      </c>
      <c r="BM24" s="147">
        <f>BL24*(1+'Page 2'!$N$36)</f>
        <v>54.73259169429888</v>
      </c>
      <c r="BN24" s="147">
        <f>BM24*(1+'Page 2'!$N$36)</f>
        <v>58.13459546447014</v>
      </c>
      <c r="BO24" s="147">
        <f>BN24*(1+'Page 2'!$N$36)</f>
        <v>61.74805696565662</v>
      </c>
      <c r="BP24" s="147">
        <f>BO24*(1+'Page 2'!$N$36)</f>
        <v>65.58611973767395</v>
      </c>
      <c r="BQ24" s="147">
        <f>BP24*(1+'Page 2'!$N$36)</f>
        <v>69.66274428095703</v>
      </c>
      <c r="BR24" s="147">
        <f>BQ24*(1+'Page 2'!$N$36)</f>
        <v>73.99275883623301</v>
      </c>
      <c r="BS24" s="147">
        <f>BR24*(1+'Page 2'!$N$36)</f>
        <v>78.59191332049723</v>
      </c>
      <c r="BT24" s="147">
        <f>BS24*(1+'Page 2'!$N$36)</f>
        <v>83.47693661547768</v>
      </c>
      <c r="BU24" s="147">
        <f>BT24*(1+'Page 2'!$N$36)</f>
        <v>88.66559741696834</v>
      </c>
      <c r="BV24" s="147">
        <f>BU24*(1+'Page 2'!$N$36)</f>
        <v>94.17676886636332</v>
      </c>
      <c r="BW24" s="147">
        <f>BV24*(1+'Page 2'!$N$36)</f>
        <v>100.03049719948166</v>
      </c>
      <c r="BX24" s="147">
        <f>BW24*(1+'Page 2'!$N$36)</f>
        <v>106.2480746623846</v>
      </c>
      <c r="BY24" s="147">
        <f>BX24*(1+'Page 2'!$N$36)</f>
        <v>112.85211695940814</v>
      </c>
      <c r="BZ24" s="147">
        <f>BY24*(1+'Page 2'!$N$36)</f>
        <v>119.86664551511883</v>
      </c>
      <c r="CA24" s="147">
        <f>BZ24*(1+'Page 2'!$N$36)</f>
        <v>127.3171748494111</v>
      </c>
      <c r="CB24" s="147">
        <f>CA24*(1+'Page 2'!$N$36)</f>
        <v>135.23080538356257</v>
      </c>
      <c r="CC24" s="147">
        <f>CB24*(1+'Page 2'!$N$36)</f>
        <v>143.6363220148186</v>
      </c>
      <c r="CD24" s="147">
        <f>CC24*(1+'Page 2'!$N$36)</f>
        <v>152.5642988180593</v>
      </c>
      <c r="CE24" s="147">
        <f>CD24*(1+'Page 2'!$N$36)</f>
        <v>162.04721025538916</v>
      </c>
      <c r="CF24" s="147">
        <f>CE24*(1+'Page 2'!$N$36)</f>
        <v>172.11954929816085</v>
      </c>
      <c r="CG24" s="147">
        <f>CF24*(1+'Page 2'!$N$36)</f>
        <v>182.81795289108834</v>
      </c>
      <c r="CH24" s="147">
        <f>CG24*(1+'Page 2'!$N$36)</f>
        <v>194.18133521481005</v>
      </c>
      <c r="CI24" s="147">
        <f>CH24*(1+'Page 2'!$N$36)</f>
        <v>206.25102923162896</v>
      </c>
      <c r="CJ24" s="147">
        <f>CI24*(1+'Page 2'!$N$36)</f>
        <v>219.07093702928566</v>
      </c>
      <c r="CK24" s="147">
        <f>CJ24*(1+'Page 2'!$N$36)</f>
        <v>232.68768950962198</v>
      </c>
      <c r="CL24" s="147">
        <f>CK24*(1+'Page 2'!$N$36)</f>
        <v>247.15081600298385</v>
      </c>
      <c r="CM24" s="147">
        <f>CL24*(1+'Page 2'!$N$36)</f>
        <v>262.51292442531593</v>
      </c>
      <c r="CN24" s="147">
        <f>CM24*(1+'Page 2'!$N$36)</f>
        <v>278.82989263324805</v>
      </c>
      <c r="CO24" s="147">
        <f>CN24*(1+'Page 2'!$N$36)</f>
        <v>296.161071673205</v>
      </c>
      <c r="CP24" s="147">
        <f>CO24*(1+'Page 2'!$N$36)</f>
        <v>314.5695016638344</v>
      </c>
      <c r="CQ24" s="147">
        <f>CP24*(1+'Page 2'!$N$36)</f>
        <v>334.1221410969992</v>
      </c>
      <c r="CR24" s="147">
        <f>CQ24*(1+'Page 2'!$N$36)</f>
        <v>354.890110391391</v>
      </c>
      <c r="CS24" s="147">
        <f>CR24*(1+'Page 2'!$N$36)</f>
        <v>376.9489505846604</v>
      </c>
      <c r="CT24" s="147">
        <f>CS24*(1+'Page 2'!$N$36)</f>
        <v>400.37889810502764</v>
      </c>
      <c r="CU24" s="147">
        <f>CT24*(1+'Page 2'!$N$36)</f>
        <v>425.26517662182215</v>
      </c>
      <c r="CV24" s="147">
        <f>CU24*(1+'Page 2'!$N$36)</f>
        <v>451.69830703652315</v>
      </c>
      <c r="CW24" s="147">
        <f>CV24*(1+'Page 2'!$N$36)</f>
        <v>479.7744367418572</v>
      </c>
      <c r="CX24" s="147">
        <f>CW24*(1+'Page 2'!$N$36)</f>
        <v>509.59568934659364</v>
      </c>
      <c r="CY24" s="147">
        <f>CX24*(1+'Page 2'!$N$36)</f>
        <v>541.2705361381209</v>
      </c>
      <c r="CZ24" s="147">
        <f>CY24*(1+'Page 2'!$N$36)</f>
        <v>574.914190633954</v>
      </c>
      <c r="DA24" s="147">
        <f>CZ24*(1+'Page 2'!$N$36)</f>
        <v>610.6490276573102</v>
      </c>
      <c r="DB24" s="147">
        <f>DA24*(1+'Page 2'!$N$36)</f>
        <v>648.6050284610867</v>
      </c>
      <c r="DC24" s="147">
        <f>DB24*(1+'Page 2'!$N$36)</f>
        <v>688.9202535193309</v>
      </c>
      <c r="DD24" s="147">
        <f>DC24*(1+'Page 2'!$N$36)</f>
        <v>731.7413447059232</v>
      </c>
      <c r="DE24" s="147">
        <f>DD24*(1+'Page 2'!$N$36)</f>
        <v>777.2240586870892</v>
      </c>
      <c r="DF24" s="147">
        <f>DE24*(1+'Page 2'!$N$36)</f>
        <v>825.5338334678931</v>
      </c>
      <c r="DG24" s="147">
        <f>DF24*(1+'Page 2'!$N$36)</f>
        <v>876.8463901534601</v>
      </c>
      <c r="DH24" s="147">
        <f>DG24*(1+'Page 2'!$N$36)</f>
        <v>931.3483721137598</v>
      </c>
      <c r="DI24" s="147">
        <f>DH24*(1+'Page 2'!$N$36)</f>
        <v>989.2380238768409</v>
      </c>
      <c r="DJ24" s="147">
        <f>DI24*(1+'Page 2'!$N$36)</f>
        <v>1050.7259122199087</v>
      </c>
      <c r="DK24" s="147">
        <f>DJ24*(1+'Page 2'!$N$36)</f>
        <v>1116.0356920811298</v>
      </c>
      <c r="DL24" s="147">
        <f>DK24*(1+'Page 2'!$N$36)</f>
        <v>1185.404920078078</v>
      </c>
      <c r="DM24" s="147">
        <f>DL24*(1+'Page 2'!$N$36)</f>
        <v>1259.0859185918985</v>
      </c>
      <c r="DN24" s="147">
        <f>DM24*(1+'Page 2'!$N$36)</f>
        <v>1337.3466935601948</v>
      </c>
      <c r="DO24" s="147">
        <f>DN24*(1+'Page 2'!$N$36)</f>
        <v>1420.4719093170022</v>
      </c>
      <c r="DP24" s="147">
        <f>DO24*(1+'Page 2'!$N$36)</f>
        <v>1508.7639240257113</v>
      </c>
      <c r="DQ24" s="147">
        <f>DP24*(1+'Page 2'!$N$36)</f>
        <v>1602.5438894712083</v>
      </c>
      <c r="DR24" s="147">
        <f>DQ24*(1+'Page 2'!$N$36)</f>
        <v>1702.1529192115968</v>
      </c>
      <c r="DS24" s="147">
        <f>DR24*(1+'Page 2'!$N$36)</f>
        <v>1807.9533293385127</v>
      </c>
      <c r="DT24" s="147">
        <f>DS24*(1+'Page 2'!$N$36)</f>
        <v>1920.3299563591543</v>
      </c>
      <c r="DU24" s="147">
        <f>DT24*(1+'Page 2'!$N$36)</f>
        <v>2039.691556993665</v>
      </c>
      <c r="DV24" s="147">
        <f>DU24*(1+'Page 2'!$N$36)</f>
        <v>2166.4722949794696</v>
      </c>
      <c r="DW24" s="147">
        <f>DV24*(1+'Page 2'!$N$36)</f>
        <v>2301.133320290636</v>
      </c>
      <c r="DX24" s="147">
        <f>DW24*(1+'Page 2'!$N$36)</f>
        <v>2444.164446516491</v>
      </c>
      <c r="DY24" s="147">
        <f>DX24*(1+'Page 2'!$N$36)</f>
        <v>2596.0859325007505</v>
      </c>
      <c r="DZ24" s="147">
        <f>DY24*(1+'Page 2'!$N$36)</f>
        <v>2757.450374721674</v>
      </c>
      <c r="EA24" s="147">
        <f>DZ24*(1+'Page 2'!$N$36)</f>
        <v>2928.844717296546</v>
      </c>
      <c r="EB24" s="147">
        <f>EA24*(1+'Page 2'!$N$36)</f>
        <v>3110.8923869216424</v>
      </c>
      <c r="EC24" s="147">
        <f>EB24*(1+'Page 2'!$N$36)</f>
        <v>3304.2555605132716</v>
      </c>
      <c r="ED24" s="147">
        <f>EC24*(1+'Page 2'!$N$36)</f>
        <v>3509.637573798171</v>
      </c>
      <c r="EE24" s="147">
        <f>ED24*(1+'Page 2'!$N$36)</f>
        <v>3727.7854796142183</v>
      </c>
      <c r="EF24" s="147">
        <f>EE24*(1+'Page 2'!$N$36)</f>
        <v>3959.4927652269735</v>
      </c>
      <c r="EG24" s="147">
        <f>EF24*(1+'Page 2'!$N$36)</f>
        <v>4205.602238545977</v>
      </c>
      <c r="EH24" s="147">
        <f>EG24*(1+'Page 2'!$N$36)</f>
        <v>4467.009093739067</v>
      </c>
      <c r="EI24" s="147">
        <f>EH24*(1+'Page 2'!$N$36)</f>
        <v>4744.664167395528</v>
      </c>
      <c r="EJ24" s="147">
        <f>EI24*(1+'Page 2'!$N$36)</f>
        <v>5039.577397081989</v>
      </c>
      <c r="EK24" s="147">
        <f>EJ24*(1+'Page 2'!$N$36)</f>
        <v>5352.821494871142</v>
      </c>
      <c r="EL24" s="147">
        <f>EK24*(1+'Page 2'!$N$36)</f>
        <v>5685.535849205329</v>
      </c>
      <c r="EM24" s="147">
        <f>EL24*(1+'Page 2'!$N$36)</f>
        <v>6038.930669287549</v>
      </c>
      <c r="EN24" s="147">
        <f>EM24*(1+'Page 2'!$N$36)</f>
        <v>6414.291387074626</v>
      </c>
      <c r="EO24" s="147">
        <f>EN24*(1+'Page 2'!$N$36)</f>
        <v>6812.9833328842715</v>
      </c>
      <c r="EP24" s="147">
        <f>EO24*(1+'Page 2'!$N$36)</f>
        <v>7236.456701623002</v>
      </c>
      <c r="EQ24" s="147">
        <f>EP24*(1+'Page 2'!$N$36)</f>
        <v>7686.251827698986</v>
      </c>
      <c r="ER24" s="147">
        <f>EQ24*(1+'Page 2'!$N$36)</f>
        <v>8164.00478780669</v>
      </c>
      <c r="ES24" s="147">
        <f>ER24*(1+'Page 2'!$N$36)</f>
        <v>8671.453351962798</v>
      </c>
      <c r="ET24" s="147">
        <f>ES24*(1+'Page 2'!$N$36)</f>
        <v>9210.443304439586</v>
      </c>
      <c r="EU24" s="147">
        <f>ET24*(1+'Page 2'!$N$36)</f>
        <v>9782.935157587404</v>
      </c>
      <c r="EV24" s="147">
        <f>EU24*(1+'Page 2'!$N$36)</f>
        <v>10391.01128296701</v>
      </c>
      <c r="EW24" s="147">
        <f>EV24*(1+'Page 2'!$N$36)</f>
        <v>11036.883485730395</v>
      </c>
      <c r="EX24" s="147">
        <f>EW24*(1+'Page 2'!$N$36)</f>
        <v>11722.901049801032</v>
      </c>
      <c r="EY24" s="147">
        <f>EX24*(1+'Page 2'!$N$36)</f>
        <v>12451.55928311692</v>
      </c>
      <c r="EZ24" s="147">
        <f>EY24*(1+'Page 2'!$N$36)</f>
        <v>13225.508594018764</v>
      </c>
      <c r="FA24" s="147">
        <f>EZ24*(1+'Page 2'!$N$36)</f>
        <v>14047.56413179756</v>
      </c>
      <c r="FB24" s="147">
        <f>FA24*(1+'Page 2'!$N$36)</f>
        <v>14920.716026467948</v>
      </c>
    </row>
    <row r="25" spans="1:158" ht="15">
      <c r="A25" s="152">
        <f>'Page 3'!A31</f>
        <v>20</v>
      </c>
      <c r="B25" s="152" t="str">
        <f>'Page 3'!B31</f>
        <v>Sempra Energy</v>
      </c>
      <c r="C25" s="153">
        <f>'Page 3'!C31</f>
        <v>1</v>
      </c>
      <c r="D25" s="153">
        <f>'Page 3'!D31</f>
        <v>1</v>
      </c>
      <c r="E25" s="146">
        <f t="shared" si="5"/>
        <v>0</v>
      </c>
      <c r="F25" s="146"/>
      <c r="G25" s="146">
        <f>IRR(H25:FB25,0.12)</f>
        <v>0.0950285119896442</v>
      </c>
      <c r="H25" s="147">
        <f>-'Page 2'!C31</f>
        <v>-25.415</v>
      </c>
      <c r="I25" s="147">
        <f t="shared" si="6"/>
        <v>1</v>
      </c>
      <c r="J25" s="147">
        <f t="shared" si="4"/>
        <v>1</v>
      </c>
      <c r="K25" s="147">
        <f t="shared" si="4"/>
        <v>1</v>
      </c>
      <c r="L25" s="147">
        <f t="shared" si="7"/>
        <v>1</v>
      </c>
      <c r="M25" s="147">
        <f>L25*(1+'Page 2'!$N$36)</f>
        <v>1.0621568185400878</v>
      </c>
      <c r="N25" s="147">
        <f>M25*(1+'Page 2'!$N$36)</f>
        <v>1.128177107171201</v>
      </c>
      <c r="O25" s="147">
        <f>N25*(1+'Page 2'!$N$36)</f>
        <v>1.1983010069027225</v>
      </c>
      <c r="P25" s="147">
        <f>O25*(1+'Page 2'!$N$36)</f>
        <v>1.2727835851451794</v>
      </c>
      <c r="Q25" s="147">
        <f>P25*(1+'Page 2'!$N$36)</f>
        <v>1.3518957634878508</v>
      </c>
      <c r="R25" s="147">
        <f>Q25*(1+'Page 2'!$N$36)</f>
        <v>1.4359253031440786</v>
      </c>
      <c r="S25" s="147">
        <f>R25*(1+'Page 2'!$N$36)</f>
        <v>1.5251778516487258</v>
      </c>
      <c r="T25" s="147">
        <f>S25*(1+'Page 2'!$N$36)</f>
        <v>1.6199780546150166</v>
      </c>
      <c r="U25" s="147">
        <f>T25*(1+'Page 2'!$N$36)</f>
        <v>1.7206707365946468</v>
      </c>
      <c r="V25" s="147">
        <f>U25*(1+'Page 2'!$N$36)</f>
        <v>1.8276221553363994</v>
      </c>
      <c r="W25" s="147">
        <f>V25*(1+'Page 2'!$N$36)</f>
        <v>1.9412213340054882</v>
      </c>
      <c r="X25" s="147">
        <f>W25*(1+'Page 2'!$N$36)</f>
        <v>2.0618814762094146</v>
      </c>
      <c r="Y25" s="147">
        <f>X25*(1+'Page 2'!$N$36)</f>
        <v>2.1900414689773315</v>
      </c>
      <c r="Z25" s="147">
        <f>Y25*(1+'Page 2'!$N$36)</f>
        <v>2.326167479159823</v>
      </c>
      <c r="AA25" s="147">
        <f>Z25*(1+'Page 2'!$N$36)</f>
        <v>2.4707546490558134</v>
      </c>
      <c r="AB25" s="147">
        <f>AA25*(1+'Page 2'!$N$36)</f>
        <v>2.624328897434254</v>
      </c>
      <c r="AC25" s="147">
        <f>AB25*(1+'Page 2'!$N$36)</f>
        <v>2.7874488325015836</v>
      </c>
      <c r="AD25" s="147">
        <f>AC25*(1+'Page 2'!$N$36)</f>
        <v>2.9607077837731643</v>
      </c>
      <c r="AE25" s="147">
        <f>AD25*(1+'Page 2'!$N$36)</f>
        <v>3.1447359602393785</v>
      </c>
      <c r="AF25" s="147">
        <f>AE25*(1+'Page 2'!$N$36)</f>
        <v>3.340202742676466</v>
      </c>
      <c r="AG25" s="147">
        <f>AF25*(1+'Page 2'!$N$36)</f>
        <v>3.547819118440111</v>
      </c>
      <c r="AH25" s="147">
        <f>AG25*(1+'Page 2'!$N$36)</f>
        <v>3.7683402675980475</v>
      </c>
      <c r="AI25" s="147">
        <f>AH25*(1+'Page 2'!$N$36)</f>
        <v>4.002568309808446</v>
      </c>
      <c r="AJ25" s="147">
        <f>AI25*(1+'Page 2'!$N$36)</f>
        <v>4.2513552219355155</v>
      </c>
      <c r="AK25" s="147">
        <f>AJ25*(1+'Page 2'!$N$36)</f>
        <v>4.515605937014816</v>
      </c>
      <c r="AL25" s="147">
        <f>AK25*(1+'Page 2'!$N$36)</f>
        <v>4.796281635840389</v>
      </c>
      <c r="AM25" s="147">
        <f>AL25*(1+'Page 2'!$N$36)</f>
        <v>5.094403243146475</v>
      </c>
      <c r="AN25" s="147">
        <f>AM25*(1+'Page 2'!$N$36)</f>
        <v>5.411055141100766</v>
      </c>
      <c r="AO25" s="147">
        <f>AN25*(1+'Page 2'!$N$36)</f>
        <v>5.747389113616576</v>
      </c>
      <c r="AP25" s="147">
        <f>AO25*(1+'Page 2'!$N$36)</f>
        <v>6.104628535830917</v>
      </c>
      <c r="AQ25" s="147">
        <f>AP25*(1+'Page 2'!$N$36)</f>
        <v>6.484072823987201</v>
      </c>
      <c r="AR25" s="147">
        <f>AQ25*(1+'Page 2'!$N$36)</f>
        <v>6.887102161908489</v>
      </c>
      <c r="AS25" s="147">
        <f>AR25*(1+'Page 2'!$N$36)</f>
        <v>7.3151825212532815</v>
      </c>
      <c r="AT25" s="147">
        <f>AS25*(1+'Page 2'!$N$36)</f>
        <v>7.769870993814444</v>
      </c>
      <c r="AU25" s="147">
        <f>AT25*(1+'Page 2'!$N$36)</f>
        <v>8.25282145525686</v>
      </c>
      <c r="AV25" s="147">
        <f>AU25*(1+'Page 2'!$N$36)</f>
        <v>8.765790580895004</v>
      </c>
      <c r="AW25" s="147">
        <f>AV25*(1+'Page 2'!$N$36)</f>
        <v>9.310644235392106</v>
      </c>
      <c r="AX25" s="147">
        <f>AW25*(1+'Page 2'!$N$36)</f>
        <v>9.889364259622688</v>
      </c>
      <c r="AY25" s="147">
        <f>AX25*(1+'Page 2'!$N$36)</f>
        <v>10.504055679384885</v>
      </c>
      <c r="AZ25" s="147">
        <f>AY25*(1+'Page 2'!$N$36)</f>
        <v>11.15695436218339</v>
      </c>
      <c r="BA25" s="147">
        <f>AZ25*(1+'Page 2'!$N$36)</f>
        <v>11.850435149933665</v>
      </c>
      <c r="BB25" s="147">
        <f>BA25*(1+'Page 2'!$N$36)</f>
        <v>12.58702049716917</v>
      </c>
      <c r="BC25" s="147">
        <f>BB25*(1+'Page 2'!$N$36)</f>
        <v>13.369389646172081</v>
      </c>
      <c r="BD25" s="147">
        <f>BC25*(1+'Page 2'!$N$36)</f>
        <v>14.200388372400928</v>
      </c>
      <c r="BE25" s="147">
        <f>BD25*(1+'Page 2'!$N$36)</f>
        <v>15.083039335663026</v>
      </c>
      <c r="BF25" s="147">
        <f>BE25*(1+'Page 2'!$N$36)</f>
        <v>16.020553074682837</v>
      </c>
      <c r="BG25" s="147">
        <f>BF25*(1+'Page 2'!$N$36)</f>
        <v>17.016339685057744</v>
      </c>
      <c r="BH25" s="147">
        <f>BG25*(1+'Page 2'!$N$36)</f>
        <v>18.074021223078372</v>
      </c>
      <c r="BI25" s="147">
        <f>BH25*(1+'Page 2'!$N$36)</f>
        <v>19.19744488053095</v>
      </c>
      <c r="BJ25" s="147">
        <f>BI25*(1+'Page 2'!$N$36)</f>
        <v>20.390696978403447</v>
      </c>
      <c r="BK25" s="147">
        <f>BJ25*(1+'Page 2'!$N$36)</f>
        <v>21.658117830395987</v>
      </c>
      <c r="BL25" s="147">
        <f>BK25*(1+'Page 2'!$N$36)</f>
        <v>23.00431753029975</v>
      </c>
      <c r="BM25" s="147">
        <f>BL25*(1+'Page 2'!$N$36)</f>
        <v>24.434192720669152</v>
      </c>
      <c r="BN25" s="147">
        <f>BM25*(1+'Page 2'!$N$36)</f>
        <v>25.95294440378132</v>
      </c>
      <c r="BO25" s="147">
        <f>BN25*(1+'Page 2'!$N$36)</f>
        <v>27.566096859668143</v>
      </c>
      <c r="BP25" s="147">
        <f>BO25*(1+'Page 2'!$N$36)</f>
        <v>29.27951774003302</v>
      </c>
      <c r="BQ25" s="147">
        <f>BP25*(1+'Page 2'!$N$36)</f>
        <v>31.099439411141535</v>
      </c>
      <c r="BR25" s="147">
        <f>BQ25*(1+'Page 2'!$N$36)</f>
        <v>33.03248162331832</v>
      </c>
      <c r="BS25" s="147">
        <f>BR25*(1+'Page 2'!$N$36)</f>
        <v>35.0856755895077</v>
      </c>
      <c r="BT25" s="147">
        <f>BS25*(1+'Page 2'!$N$36)</f>
        <v>37.26648956048112</v>
      </c>
      <c r="BU25" s="147">
        <f>BT25*(1+'Page 2'!$N$36)</f>
        <v>39.58285598971802</v>
      </c>
      <c r="BV25" s="147">
        <f>BU25*(1+'Page 2'!$N$36)</f>
        <v>42.04320038676935</v>
      </c>
      <c r="BW25" s="147">
        <f>BV25*(1+'Page 2'!$N$36)</f>
        <v>44.65647196405432</v>
      </c>
      <c r="BX25" s="147">
        <f>BW25*(1+'Page 2'!$N$36)</f>
        <v>47.43217618856456</v>
      </c>
      <c r="BY25" s="147">
        <f>BX25*(1+'Page 2'!$N$36)</f>
        <v>50.380409356878644</v>
      </c>
      <c r="BZ25" s="147">
        <f>BY25*(1+'Page 2'!$N$36)</f>
        <v>53.51189531924949</v>
      </c>
      <c r="CA25" s="147">
        <f>BZ25*(1+'Page 2'!$N$36)</f>
        <v>56.83802448634425</v>
      </c>
      <c r="CB25" s="147">
        <f>CA25*(1+'Page 2'!$N$36)</f>
        <v>60.37089526051902</v>
      </c>
      <c r="CC25" s="147">
        <f>CB25*(1+'Page 2'!$N$36)</f>
        <v>64.12335804232976</v>
      </c>
      <c r="CD25" s="147">
        <f>CC25*(1+'Page 2'!$N$36)</f>
        <v>68.10906197234793</v>
      </c>
      <c r="CE25" s="147">
        <f>CD25*(1+'Page 2'!$N$36)</f>
        <v>72.34250457829876</v>
      </c>
      <c r="CF25" s="147">
        <f>CE25*(1+'Page 2'!$N$36)</f>
        <v>76.83908450810755</v>
      </c>
      <c r="CG25" s="147">
        <f>CF25*(1+'Page 2'!$N$36)</f>
        <v>81.61515754066446</v>
      </c>
      <c r="CH25" s="147">
        <f>CG25*(1+'Page 2'!$N$36)</f>
        <v>86.68809607804022</v>
      </c>
      <c r="CI25" s="147">
        <f>CH25*(1+'Page 2'!$N$36)</f>
        <v>92.07635233554866</v>
      </c>
      <c r="CJ25" s="147">
        <f>CI25*(1+'Page 2'!$N$36)</f>
        <v>97.79952545950255</v>
      </c>
      <c r="CK25" s="147">
        <f>CJ25*(1+'Page 2'!$N$36)</f>
        <v>103.87843281679554</v>
      </c>
      <c r="CL25" s="147">
        <f>CK25*(1+'Page 2'!$N$36)</f>
        <v>110.3351857156178</v>
      </c>
      <c r="CM25" s="147">
        <f>CL25*(1+'Page 2'!$N$36)</f>
        <v>117.19326983273034</v>
      </c>
      <c r="CN25" s="147">
        <f>CM25*(1+'Page 2'!$N$36)</f>
        <v>124.4776306398429</v>
      </c>
      <c r="CO25" s="147">
        <f>CN25*(1+'Page 2'!$N$36)</f>
        <v>132.2147641398237</v>
      </c>
      <c r="CP25" s="147">
        <f>CO25*(1+'Page 2'!$N$36)</f>
        <v>140.43281324278323</v>
      </c>
      <c r="CQ25" s="147">
        <f>CP25*(1+'Page 2'!$N$36)</f>
        <v>149.16167013258894</v>
      </c>
      <c r="CR25" s="147">
        <f>CQ25*(1+'Page 2'!$N$36)</f>
        <v>158.4330849961567</v>
      </c>
      <c r="CS25" s="147">
        <f>CR25*(1+'Page 2'!$N$36)</f>
        <v>168.28078151100914</v>
      </c>
      <c r="CT25" s="147">
        <f>CS25*(1+'Page 2'!$N$36)</f>
        <v>178.7405795111731</v>
      </c>
      <c r="CU25" s="147">
        <f>CT25*(1+'Page 2'!$N$36)</f>
        <v>189.85052527759925</v>
      </c>
      <c r="CV25" s="147">
        <f>CU25*(1+'Page 2'!$N$36)</f>
        <v>201.65102992701932</v>
      </c>
      <c r="CW25" s="147">
        <f>CV25*(1+'Page 2'!$N$36)</f>
        <v>214.18501640261488</v>
      </c>
      <c r="CX25" s="147">
        <f>CW25*(1+'Page 2'!$N$36)</f>
        <v>227.49807560115795</v>
      </c>
      <c r="CY25" s="147">
        <f>CX25*(1+'Page 2'!$N$36)</f>
        <v>241.6386322045183</v>
      </c>
      <c r="CZ25" s="147">
        <f>CY25*(1+'Page 2'!$N$36)</f>
        <v>256.65812081872957</v>
      </c>
      <c r="DA25" s="147">
        <f>CZ25*(1+'Page 2'!$N$36)</f>
        <v>272.61117306129927</v>
      </c>
      <c r="DB25" s="147">
        <f>DA25*(1+'Page 2'!$N$36)</f>
        <v>289.55581627727094</v>
      </c>
      <c r="DC25" s="147">
        <f>DB25*(1+'Page 2'!$N$36)</f>
        <v>307.5536846068443</v>
      </c>
      <c r="DD25" s="147">
        <f>DC25*(1+'Page 2'!$N$36)</f>
        <v>326.6702431722873</v>
      </c>
      <c r="DE25" s="147">
        <f>DD25*(1+'Page 2'!$N$36)</f>
        <v>346.9750261995935</v>
      </c>
      <c r="DF25" s="147">
        <f>DE25*(1+'Page 2'!$N$36)</f>
        <v>368.54188994102384</v>
      </c>
      <c r="DG25" s="147">
        <f>DF25*(1+'Page 2'!$N$36)</f>
        <v>391.44928131850907</v>
      </c>
      <c r="DH25" s="147">
        <f>DG25*(1+'Page 2'!$N$36)</f>
        <v>415.7805232650714</v>
      </c>
      <c r="DI25" s="147">
        <f>DH25*(1+'Page 2'!$N$36)</f>
        <v>441.6241178021612</v>
      </c>
      <c r="DJ25" s="147">
        <f>DI25*(1+'Page 2'!$N$36)</f>
        <v>469.0740679553165</v>
      </c>
      <c r="DK25" s="147">
        <f>DJ25*(1+'Page 2'!$N$36)</f>
        <v>498.2302196790759</v>
      </c>
      <c r="DL25" s="147">
        <f>DK25*(1+'Page 2'!$N$36)</f>
        <v>529.1986250348563</v>
      </c>
      <c r="DM25" s="147">
        <f>DL25*(1+'Page 2'!$N$36)</f>
        <v>562.0919279428118</v>
      </c>
      <c r="DN25" s="147">
        <f>DM25*(1+'Page 2'!$N$36)</f>
        <v>597.0297739108013</v>
      </c>
      <c r="DO25" s="147">
        <f>DN25*(1+'Page 2'!$N$36)</f>
        <v>634.1392452308046</v>
      </c>
      <c r="DP25" s="147">
        <f>DO25*(1+'Page 2'!$N$36)</f>
        <v>673.5553232257639</v>
      </c>
      <c r="DQ25" s="147">
        <f>DP25*(1+'Page 2'!$N$36)</f>
        <v>715.4213792282179</v>
      </c>
      <c r="DR25" s="147">
        <f>DQ25*(1+'Page 2'!$N$36)</f>
        <v>759.8896960766056</v>
      </c>
      <c r="DS25" s="147">
        <f>DR25*(1+'Page 2'!$N$36)</f>
        <v>807.1220220261216</v>
      </c>
      <c r="DT25" s="147">
        <f>DS25*(1+'Page 2'!$N$36)</f>
        <v>857.290159088908</v>
      </c>
      <c r="DU25" s="147">
        <f>DT25*(1+'Page 2'!$N$36)</f>
        <v>910.5765879436003</v>
      </c>
      <c r="DV25" s="147">
        <f>DU25*(1+'Page 2'!$N$36)</f>
        <v>967.175131687263</v>
      </c>
      <c r="DW25" s="147">
        <f>DV25*(1+'Page 2'!$N$36)</f>
        <v>1027.2916608440337</v>
      </c>
      <c r="DX25" s="147">
        <f>DW25*(1+'Page 2'!$N$36)</f>
        <v>1091.1448421948617</v>
      </c>
      <c r="DY25" s="147">
        <f>DX25*(1+'Page 2'!$N$36)</f>
        <v>1158.9669341521205</v>
      </c>
      <c r="DZ25" s="147">
        <f>DY25*(1+'Page 2'!$N$36)</f>
        <v>1231.0046315721759</v>
      </c>
      <c r="EA25" s="147">
        <f>DZ25*(1+'Page 2'!$N$36)</f>
        <v>1307.5199630788152</v>
      </c>
      <c r="EB25" s="147">
        <f>EA25*(1+'Page 2'!$N$36)</f>
        <v>1388.7912441614474</v>
      </c>
      <c r="EC25" s="147">
        <f>EB25*(1+'Page 2'!$N$36)</f>
        <v>1475.1140895148533</v>
      </c>
      <c r="ED25" s="147">
        <f>EC25*(1+'Page 2'!$N$36)</f>
        <v>1566.802488302755</v>
      </c>
      <c r="EE25" s="147">
        <f>ED25*(1+'Page 2'!$N$36)</f>
        <v>1664.1899462563474</v>
      </c>
      <c r="EF25" s="147">
        <f>EE25*(1+'Page 2'!$N$36)</f>
        <v>1767.6306987620417</v>
      </c>
      <c r="EG25" s="147">
        <f>EF25*(1+'Page 2'!$N$36)</f>
        <v>1877.5009993508825</v>
      </c>
      <c r="EH25" s="147">
        <f>EG25*(1+'Page 2'!$N$36)</f>
        <v>1994.2004882763688</v>
      </c>
      <c r="EI25" s="147">
        <f>EH25*(1+'Page 2'!$N$36)</f>
        <v>2118.1536461587175</v>
      </c>
      <c r="EJ25" s="147">
        <f>EI25*(1+'Page 2'!$N$36)</f>
        <v>2249.81133798303</v>
      </c>
      <c r="EK25" s="147">
        <f>EJ25*(1+'Page 2'!$N$36)</f>
        <v>2389.6524530674737</v>
      </c>
      <c r="EL25" s="147">
        <f>EK25*(1+'Page 2'!$N$36)</f>
        <v>2538.1856469666645</v>
      </c>
      <c r="EM25" s="147">
        <f>EL25*(1+'Page 2'!$N$36)</f>
        <v>2695.951191646227</v>
      </c>
      <c r="EN25" s="147">
        <f>EM25*(1+'Page 2'!$N$36)</f>
        <v>2863.522940658315</v>
      </c>
      <c r="EO25" s="147">
        <f>EN25*(1+'Page 2'!$N$36)</f>
        <v>3041.5104164661925</v>
      </c>
      <c r="EP25" s="147">
        <f>EO25*(1+'Page 2'!$N$36)</f>
        <v>3230.5610275102686</v>
      </c>
      <c r="EQ25" s="147">
        <f>EP25*(1+'Page 2'!$N$36)</f>
        <v>3431.362423079904</v>
      </c>
      <c r="ER25" s="147">
        <f>EQ25*(1+'Page 2'!$N$36)</f>
        <v>3644.644994556558</v>
      </c>
      <c r="ES25" s="147">
        <f>ER25*(1+'Page 2'!$N$36)</f>
        <v>3871.184532126249</v>
      </c>
      <c r="ET25" s="147">
        <f>ES25*(1+'Page 2'!$N$36)</f>
        <v>4111.805046624815</v>
      </c>
      <c r="EU25" s="147">
        <f>ET25*(1+'Page 2'!$N$36)</f>
        <v>4367.381766780091</v>
      </c>
      <c r="EV25" s="147">
        <f>EU25*(1+'Page 2'!$N$36)</f>
        <v>4638.84432275313</v>
      </c>
      <c r="EW25" s="147">
        <f>EV25*(1+'Page 2'!$N$36)</f>
        <v>4927.180127558213</v>
      </c>
      <c r="EX25" s="147">
        <f>EW25*(1+'Page 2'!$N$36)</f>
        <v>5233.437968661176</v>
      </c>
      <c r="EY25" s="147">
        <f>EX25*(1+'Page 2'!$N$36)</f>
        <v>5558.731822820054</v>
      </c>
      <c r="EZ25" s="147">
        <f>EY25*(1+'Page 2'!$N$36)</f>
        <v>5904.244908044091</v>
      </c>
      <c r="FA25" s="147">
        <f>EZ25*(1+'Page 2'!$N$36)</f>
        <v>6271.233987409625</v>
      </c>
      <c r="FB25" s="147">
        <f>FA25*(1+'Page 2'!$N$36)</f>
        <v>6661.033940387477</v>
      </c>
    </row>
    <row r="26" spans="1:158" ht="15">
      <c r="A26" s="152">
        <f>'Page 3'!A32</f>
        <v>21</v>
      </c>
      <c r="B26" s="152" t="str">
        <f>'Page 3'!B32</f>
        <v>Southern Co.</v>
      </c>
      <c r="C26" s="153">
        <f>'Page 3'!C32</f>
        <v>1.37</v>
      </c>
      <c r="D26" s="153">
        <f>'Page 3'!D32</f>
        <v>1.52</v>
      </c>
      <c r="E26" s="146">
        <f t="shared" si="5"/>
        <v>0.03523991143007987</v>
      </c>
      <c r="F26" s="146"/>
      <c r="G26" s="146">
        <f>IRR(H26:FB26,0.12)</f>
        <v>0.1146092344781591</v>
      </c>
      <c r="H26" s="147">
        <f>-'Page 2'!C32</f>
        <v>-24.343333333333334</v>
      </c>
      <c r="I26" s="147">
        <f t="shared" si="6"/>
        <v>1.37</v>
      </c>
      <c r="J26" s="147">
        <f t="shared" si="4"/>
        <v>1.4200000000000002</v>
      </c>
      <c r="K26" s="147">
        <f t="shared" si="4"/>
        <v>1.4700000000000002</v>
      </c>
      <c r="L26" s="147">
        <f t="shared" si="7"/>
        <v>1.52</v>
      </c>
      <c r="M26" s="147">
        <f>L26*(1+'Page 2'!$N$36)</f>
        <v>1.6144783641809335</v>
      </c>
      <c r="N26" s="147">
        <f>M26*(1+'Page 2'!$N$36)</f>
        <v>1.7148292029002257</v>
      </c>
      <c r="O26" s="147">
        <f>N26*(1+'Page 2'!$N$36)</f>
        <v>1.8214175304921385</v>
      </c>
      <c r="P26" s="147">
        <f>O26*(1+'Page 2'!$N$36)</f>
        <v>1.9346310494206733</v>
      </c>
      <c r="Q26" s="147">
        <f>P26*(1+'Page 2'!$N$36)</f>
        <v>2.0548815605015336</v>
      </c>
      <c r="R26" s="147">
        <f>Q26*(1+'Page 2'!$N$36)</f>
        <v>2.1826064607789997</v>
      </c>
      <c r="S26" s="147">
        <f>R26*(1+'Page 2'!$N$36)</f>
        <v>2.3182703345060633</v>
      </c>
      <c r="T26" s="147">
        <f>S26*(1+'Page 2'!$N$36)</f>
        <v>2.462366643014825</v>
      </c>
      <c r="U26" s="147">
        <f>T26*(1+'Page 2'!$N$36)</f>
        <v>2.6154195196238628</v>
      </c>
      <c r="V26" s="147">
        <f>U26*(1+'Page 2'!$N$36)</f>
        <v>2.7779856761113266</v>
      </c>
      <c r="W26" s="147">
        <f>V26*(1+'Page 2'!$N$36)</f>
        <v>2.9506564276883416</v>
      </c>
      <c r="X26" s="147">
        <f>W26*(1+'Page 2'!$N$36)</f>
        <v>3.1340598438383096</v>
      </c>
      <c r="Y26" s="147">
        <f>X26*(1+'Page 2'!$N$36)</f>
        <v>3.3288630328455433</v>
      </c>
      <c r="Z26" s="147">
        <f>Y26*(1+'Page 2'!$N$36)</f>
        <v>3.53577456832293</v>
      </c>
      <c r="AA26" s="147">
        <f>Z26*(1+'Page 2'!$N$36)</f>
        <v>3.755547066564836</v>
      </c>
      <c r="AB26" s="147">
        <f>AA26*(1+'Page 2'!$N$36)</f>
        <v>3.9889799241000654</v>
      </c>
      <c r="AC26" s="147">
        <f>AB26*(1+'Page 2'!$N$36)</f>
        <v>4.236922225402407</v>
      </c>
      <c r="AD26" s="147">
        <f>AC26*(1+'Page 2'!$N$36)</f>
        <v>4.500275831335209</v>
      </c>
      <c r="AE26" s="147">
        <f>AD26*(1+'Page 2'!$N$36)</f>
        <v>4.779998659563854</v>
      </c>
      <c r="AF26" s="147">
        <f>AE26*(1+'Page 2'!$N$36)</f>
        <v>5.077108168868228</v>
      </c>
      <c r="AG26" s="147">
        <f>AF26*(1+'Page 2'!$N$36)</f>
        <v>5.392685060028968</v>
      </c>
      <c r="AH26" s="147">
        <f>AG26*(1+'Page 2'!$N$36)</f>
        <v>5.727877206749031</v>
      </c>
      <c r="AI26" s="147">
        <f>AH26*(1+'Page 2'!$N$36)</f>
        <v>6.083903830908835</v>
      </c>
      <c r="AJ26" s="147">
        <f>AI26*(1+'Page 2'!$N$36)</f>
        <v>6.462059937341981</v>
      </c>
      <c r="AK26" s="147">
        <f>AJ26*(1+'Page 2'!$N$36)</f>
        <v>6.863721024262517</v>
      </c>
      <c r="AL26" s="147">
        <f>AK26*(1+'Page 2'!$N$36)</f>
        <v>7.290348086477389</v>
      </c>
      <c r="AM26" s="147">
        <f>AL26*(1+'Page 2'!$N$36)</f>
        <v>7.74349292958264</v>
      </c>
      <c r="AN26" s="147">
        <f>AM26*(1+'Page 2'!$N$36)</f>
        <v>8.22480381447316</v>
      </c>
      <c r="AO26" s="147">
        <f>AN26*(1+'Page 2'!$N$36)</f>
        <v>8.73603145269719</v>
      </c>
      <c r="AP26" s="147">
        <f>AO26*(1+'Page 2'!$N$36)</f>
        <v>9.279035374462989</v>
      </c>
      <c r="AQ26" s="147">
        <f>AP26*(1+'Page 2'!$N$36)</f>
        <v>9.855790692460541</v>
      </c>
      <c r="AR26" s="147">
        <f>AQ26*(1+'Page 2'!$N$36)</f>
        <v>10.468395286100897</v>
      </c>
      <c r="AS26" s="147">
        <f>AR26*(1+'Page 2'!$N$36)</f>
        <v>11.11907743230498</v>
      </c>
      <c r="AT26" s="147">
        <f>AS26*(1+'Page 2'!$N$36)</f>
        <v>11.810203910597947</v>
      </c>
      <c r="AU26" s="147">
        <f>AT26*(1+'Page 2'!$N$36)</f>
        <v>12.54428861199042</v>
      </c>
      <c r="AV26" s="147">
        <f>AU26*(1+'Page 2'!$N$36)</f>
        <v>13.324001682960398</v>
      </c>
      <c r="AW26" s="147">
        <f>AV26*(1+'Page 2'!$N$36)</f>
        <v>14.152179237795993</v>
      </c>
      <c r="AX26" s="147">
        <f>AW26*(1+'Page 2'!$N$36)</f>
        <v>15.031833674626476</v>
      </c>
      <c r="AY26" s="147">
        <f>AX26*(1+'Page 2'!$N$36)</f>
        <v>15.966164632665015</v>
      </c>
      <c r="AZ26" s="147">
        <f>AY26*(1+'Page 2'!$N$36)</f>
        <v>16.958570630518743</v>
      </c>
      <c r="BA26" s="147">
        <f>AZ26*(1+'Page 2'!$N$36)</f>
        <v>18.012661427899157</v>
      </c>
      <c r="BB26" s="147">
        <f>BA26*(1+'Page 2'!$N$36)</f>
        <v>19.132271155697126</v>
      </c>
      <c r="BC26" s="147">
        <f>BB26*(1+'Page 2'!$N$36)</f>
        <v>20.321472262181548</v>
      </c>
      <c r="BD26" s="147">
        <f>BC26*(1+'Page 2'!$N$36)</f>
        <v>21.584590326049394</v>
      </c>
      <c r="BE26" s="147">
        <f>BD26*(1+'Page 2'!$N$36)</f>
        <v>22.92621979020778</v>
      </c>
      <c r="BF26" s="147">
        <f>BE26*(1+'Page 2'!$N$36)</f>
        <v>24.351240673517896</v>
      </c>
      <c r="BG26" s="147">
        <f>BF26*(1+'Page 2'!$N$36)</f>
        <v>25.864836321287754</v>
      </c>
      <c r="BH26" s="147">
        <f>BG26*(1+'Page 2'!$N$36)</f>
        <v>27.47251225907911</v>
      </c>
      <c r="BI26" s="147">
        <f>BH26*(1+'Page 2'!$N$36)</f>
        <v>29.18011621840703</v>
      </c>
      <c r="BJ26" s="147">
        <f>BI26*(1+'Page 2'!$N$36)</f>
        <v>30.99385940717323</v>
      </c>
      <c r="BK26" s="147">
        <f>BJ26*(1+'Page 2'!$N$36)</f>
        <v>32.920339102201886</v>
      </c>
      <c r="BL26" s="147">
        <f>BK26*(1+'Page 2'!$N$36)</f>
        <v>34.96656264605561</v>
      </c>
      <c r="BM26" s="147">
        <f>BL26*(1+'Page 2'!$N$36)</f>
        <v>37.1399729354171</v>
      </c>
      <c r="BN26" s="147">
        <f>BM26*(1+'Page 2'!$N$36)</f>
        <v>39.448475493747594</v>
      </c>
      <c r="BO26" s="147">
        <f>BN26*(1+'Page 2'!$N$36)</f>
        <v>41.90046722669556</v>
      </c>
      <c r="BP26" s="147">
        <f>BO26*(1+'Page 2'!$N$36)</f>
        <v>44.50486696485017</v>
      </c>
      <c r="BQ26" s="147">
        <f>BP26*(1+'Page 2'!$N$36)</f>
        <v>47.27114790493511</v>
      </c>
      <c r="BR26" s="147">
        <f>BQ26*(1+'Page 2'!$N$36)</f>
        <v>50.209372067443816</v>
      </c>
      <c r="BS26" s="147">
        <f>BR26*(1+'Page 2'!$N$36)</f>
        <v>53.33022689605168</v>
      </c>
      <c r="BT26" s="147">
        <f>BS26*(1+'Page 2'!$N$36)</f>
        <v>56.64506413193127</v>
      </c>
      <c r="BU26" s="147">
        <f>BT26*(1+'Page 2'!$N$36)</f>
        <v>60.165941104371356</v>
      </c>
      <c r="BV26" s="147">
        <f>BU26*(1+'Page 2'!$N$36)</f>
        <v>63.905664587889376</v>
      </c>
      <c r="BW26" s="147">
        <f>BV26*(1+'Page 2'!$N$36)</f>
        <v>67.87783738536253</v>
      </c>
      <c r="BX26" s="147">
        <f>BW26*(1+'Page 2'!$N$36)</f>
        <v>72.09690780661809</v>
      </c>
      <c r="BY26" s="147">
        <f>BX26*(1+'Page 2'!$N$36)</f>
        <v>76.5782222224555</v>
      </c>
      <c r="BZ26" s="147">
        <f>BY26*(1+'Page 2'!$N$36)</f>
        <v>81.33808088525917</v>
      </c>
      <c r="CA26" s="147">
        <f>BZ26*(1+'Page 2'!$N$36)</f>
        <v>86.39379721924321</v>
      </c>
      <c r="CB26" s="147">
        <f>CA26*(1+'Page 2'!$N$36)</f>
        <v>91.76376079598886</v>
      </c>
      <c r="CC26" s="147">
        <f>CB26*(1+'Page 2'!$N$36)</f>
        <v>97.46750422434116</v>
      </c>
      <c r="CD26" s="147">
        <f>CC26*(1+'Page 2'!$N$36)</f>
        <v>103.52577419796877</v>
      </c>
      <c r="CE26" s="147">
        <f>CD26*(1+'Page 2'!$N$36)</f>
        <v>109.96060695901402</v>
      </c>
      <c r="CF26" s="147">
        <f>CE26*(1+'Page 2'!$N$36)</f>
        <v>116.79540845232337</v>
      </c>
      <c r="CG26" s="147">
        <f>CF26*(1+'Page 2'!$N$36)</f>
        <v>124.05503946180987</v>
      </c>
      <c r="CH26" s="147">
        <f>CG26*(1+'Page 2'!$N$36)</f>
        <v>131.765906038621</v>
      </c>
      <c r="CI26" s="147">
        <f>CH26*(1+'Page 2'!$N$36)</f>
        <v>139.95605555003385</v>
      </c>
      <c r="CJ26" s="147">
        <f>CI26*(1+'Page 2'!$N$36)</f>
        <v>148.65527869844377</v>
      </c>
      <c r="CK26" s="147">
        <f>CJ26*(1+'Page 2'!$N$36)</f>
        <v>157.8952178815291</v>
      </c>
      <c r="CL26" s="147">
        <f>CK26*(1+'Page 2'!$N$36)</f>
        <v>167.70948228773895</v>
      </c>
      <c r="CM26" s="147">
        <f>CL26*(1+'Page 2'!$N$36)</f>
        <v>178.13377014575002</v>
      </c>
      <c r="CN26" s="147">
        <f>CM26*(1+'Page 2'!$N$36)</f>
        <v>189.20599857256113</v>
      </c>
      <c r="CO26" s="147">
        <f>CN26*(1+'Page 2'!$N$36)</f>
        <v>200.9664414925319</v>
      </c>
      <c r="CP26" s="147">
        <f>CO26*(1+'Page 2'!$N$36)</f>
        <v>213.45787612903038</v>
      </c>
      <c r="CQ26" s="147">
        <f>CP26*(1+'Page 2'!$N$36)</f>
        <v>226.72573860153506</v>
      </c>
      <c r="CR26" s="147">
        <f>CQ26*(1+'Page 2'!$N$36)</f>
        <v>240.81828919415804</v>
      </c>
      <c r="CS26" s="147">
        <f>CR26*(1+'Page 2'!$N$36)</f>
        <v>255.7867878967337</v>
      </c>
      <c r="CT26" s="147">
        <f>CS26*(1+'Page 2'!$N$36)</f>
        <v>271.6856808569829</v>
      </c>
      <c r="CU26" s="147">
        <f>CT26*(1+'Page 2'!$N$36)</f>
        <v>288.5727984219506</v>
      </c>
      <c r="CV26" s="147">
        <f>CU26*(1+'Page 2'!$N$36)</f>
        <v>306.50956548906913</v>
      </c>
      <c r="CW26" s="147">
        <f>CV26*(1+'Page 2'!$N$36)</f>
        <v>325.5612249319744</v>
      </c>
      <c r="CX26" s="147">
        <f>CW26*(1+'Page 2'!$N$36)</f>
        <v>345.79707491375984</v>
      </c>
      <c r="CY26" s="147">
        <f>CX26*(1+'Page 2'!$N$36)</f>
        <v>367.2907209508676</v>
      </c>
      <c r="CZ26" s="147">
        <f>CY26*(1+'Page 2'!$N$36)</f>
        <v>390.1203436444687</v>
      </c>
      <c r="DA26" s="147">
        <f>CZ26*(1+'Page 2'!$N$36)</f>
        <v>414.3689830531746</v>
      </c>
      <c r="DB26" s="147">
        <f>DA26*(1+'Page 2'!$N$36)</f>
        <v>440.12484074145146</v>
      </c>
      <c r="DC26" s="147">
        <f>DB26*(1+'Page 2'!$N$36)</f>
        <v>467.4816006024029</v>
      </c>
      <c r="DD26" s="147">
        <f>DC26*(1+'Page 2'!$N$36)</f>
        <v>496.53876962187627</v>
      </c>
      <c r="DE26" s="147">
        <f>DD26*(1+'Page 2'!$N$36)</f>
        <v>527.4020398233816</v>
      </c>
      <c r="DF26" s="147">
        <f>DE26*(1+'Page 2'!$N$36)</f>
        <v>560.1836727103557</v>
      </c>
      <c r="DG26" s="147">
        <f>DF26*(1+'Page 2'!$N$36)</f>
        <v>595.0029076041333</v>
      </c>
      <c r="DH26" s="147">
        <f>DG26*(1+'Page 2'!$N$36)</f>
        <v>631.9863953629081</v>
      </c>
      <c r="DI26" s="147">
        <f>DH26*(1+'Page 2'!$N$36)</f>
        <v>671.2686590592846</v>
      </c>
      <c r="DJ26" s="147">
        <f>DI26*(1+'Page 2'!$N$36)</f>
        <v>712.9925832920806</v>
      </c>
      <c r="DK26" s="147">
        <f>DJ26*(1+'Page 2'!$N$36)</f>
        <v>757.3099339121949</v>
      </c>
      <c r="DL26" s="147">
        <f>DK26*(1+'Page 2'!$N$36)</f>
        <v>804.3819100529811</v>
      </c>
      <c r="DM26" s="147">
        <f>DL26*(1+'Page 2'!$N$36)</f>
        <v>854.3797304730734</v>
      </c>
      <c r="DN26" s="147">
        <f>DM26*(1+'Page 2'!$N$36)</f>
        <v>907.4852563444174</v>
      </c>
      <c r="DO26" s="147">
        <f>DN26*(1+'Page 2'!$N$36)</f>
        <v>963.8916527508225</v>
      </c>
      <c r="DP26" s="147">
        <f>DO26*(1+'Page 2'!$N$36)</f>
        <v>1023.8040913031607</v>
      </c>
      <c r="DQ26" s="147">
        <f>DP26*(1+'Page 2'!$N$36)</f>
        <v>1087.4404964268908</v>
      </c>
      <c r="DR26" s="147">
        <f>DQ26*(1+'Page 2'!$N$36)</f>
        <v>1155.03233803644</v>
      </c>
      <c r="DS26" s="147">
        <f>DR26*(1+'Page 2'!$N$36)</f>
        <v>1226.8254734797044</v>
      </c>
      <c r="DT26" s="147">
        <f>DS26*(1+'Page 2'!$N$36)</f>
        <v>1303.0810418151398</v>
      </c>
      <c r="DU26" s="147">
        <f>DT26*(1+'Page 2'!$N$36)</f>
        <v>1384.076413674272</v>
      </c>
      <c r="DV26" s="147">
        <f>DU26*(1+'Page 2'!$N$36)</f>
        <v>1470.1062001646394</v>
      </c>
      <c r="DW26" s="147">
        <f>DV26*(1+'Page 2'!$N$36)</f>
        <v>1561.4833244829308</v>
      </c>
      <c r="DX26" s="147">
        <f>DW26*(1+'Page 2'!$N$36)</f>
        <v>1658.5401601361893</v>
      </c>
      <c r="DY26" s="147">
        <f>DX26*(1+'Page 2'!$N$36)</f>
        <v>1761.6297399112227</v>
      </c>
      <c r="DZ26" s="147">
        <f>DY26*(1+'Page 2'!$N$36)</f>
        <v>1871.1270399897066</v>
      </c>
      <c r="EA26" s="147">
        <f>DZ26*(1+'Page 2'!$N$36)</f>
        <v>1987.4303438797986</v>
      </c>
      <c r="EB26" s="147">
        <f>EA26*(1+'Page 2'!$N$36)</f>
        <v>2110.9626911253995</v>
      </c>
      <c r="EC26" s="147">
        <f>EB26*(1+'Page 2'!$N$36)</f>
        <v>2242.1734160625765</v>
      </c>
      <c r="ED26" s="147">
        <f>EC26*(1+'Page 2'!$N$36)</f>
        <v>2381.5397822201867</v>
      </c>
      <c r="EE26" s="147">
        <f>ED26*(1+'Page 2'!$N$36)</f>
        <v>2529.568718309647</v>
      </c>
      <c r="EF26" s="147">
        <f>EE26*(1+'Page 2'!$N$36)</f>
        <v>2686.798662118302</v>
      </c>
      <c r="EG26" s="147">
        <f>EF26*(1+'Page 2'!$N$36)</f>
        <v>2853.80151901334</v>
      </c>
      <c r="EH26" s="147">
        <f>EG26*(1+'Page 2'!$N$36)</f>
        <v>3031.1847421800794</v>
      </c>
      <c r="EI26" s="147">
        <f>EH26*(1+'Page 2'!$N$36)</f>
        <v>3219.5935421612494</v>
      </c>
      <c r="EJ26" s="147">
        <f>EI26*(1+'Page 2'!$N$36)</f>
        <v>3419.7132337342046</v>
      </c>
      <c r="EK26" s="147">
        <f>EJ26*(1+'Page 2'!$N$36)</f>
        <v>3632.2717286625584</v>
      </c>
      <c r="EL26" s="147">
        <f>EK26*(1+'Page 2'!$N$36)</f>
        <v>3858.0421833893283</v>
      </c>
      <c r="EM26" s="147">
        <f>EL26*(1+'Page 2'!$N$36)</f>
        <v>4097.845811302263</v>
      </c>
      <c r="EN26" s="147">
        <f>EM26*(1+'Page 2'!$N$36)</f>
        <v>4352.554869800637</v>
      </c>
      <c r="EO26" s="147">
        <f>EN26*(1+'Page 2'!$N$36)</f>
        <v>4623.09583302861</v>
      </c>
      <c r="EP26" s="147">
        <f>EO26*(1+'Page 2'!$N$36)</f>
        <v>4910.452761815605</v>
      </c>
      <c r="EQ26" s="147">
        <f>EP26*(1+'Page 2'!$N$36)</f>
        <v>5215.6708830814505</v>
      </c>
      <c r="ER26" s="147">
        <f>EQ26*(1+'Page 2'!$N$36)</f>
        <v>5539.860391725963</v>
      </c>
      <c r="ES26" s="147">
        <f>ER26*(1+'Page 2'!$N$36)</f>
        <v>5884.200488831894</v>
      </c>
      <c r="ET26" s="147">
        <f>ES26*(1+'Page 2'!$N$36)</f>
        <v>6249.943670869714</v>
      </c>
      <c r="EU26" s="147">
        <f>ET26*(1+'Page 2'!$N$36)</f>
        <v>6638.420285505733</v>
      </c>
      <c r="EV26" s="147">
        <f>EU26*(1+'Page 2'!$N$36)</f>
        <v>7051.043370584751</v>
      </c>
      <c r="EW26" s="147">
        <f>EV26*(1+'Page 2'!$N$36)</f>
        <v>7489.3137938884765</v>
      </c>
      <c r="EX26" s="147">
        <f>EW26*(1+'Page 2'!$N$36)</f>
        <v>7954.825712364979</v>
      </c>
      <c r="EY26" s="147">
        <f>EX26*(1+'Page 2'!$N$36)</f>
        <v>8449.272370686474</v>
      </c>
      <c r="EZ26" s="147">
        <f>EY26*(1+'Page 2'!$N$36)</f>
        <v>8974.452260227012</v>
      </c>
      <c r="FA26" s="147">
        <f>EZ26*(1+'Page 2'!$N$36)</f>
        <v>9532.275660862622</v>
      </c>
      <c r="FB26" s="147">
        <f>FA26*(1+'Page 2'!$N$36)</f>
        <v>10124.771589388956</v>
      </c>
    </row>
    <row r="27" spans="1:158" ht="15">
      <c r="A27" s="152">
        <f>'Page 3'!A33</f>
        <v>22</v>
      </c>
      <c r="B27" s="152" t="str">
        <f>'Page 3'!B33</f>
        <v>Teco Energy, Inc.</v>
      </c>
      <c r="C27" s="153">
        <f>'Page 3'!C33</f>
        <v>1.41</v>
      </c>
      <c r="D27" s="153">
        <f>'Page 3'!D33</f>
        <v>1.6</v>
      </c>
      <c r="E27" s="146">
        <f t="shared" si="5"/>
        <v>0.04303838199358445</v>
      </c>
      <c r="F27" s="146"/>
      <c r="G27" s="146">
        <f>IRR(H27:FB27,0.12)</f>
        <v>0.11061928431470068</v>
      </c>
      <c r="H27" s="147">
        <f>-'Page 2'!C33</f>
        <v>-27.65166666666667</v>
      </c>
      <c r="I27" s="147">
        <f t="shared" si="6"/>
        <v>1.41</v>
      </c>
      <c r="J27" s="147">
        <f t="shared" si="4"/>
        <v>1.4733333333333334</v>
      </c>
      <c r="K27" s="147">
        <f t="shared" si="4"/>
        <v>1.5366666666666668</v>
      </c>
      <c r="L27" s="147">
        <f t="shared" si="7"/>
        <v>1.6</v>
      </c>
      <c r="M27" s="147">
        <f>L27*(1+'Page 2'!$N$36)</f>
        <v>1.6994509096641406</v>
      </c>
      <c r="N27" s="147">
        <f>M27*(1+'Page 2'!$N$36)</f>
        <v>1.8050833714739218</v>
      </c>
      <c r="O27" s="147">
        <f>N27*(1+'Page 2'!$N$36)</f>
        <v>1.9172816110443562</v>
      </c>
      <c r="P27" s="147">
        <f>O27*(1+'Page 2'!$N$36)</f>
        <v>2.0364537362322874</v>
      </c>
      <c r="Q27" s="147">
        <f>P27*(1+'Page 2'!$N$36)</f>
        <v>2.1630332215805614</v>
      </c>
      <c r="R27" s="147">
        <f>Q27*(1+'Page 2'!$N$36)</f>
        <v>2.297480485030526</v>
      </c>
      <c r="S27" s="147">
        <f>R27*(1+'Page 2'!$N$36)</f>
        <v>2.4402845626379617</v>
      </c>
      <c r="T27" s="147">
        <f>S27*(1+'Page 2'!$N$36)</f>
        <v>2.591964887384027</v>
      </c>
      <c r="U27" s="147">
        <f>T27*(1+'Page 2'!$N$36)</f>
        <v>2.753073178551435</v>
      </c>
      <c r="V27" s="147">
        <f>U27*(1+'Page 2'!$N$36)</f>
        <v>2.9241954485382395</v>
      </c>
      <c r="W27" s="147">
        <f>V27*(1+'Page 2'!$N$36)</f>
        <v>3.1059541344087815</v>
      </c>
      <c r="X27" s="147">
        <f>W27*(1+'Page 2'!$N$36)</f>
        <v>3.2990103619350637</v>
      </c>
      <c r="Y27" s="147">
        <f>X27*(1+'Page 2'!$N$36)</f>
        <v>3.504066350363731</v>
      </c>
      <c r="Z27" s="147">
        <f>Y27*(1+'Page 2'!$N$36)</f>
        <v>3.721867966655717</v>
      </c>
      <c r="AA27" s="147">
        <f>Z27*(1+'Page 2'!$N$36)</f>
        <v>3.9532074384893017</v>
      </c>
      <c r="AB27" s="147">
        <f>AA27*(1+'Page 2'!$N$36)</f>
        <v>4.198926235894807</v>
      </c>
      <c r="AC27" s="147">
        <f>AB27*(1+'Page 2'!$N$36)</f>
        <v>4.459918132002534</v>
      </c>
      <c r="AD27" s="147">
        <f>AC27*(1+'Page 2'!$N$36)</f>
        <v>4.737132454037063</v>
      </c>
      <c r="AE27" s="147">
        <f>AD27*(1+'Page 2'!$N$36)</f>
        <v>5.031577536383006</v>
      </c>
      <c r="AF27" s="147">
        <f>AE27*(1+'Page 2'!$N$36)</f>
        <v>5.344324388282346</v>
      </c>
      <c r="AG27" s="147">
        <f>AF27*(1+'Page 2'!$N$36)</f>
        <v>5.676510589504177</v>
      </c>
      <c r="AH27" s="147">
        <f>AG27*(1+'Page 2'!$N$36)</f>
        <v>6.029344428156875</v>
      </c>
      <c r="AI27" s="147">
        <f>AH27*(1+'Page 2'!$N$36)</f>
        <v>6.4041092956935115</v>
      </c>
      <c r="AJ27" s="147">
        <f>AI27*(1+'Page 2'!$N$36)</f>
        <v>6.802168355096823</v>
      </c>
      <c r="AK27" s="147">
        <f>AJ27*(1+'Page 2'!$N$36)</f>
        <v>7.224969499223704</v>
      </c>
      <c r="AL27" s="147">
        <f>AK27*(1+'Page 2'!$N$36)</f>
        <v>7.674050617344621</v>
      </c>
      <c r="AM27" s="147">
        <f>AL27*(1+'Page 2'!$N$36)</f>
        <v>8.15104518903436</v>
      </c>
      <c r="AN27" s="147">
        <f>AM27*(1+'Page 2'!$N$36)</f>
        <v>8.657688225761223</v>
      </c>
      <c r="AO27" s="147">
        <f>AN27*(1+'Page 2'!$N$36)</f>
        <v>9.19582258178652</v>
      </c>
      <c r="AP27" s="147">
        <f>AO27*(1+'Page 2'!$N$36)</f>
        <v>9.767405657329466</v>
      </c>
      <c r="AQ27" s="147">
        <f>AP27*(1+'Page 2'!$N$36)</f>
        <v>10.37451651837952</v>
      </c>
      <c r="AR27" s="147">
        <f>AQ27*(1+'Page 2'!$N$36)</f>
        <v>11.01936345905358</v>
      </c>
      <c r="AS27" s="147">
        <f>AR27*(1+'Page 2'!$N$36)</f>
        <v>11.704292034005247</v>
      </c>
      <c r="AT27" s="147">
        <f>AS27*(1+'Page 2'!$N$36)</f>
        <v>12.431793590103107</v>
      </c>
      <c r="AU27" s="147">
        <f>AT27*(1+'Page 2'!$N$36)</f>
        <v>13.204514328410973</v>
      </c>
      <c r="AV27" s="147">
        <f>AU27*(1+'Page 2'!$N$36)</f>
        <v>14.025264929432003</v>
      </c>
      <c r="AW27" s="147">
        <f>AV27*(1+'Page 2'!$N$36)</f>
        <v>14.897030776627366</v>
      </c>
      <c r="AX27" s="147">
        <f>AW27*(1+'Page 2'!$N$36)</f>
        <v>15.822982815396296</v>
      </c>
      <c r="AY27" s="147">
        <f>AX27*(1+'Page 2'!$N$36)</f>
        <v>16.806489087015812</v>
      </c>
      <c r="AZ27" s="147">
        <f>AY27*(1+'Page 2'!$N$36)</f>
        <v>17.85112697949342</v>
      </c>
      <c r="BA27" s="147">
        <f>AZ27*(1+'Page 2'!$N$36)</f>
        <v>18.960696239893856</v>
      </c>
      <c r="BB27" s="147">
        <f>BA27*(1+'Page 2'!$N$36)</f>
        <v>20.139232795470665</v>
      </c>
      <c r="BC27" s="147">
        <f>BB27*(1+'Page 2'!$N$36)</f>
        <v>21.391023433875322</v>
      </c>
      <c r="BD27" s="147">
        <f>BC27*(1+'Page 2'!$N$36)</f>
        <v>22.720621395841476</v>
      </c>
      <c r="BE27" s="147">
        <f>BD27*(1+'Page 2'!$N$36)</f>
        <v>24.132862937060832</v>
      </c>
      <c r="BF27" s="147">
        <f>BE27*(1+'Page 2'!$N$36)</f>
        <v>25.632884919492533</v>
      </c>
      <c r="BG27" s="147">
        <f>BF27*(1+'Page 2'!$N$36)</f>
        <v>27.226143496092384</v>
      </c>
      <c r="BH27" s="147">
        <f>BG27*(1+'Page 2'!$N$36)</f>
        <v>28.91843395692539</v>
      </c>
      <c r="BI27" s="147">
        <f>BH27*(1+'Page 2'!$N$36)</f>
        <v>30.715911808849516</v>
      </c>
      <c r="BJ27" s="147">
        <f>BI27*(1+'Page 2'!$N$36)</f>
        <v>32.625115165445514</v>
      </c>
      <c r="BK27" s="147">
        <f>BJ27*(1+'Page 2'!$N$36)</f>
        <v>34.65298852863358</v>
      </c>
      <c r="BL27" s="147">
        <f>BK27*(1+'Page 2'!$N$36)</f>
        <v>36.8069080484796</v>
      </c>
      <c r="BM27" s="147">
        <f>BL27*(1+'Page 2'!$N$36)</f>
        <v>39.094708353070644</v>
      </c>
      <c r="BN27" s="147">
        <f>BM27*(1+'Page 2'!$N$36)</f>
        <v>41.52471104605011</v>
      </c>
      <c r="BO27" s="147">
        <f>BN27*(1+'Page 2'!$N$36)</f>
        <v>44.105754975469026</v>
      </c>
      <c r="BP27" s="147">
        <f>BO27*(1+'Page 2'!$N$36)</f>
        <v>46.847228384052826</v>
      </c>
      <c r="BQ27" s="147">
        <f>BP27*(1+'Page 2'!$N$36)</f>
        <v>49.75910305782645</v>
      </c>
      <c r="BR27" s="147">
        <f>BQ27*(1+'Page 2'!$N$36)</f>
        <v>52.8519705973093</v>
      </c>
      <c r="BS27" s="147">
        <f>BR27*(1+'Page 2'!$N$36)</f>
        <v>56.137080943212304</v>
      </c>
      <c r="BT27" s="147">
        <f>BS27*(1+'Page 2'!$N$36)</f>
        <v>59.626383296769774</v>
      </c>
      <c r="BU27" s="147">
        <f>BT27*(1+'Page 2'!$N$36)</f>
        <v>63.33256958354882</v>
      </c>
      <c r="BV27" s="147">
        <f>BU27*(1+'Page 2'!$N$36)</f>
        <v>67.26912061883094</v>
      </c>
      <c r="BW27" s="147">
        <f>BV27*(1+'Page 2'!$N$36)</f>
        <v>71.4503551424869</v>
      </c>
      <c r="BX27" s="147">
        <f>BW27*(1+'Page 2'!$N$36)</f>
        <v>75.89148190170329</v>
      </c>
      <c r="BY27" s="147">
        <f>BX27*(1+'Page 2'!$N$36)</f>
        <v>80.60865497100582</v>
      </c>
      <c r="BZ27" s="147">
        <f>BY27*(1+'Page 2'!$N$36)</f>
        <v>85.61903251079917</v>
      </c>
      <c r="CA27" s="147">
        <f>BZ27*(1+'Page 2'!$N$36)</f>
        <v>90.9408391781508</v>
      </c>
      <c r="CB27" s="147">
        <f>CA27*(1+'Page 2'!$N$36)</f>
        <v>96.59343241683042</v>
      </c>
      <c r="CC27" s="147">
        <f>CB27*(1+'Page 2'!$N$36)</f>
        <v>102.59737286772759</v>
      </c>
      <c r="CD27" s="147">
        <f>CC27*(1+'Page 2'!$N$36)</f>
        <v>108.97449915575666</v>
      </c>
      <c r="CE27" s="147">
        <f>CD27*(1+'Page 2'!$N$36)</f>
        <v>115.74800732527798</v>
      </c>
      <c r="CF27" s="147">
        <f>CE27*(1+'Page 2'!$N$36)</f>
        <v>122.94253521297205</v>
      </c>
      <c r="CG27" s="147">
        <f>CF27*(1+'Page 2'!$N$36)</f>
        <v>130.5842520650631</v>
      </c>
      <c r="CH27" s="147">
        <f>CG27*(1+'Page 2'!$N$36)</f>
        <v>138.70095372486432</v>
      </c>
      <c r="CI27" s="147">
        <f>CH27*(1+'Page 2'!$N$36)</f>
        <v>147.32216373687783</v>
      </c>
      <c r="CJ27" s="147">
        <f>CI27*(1+'Page 2'!$N$36)</f>
        <v>156.47924073520406</v>
      </c>
      <c r="CK27" s="147">
        <f>CJ27*(1+'Page 2'!$N$36)</f>
        <v>166.20549250687284</v>
      </c>
      <c r="CL27" s="147">
        <f>CK27*(1+'Page 2'!$N$36)</f>
        <v>176.53629714498845</v>
      </c>
      <c r="CM27" s="147">
        <f>CL27*(1+'Page 2'!$N$36)</f>
        <v>187.50923173236853</v>
      </c>
      <c r="CN27" s="147">
        <f>CM27*(1+'Page 2'!$N$36)</f>
        <v>199.16420902374864</v>
      </c>
      <c r="CO27" s="147">
        <f>CN27*(1+'Page 2'!$N$36)</f>
        <v>211.5436226237179</v>
      </c>
      <c r="CP27" s="147">
        <f>CO27*(1+'Page 2'!$N$36)</f>
        <v>224.69250118845315</v>
      </c>
      <c r="CQ27" s="147">
        <f>CP27*(1+'Page 2'!$N$36)</f>
        <v>238.6586722121423</v>
      </c>
      <c r="CR27" s="147">
        <f>CQ27*(1+'Page 2'!$N$36)</f>
        <v>253.49293599385072</v>
      </c>
      <c r="CS27" s="147">
        <f>CR27*(1+'Page 2'!$N$36)</f>
        <v>269.2492504176146</v>
      </c>
      <c r="CT27" s="147">
        <f>CS27*(1+'Page 2'!$N$36)</f>
        <v>285.98492721787693</v>
      </c>
      <c r="CU27" s="147">
        <f>CT27*(1+'Page 2'!$N$36)</f>
        <v>303.7608404441587</v>
      </c>
      <c r="CV27" s="147">
        <f>CU27*(1+'Page 2'!$N$36)</f>
        <v>322.64164788323086</v>
      </c>
      <c r="CW27" s="147">
        <f>CV27*(1+'Page 2'!$N$36)</f>
        <v>342.69602624418377</v>
      </c>
      <c r="CX27" s="147">
        <f>CW27*(1+'Page 2'!$N$36)</f>
        <v>363.99692096185265</v>
      </c>
      <c r="CY27" s="147">
        <f>CX27*(1+'Page 2'!$N$36)</f>
        <v>386.6218115272292</v>
      </c>
      <c r="CZ27" s="147">
        <f>CY27*(1+'Page 2'!$N$36)</f>
        <v>410.65299330996726</v>
      </c>
      <c r="DA27" s="147">
        <f>CZ27*(1+'Page 2'!$N$36)</f>
        <v>436.1778768980788</v>
      </c>
      <c r="DB27" s="147">
        <f>DA27*(1+'Page 2'!$N$36)</f>
        <v>463.2893060436335</v>
      </c>
      <c r="DC27" s="147">
        <f>DB27*(1+'Page 2'!$N$36)</f>
        <v>492.0858953709508</v>
      </c>
      <c r="DD27" s="147">
        <f>DC27*(1+'Page 2'!$N$36)</f>
        <v>522.6723890756597</v>
      </c>
      <c r="DE27" s="147">
        <f>DD27*(1+'Page 2'!$N$36)</f>
        <v>555.1600419193496</v>
      </c>
      <c r="DF27" s="147">
        <f>DE27*(1+'Page 2'!$N$36)</f>
        <v>589.6670239056382</v>
      </c>
      <c r="DG27" s="147">
        <f>DF27*(1+'Page 2'!$N$36)</f>
        <v>626.3188501096146</v>
      </c>
      <c r="DH27" s="147">
        <f>DG27*(1+'Page 2'!$N$36)</f>
        <v>665.2488372241144</v>
      </c>
      <c r="DI27" s="147">
        <f>DH27*(1+'Page 2'!$N$36)</f>
        <v>706.598588483458</v>
      </c>
      <c r="DJ27" s="147">
        <f>DI27*(1+'Page 2'!$N$36)</f>
        <v>750.5185087285065</v>
      </c>
      <c r="DK27" s="147">
        <f>DJ27*(1+'Page 2'!$N$36)</f>
        <v>797.1683514865216</v>
      </c>
      <c r="DL27" s="147">
        <f>DK27*(1+'Page 2'!$N$36)</f>
        <v>846.7178000557702</v>
      </c>
      <c r="DM27" s="147">
        <f>DL27*(1+'Page 2'!$N$36)</f>
        <v>899.3470847084991</v>
      </c>
      <c r="DN27" s="147">
        <f>DM27*(1+'Page 2'!$N$36)</f>
        <v>955.2476382572822</v>
      </c>
      <c r="DO27" s="147">
        <f>DN27*(1+'Page 2'!$N$36)</f>
        <v>1014.6227923692876</v>
      </c>
      <c r="DP27" s="147">
        <f>DO27*(1+'Page 2'!$N$36)</f>
        <v>1077.6885171612225</v>
      </c>
      <c r="DQ27" s="147">
        <f>DP27*(1+'Page 2'!$N$36)</f>
        <v>1144.674206765149</v>
      </c>
      <c r="DR27" s="147">
        <f>DQ27*(1+'Page 2'!$N$36)</f>
        <v>1215.8235137225693</v>
      </c>
      <c r="DS27" s="147">
        <f>DR27*(1+'Page 2'!$N$36)</f>
        <v>1291.395235241795</v>
      </c>
      <c r="DT27" s="147">
        <f>DS27*(1+'Page 2'!$N$36)</f>
        <v>1371.6642545422533</v>
      </c>
      <c r="DU27" s="147">
        <f>DT27*(1+'Page 2'!$N$36)</f>
        <v>1456.9225407097608</v>
      </c>
      <c r="DV27" s="147">
        <f>DU27*(1+'Page 2'!$N$36)</f>
        <v>1547.480210699621</v>
      </c>
      <c r="DW27" s="147">
        <f>DV27*(1+'Page 2'!$N$36)</f>
        <v>1643.6666573504542</v>
      </c>
      <c r="DX27" s="147">
        <f>DW27*(1+'Page 2'!$N$36)</f>
        <v>1745.831747511779</v>
      </c>
      <c r="DY27" s="147">
        <f>DX27*(1+'Page 2'!$N$36)</f>
        <v>1854.3470946433931</v>
      </c>
      <c r="DZ27" s="147">
        <f>DY27*(1+'Page 2'!$N$36)</f>
        <v>1969.6074105154814</v>
      </c>
      <c r="EA27" s="147">
        <f>DZ27*(1+'Page 2'!$N$36)</f>
        <v>2092.0319409261047</v>
      </c>
      <c r="EB27" s="147">
        <f>EA27*(1+'Page 2'!$N$36)</f>
        <v>2222.0659906583164</v>
      </c>
      <c r="EC27" s="147">
        <f>EB27*(1+'Page 2'!$N$36)</f>
        <v>2360.182543223766</v>
      </c>
      <c r="ED27" s="147">
        <f>EC27*(1+'Page 2'!$N$36)</f>
        <v>2506.8839812844085</v>
      </c>
      <c r="EE27" s="147">
        <f>ED27*(1+'Page 2'!$N$36)</f>
        <v>2662.7039140101565</v>
      </c>
      <c r="EF27" s="147">
        <f>EE27*(1+'Page 2'!$N$36)</f>
        <v>2828.2091180192674</v>
      </c>
      <c r="EG27" s="147">
        <f>EF27*(1+'Page 2'!$N$36)</f>
        <v>3004.0015989614126</v>
      </c>
      <c r="EH27" s="147">
        <f>EG27*(1+'Page 2'!$N$36)</f>
        <v>3190.7207812421907</v>
      </c>
      <c r="EI27" s="147">
        <f>EH27*(1+'Page 2'!$N$36)</f>
        <v>3389.045833853949</v>
      </c>
      <c r="EJ27" s="147">
        <f>EI27*(1+'Page 2'!$N$36)</f>
        <v>3599.6981407728495</v>
      </c>
      <c r="EK27" s="147">
        <f>EJ27*(1+'Page 2'!$N$36)</f>
        <v>3823.4439249079587</v>
      </c>
      <c r="EL27" s="147">
        <f>EK27*(1+'Page 2'!$N$36)</f>
        <v>4061.097035146664</v>
      </c>
      <c r="EM27" s="147">
        <f>EL27*(1+'Page 2'!$N$36)</f>
        <v>4313.521906633964</v>
      </c>
      <c r="EN27" s="147">
        <f>EM27*(1+'Page 2'!$N$36)</f>
        <v>4581.636705053305</v>
      </c>
      <c r="EO27" s="147">
        <f>EN27*(1+'Page 2'!$N$36)</f>
        <v>4866.416666345909</v>
      </c>
      <c r="EP27" s="147">
        <f>EO27*(1+'Page 2'!$N$36)</f>
        <v>5168.897644016431</v>
      </c>
      <c r="EQ27" s="147">
        <f>EP27*(1+'Page 2'!$N$36)</f>
        <v>5490.1798769278475</v>
      </c>
      <c r="ER27" s="147">
        <f>EQ27*(1+'Page 2'!$N$36)</f>
        <v>5831.431991290493</v>
      </c>
      <c r="ES27" s="147">
        <f>ER27*(1+'Page 2'!$N$36)</f>
        <v>6193.895251401999</v>
      </c>
      <c r="ET27" s="147">
        <f>ES27*(1+'Page 2'!$N$36)</f>
        <v>6578.888074599705</v>
      </c>
      <c r="EU27" s="147">
        <f>ET27*(1+'Page 2'!$N$36)</f>
        <v>6987.8108268481465</v>
      </c>
      <c r="EV27" s="147">
        <f>EU27*(1+'Page 2'!$N$36)</f>
        <v>7422.150916405008</v>
      </c>
      <c r="EW27" s="147">
        <f>EV27*(1+'Page 2'!$N$36)</f>
        <v>7883.48820409314</v>
      </c>
      <c r="EX27" s="147">
        <f>EW27*(1+'Page 2'!$N$36)</f>
        <v>8373.50074985788</v>
      </c>
      <c r="EY27" s="147">
        <f>EX27*(1+'Page 2'!$N$36)</f>
        <v>8893.970916512086</v>
      </c>
      <c r="EZ27" s="147">
        <f>EY27*(1+'Page 2'!$N$36)</f>
        <v>9446.791852870547</v>
      </c>
      <c r="FA27" s="147">
        <f>EZ27*(1+'Page 2'!$N$36)</f>
        <v>10033.974379855401</v>
      </c>
      <c r="FB27" s="147">
        <f>FA27*(1+'Page 2'!$N$36)</f>
        <v>10657.654304619964</v>
      </c>
    </row>
    <row r="28" spans="1:158" ht="15">
      <c r="A28" s="152">
        <f>'Page 3'!A34</f>
        <v>23</v>
      </c>
      <c r="B28" s="152" t="str">
        <f>'Page 3'!B34</f>
        <v>UIL Holdings Co.</v>
      </c>
      <c r="C28" s="153">
        <f>'Page 3'!C34</f>
        <v>2.88</v>
      </c>
      <c r="D28" s="153">
        <f>'Page 3'!D34</f>
        <v>2.88</v>
      </c>
      <c r="E28" s="146">
        <f>(D28/C28)^(1/3)-1</f>
        <v>0</v>
      </c>
      <c r="F28" s="146"/>
      <c r="G28" s="146">
        <f>IRR(H28:FB28,0.12)</f>
        <v>0.1130862891045571</v>
      </c>
      <c r="H28" s="147">
        <f>-'Page 2'!C34</f>
        <v>-47.96333333333333</v>
      </c>
      <c r="I28" s="147">
        <f>C28</f>
        <v>2.88</v>
      </c>
      <c r="J28" s="147">
        <f t="shared" si="4"/>
        <v>2.88</v>
      </c>
      <c r="K28" s="147">
        <f t="shared" si="4"/>
        <v>2.88</v>
      </c>
      <c r="L28" s="147">
        <f>D28</f>
        <v>2.88</v>
      </c>
      <c r="M28" s="147">
        <f>L28*(1+'Page 2'!$N$36)</f>
        <v>3.059011637395453</v>
      </c>
      <c r="N28" s="147">
        <f>M28*(1+'Page 2'!$N$36)</f>
        <v>3.249150068653059</v>
      </c>
      <c r="O28" s="147">
        <f>N28*(1+'Page 2'!$N$36)</f>
        <v>3.451106899879841</v>
      </c>
      <c r="P28" s="147">
        <f>O28*(1+'Page 2'!$N$36)</f>
        <v>3.6656167252181175</v>
      </c>
      <c r="Q28" s="147">
        <f>P28*(1+'Page 2'!$N$36)</f>
        <v>3.893459798845011</v>
      </c>
      <c r="R28" s="147">
        <f>Q28*(1+'Page 2'!$N$36)</f>
        <v>4.135464873054947</v>
      </c>
      <c r="S28" s="147">
        <f>R28*(1+'Page 2'!$N$36)</f>
        <v>4.392512212748331</v>
      </c>
      <c r="T28" s="147">
        <f>S28*(1+'Page 2'!$N$36)</f>
        <v>4.6655367972912485</v>
      </c>
      <c r="U28" s="147">
        <f>T28*(1+'Page 2'!$N$36)</f>
        <v>4.955531721392583</v>
      </c>
      <c r="V28" s="147">
        <f>U28*(1+'Page 2'!$N$36)</f>
        <v>5.26355180736883</v>
      </c>
      <c r="W28" s="147">
        <f>V28*(1+'Page 2'!$N$36)</f>
        <v>5.590717441935806</v>
      </c>
      <c r="X28" s="147">
        <f>W28*(1+'Page 2'!$N$36)</f>
        <v>5.938218651483114</v>
      </c>
      <c r="Y28" s="147">
        <f>X28*(1+'Page 2'!$N$36)</f>
        <v>6.307319430654714</v>
      </c>
      <c r="Z28" s="147">
        <f>Y28*(1+'Page 2'!$N$36)</f>
        <v>6.699362339980289</v>
      </c>
      <c r="AA28" s="147">
        <f>Z28*(1+'Page 2'!$N$36)</f>
        <v>7.115773389280742</v>
      </c>
      <c r="AB28" s="147">
        <f>AA28*(1+'Page 2'!$N$36)</f>
        <v>7.55806722461065</v>
      </c>
      <c r="AC28" s="147">
        <f>AB28*(1+'Page 2'!$N$36)</f>
        <v>8.02785263760456</v>
      </c>
      <c r="AD28" s="147">
        <f>AC28*(1+'Page 2'!$N$36)</f>
        <v>8.526838417266713</v>
      </c>
      <c r="AE28" s="147">
        <f>AD28*(1+'Page 2'!$N$36)</f>
        <v>9.05683956548941</v>
      </c>
      <c r="AF28" s="147">
        <f>AE28*(1+'Page 2'!$N$36)</f>
        <v>9.619783898908222</v>
      </c>
      <c r="AG28" s="147">
        <f>AF28*(1+'Page 2'!$N$36)</f>
        <v>10.21771906110752</v>
      </c>
      <c r="AH28" s="147">
        <f>AG28*(1+'Page 2'!$N$36)</f>
        <v>10.852819970682376</v>
      </c>
      <c r="AI28" s="147">
        <f>AH28*(1+'Page 2'!$N$36)</f>
        <v>11.527396732248322</v>
      </c>
      <c r="AJ28" s="147">
        <f>AI28*(1+'Page 2'!$N$36)</f>
        <v>12.243903039174283</v>
      </c>
      <c r="AK28" s="147">
        <f>AJ28*(1+'Page 2'!$N$36)</f>
        <v>13.004945098602668</v>
      </c>
      <c r="AL28" s="147">
        <f>AK28*(1+'Page 2'!$N$36)</f>
        <v>13.81329111122032</v>
      </c>
      <c r="AM28" s="147">
        <f>AL28*(1+'Page 2'!$N$36)</f>
        <v>14.67188134026185</v>
      </c>
      <c r="AN28" s="147">
        <f>AM28*(1+'Page 2'!$N$36)</f>
        <v>15.583838806370206</v>
      </c>
      <c r="AO28" s="147">
        <f>AN28*(1+'Page 2'!$N$36)</f>
        <v>16.552480647215738</v>
      </c>
      <c r="AP28" s="147">
        <f>AO28*(1+'Page 2'!$N$36)</f>
        <v>17.581330183193042</v>
      </c>
      <c r="AQ28" s="147">
        <f>AP28*(1+'Page 2'!$N$36)</f>
        <v>18.67412973308314</v>
      </c>
      <c r="AR28" s="147">
        <f>AQ28*(1+'Page 2'!$N$36)</f>
        <v>19.83485422629645</v>
      </c>
      <c r="AS28" s="147">
        <f>AR28*(1+'Page 2'!$N$36)</f>
        <v>21.06772566120945</v>
      </c>
      <c r="AT28" s="147">
        <f>AS28*(1+'Page 2'!$N$36)</f>
        <v>22.3772284621856</v>
      </c>
      <c r="AU28" s="147">
        <f>AT28*(1+'Page 2'!$N$36)</f>
        <v>23.768125791139756</v>
      </c>
      <c r="AV28" s="147">
        <f>AU28*(1+'Page 2'!$N$36)</f>
        <v>25.245476872977612</v>
      </c>
      <c r="AW28" s="147">
        <f>AV28*(1+'Page 2'!$N$36)</f>
        <v>26.814655397929265</v>
      </c>
      <c r="AX28" s="147">
        <f>AW28*(1+'Page 2'!$N$36)</f>
        <v>28.48136906771334</v>
      </c>
      <c r="AY28" s="147">
        <f>AX28*(1+'Page 2'!$N$36)</f>
        <v>30.25168035662847</v>
      </c>
      <c r="AZ28" s="147">
        <f>AY28*(1+'Page 2'!$N$36)</f>
        <v>32.13202856308816</v>
      </c>
      <c r="BA28" s="147">
        <f>AZ28*(1+'Page 2'!$N$36)</f>
        <v>34.12925323180895</v>
      </c>
      <c r="BB28" s="147">
        <f>BA28*(1+'Page 2'!$N$36)</f>
        <v>36.25061903184721</v>
      </c>
      <c r="BC28" s="147">
        <f>BB28*(1+'Page 2'!$N$36)</f>
        <v>38.50384218097559</v>
      </c>
      <c r="BD28" s="147">
        <f>BC28*(1+'Page 2'!$N$36)</f>
        <v>40.897118512514666</v>
      </c>
      <c r="BE28" s="147">
        <f>BD28*(1+'Page 2'!$N$36)</f>
        <v>43.439153286709505</v>
      </c>
      <c r="BF28" s="147">
        <f>BE28*(1+'Page 2'!$N$36)</f>
        <v>46.13919285508657</v>
      </c>
      <c r="BG28" s="147">
        <f>BF28*(1+'Page 2'!$N$36)</f>
        <v>49.0070582929663</v>
      </c>
      <c r="BH28" s="147">
        <f>BG28*(1+'Page 2'!$N$36)</f>
        <v>52.05318112246571</v>
      </c>
      <c r="BI28" s="147">
        <f>BH28*(1+'Page 2'!$N$36)</f>
        <v>55.288641255929136</v>
      </c>
      <c r="BJ28" s="147">
        <f>BI28*(1+'Page 2'!$N$36)</f>
        <v>58.72520729780194</v>
      </c>
      <c r="BK28" s="147">
        <f>BJ28*(1+'Page 2'!$N$36)</f>
        <v>62.37537935154045</v>
      </c>
      <c r="BL28" s="147">
        <f>BK28*(1+'Page 2'!$N$36)</f>
        <v>66.25243448726329</v>
      </c>
      <c r="BM28" s="147">
        <f>BL28*(1+'Page 2'!$N$36)</f>
        <v>70.37047503552716</v>
      </c>
      <c r="BN28" s="147">
        <f>BM28*(1+'Page 2'!$N$36)</f>
        <v>74.7444798828902</v>
      </c>
      <c r="BO28" s="147">
        <f>BN28*(1+'Page 2'!$N$36)</f>
        <v>79.39035895584425</v>
      </c>
      <c r="BP28" s="147">
        <f>BO28*(1+'Page 2'!$N$36)</f>
        <v>84.3250110912951</v>
      </c>
      <c r="BQ28" s="147">
        <f>BP28*(1+'Page 2'!$N$36)</f>
        <v>89.56638550408762</v>
      </c>
      <c r="BR28" s="147">
        <f>BQ28*(1+'Page 2'!$N$36)</f>
        <v>95.13354707515674</v>
      </c>
      <c r="BS28" s="147">
        <f>BR28*(1+'Page 2'!$N$36)</f>
        <v>101.04674569778216</v>
      </c>
      <c r="BT28" s="147">
        <f>BS28*(1+'Page 2'!$N$36)</f>
        <v>107.3274899341856</v>
      </c>
      <c r="BU28" s="147">
        <f>BT28*(1+'Page 2'!$N$36)</f>
        <v>113.99862525038789</v>
      </c>
      <c r="BV28" s="147">
        <f>BU28*(1+'Page 2'!$N$36)</f>
        <v>121.08441711389573</v>
      </c>
      <c r="BW28" s="147">
        <f>BV28*(1+'Page 2'!$N$36)</f>
        <v>128.61063925647645</v>
      </c>
      <c r="BX28" s="147">
        <f>BW28*(1+'Page 2'!$N$36)</f>
        <v>136.60466742306593</v>
      </c>
      <c r="BY28" s="147">
        <f>BX28*(1+'Page 2'!$N$36)</f>
        <v>145.09557894781048</v>
      </c>
      <c r="BZ28" s="147">
        <f>BY28*(1+'Page 2'!$N$36)</f>
        <v>154.11425851943852</v>
      </c>
      <c r="CA28" s="147">
        <f>BZ28*(1+'Page 2'!$N$36)</f>
        <v>163.69351052067145</v>
      </c>
      <c r="CB28" s="147">
        <f>CA28*(1+'Page 2'!$N$36)</f>
        <v>173.86817835029478</v>
      </c>
      <c r="CC28" s="147">
        <f>CB28*(1+'Page 2'!$N$36)</f>
        <v>184.67527116190968</v>
      </c>
      <c r="CD28" s="147">
        <f>CC28*(1+'Page 2'!$N$36)</f>
        <v>196.154098480362</v>
      </c>
      <c r="CE28" s="147">
        <f>CD28*(1+'Page 2'!$N$36)</f>
        <v>208.34641318550038</v>
      </c>
      <c r="CF28" s="147">
        <f>CE28*(1+'Page 2'!$N$36)</f>
        <v>221.29656338334968</v>
      </c>
      <c r="CG28" s="147">
        <f>CF28*(1+'Page 2'!$N$36)</f>
        <v>235.0516537171136</v>
      </c>
      <c r="CH28" s="147">
        <f>CG28*(1+'Page 2'!$N$36)</f>
        <v>249.66171670475578</v>
      </c>
      <c r="CI28" s="147">
        <f>CH28*(1+'Page 2'!$N$36)</f>
        <v>265.1798947263801</v>
      </c>
      <c r="CJ28" s="147">
        <f>CI28*(1+'Page 2'!$N$36)</f>
        <v>281.6626333233673</v>
      </c>
      <c r="CK28" s="147">
        <f>CJ28*(1+'Page 2'!$N$36)</f>
        <v>299.16988651237114</v>
      </c>
      <c r="CL28" s="147">
        <f>CK28*(1+'Page 2'!$N$36)</f>
        <v>317.76533486097924</v>
      </c>
      <c r="CM28" s="147">
        <f>CL28*(1+'Page 2'!$N$36)</f>
        <v>337.51661711826335</v>
      </c>
      <c r="CN28" s="147">
        <f>CM28*(1+'Page 2'!$N$36)</f>
        <v>358.4955762427475</v>
      </c>
      <c r="CO28" s="147">
        <f>CN28*(1+'Page 2'!$N$36)</f>
        <v>380.7785207226922</v>
      </c>
      <c r="CP28" s="147">
        <f>CO28*(1+'Page 2'!$N$36)</f>
        <v>404.4465021392156</v>
      </c>
      <c r="CQ28" s="147">
        <f>CP28*(1+'Page 2'!$N$36)</f>
        <v>429.58560998185607</v>
      </c>
      <c r="CR28" s="147">
        <f>CQ28*(1+'Page 2'!$N$36)</f>
        <v>456.28728478893123</v>
      </c>
      <c r="CS28" s="147">
        <f>CR28*(1+'Page 2'!$N$36)</f>
        <v>484.6486507517062</v>
      </c>
      <c r="CT28" s="147">
        <f>CS28*(1+'Page 2'!$N$36)</f>
        <v>514.7728689921784</v>
      </c>
      <c r="CU28" s="147">
        <f>CT28*(1+'Page 2'!$N$36)</f>
        <v>546.7695127994856</v>
      </c>
      <c r="CV28" s="147">
        <f>CU28*(1+'Page 2'!$N$36)</f>
        <v>580.7549661898155</v>
      </c>
      <c r="CW28" s="147">
        <f>CV28*(1+'Page 2'!$N$36)</f>
        <v>616.8528472395307</v>
      </c>
      <c r="CX28" s="147">
        <f>CW28*(1+'Page 2'!$N$36)</f>
        <v>655.1944577313346</v>
      </c>
      <c r="CY28" s="147">
        <f>CX28*(1+'Page 2'!$N$36)</f>
        <v>695.9192607490124</v>
      </c>
      <c r="CZ28" s="147">
        <f>CY28*(1+'Page 2'!$N$36)</f>
        <v>739.1753879579409</v>
      </c>
      <c r="DA28" s="147">
        <f>CZ28*(1+'Page 2'!$N$36)</f>
        <v>785.1201784165416</v>
      </c>
      <c r="DB28" s="147">
        <f>DA28*(1+'Page 2'!$N$36)</f>
        <v>833.92075087854</v>
      </c>
      <c r="DC28" s="147">
        <f>DB28*(1+'Page 2'!$N$36)</f>
        <v>885.7546116677113</v>
      </c>
      <c r="DD28" s="147">
        <f>DC28*(1+'Page 2'!$N$36)</f>
        <v>940.8103003361872</v>
      </c>
      <c r="DE28" s="147">
        <f>DD28*(1+'Page 2'!$N$36)</f>
        <v>999.2880754548291</v>
      </c>
      <c r="DF28" s="147">
        <f>DE28*(1+'Page 2'!$N$36)</f>
        <v>1061.4006430301486</v>
      </c>
      <c r="DG28" s="147">
        <f>DF28*(1+'Page 2'!$N$36)</f>
        <v>1127.373930197306</v>
      </c>
      <c r="DH28" s="147">
        <f>DG28*(1+'Page 2'!$N$36)</f>
        <v>1197.4479070034056</v>
      </c>
      <c r="DI28" s="147">
        <f>DH28*(1+'Page 2'!$N$36)</f>
        <v>1271.877459270224</v>
      </c>
      <c r="DJ28" s="147">
        <f>DI28*(1+'Page 2'!$N$36)</f>
        <v>1350.9333157113113</v>
      </c>
      <c r="DK28" s="147">
        <f>DJ28*(1+'Page 2'!$N$36)</f>
        <v>1434.9030326757384</v>
      </c>
      <c r="DL28" s="147">
        <f>DK28*(1+'Page 2'!$N$36)</f>
        <v>1524.092040100386</v>
      </c>
      <c r="DM28" s="147">
        <f>DL28*(1+'Page 2'!$N$36)</f>
        <v>1618.8247524752978</v>
      </c>
      <c r="DN28" s="147">
        <f>DM28*(1+'Page 2'!$N$36)</f>
        <v>1719.4457488631074</v>
      </c>
      <c r="DO28" s="147">
        <f>DN28*(1+'Page 2'!$N$36)</f>
        <v>1826.321026264717</v>
      </c>
      <c r="DP28" s="147">
        <f>DO28*(1+'Page 2'!$N$36)</f>
        <v>1939.8393308901998</v>
      </c>
      <c r="DQ28" s="147">
        <f>DP28*(1+'Page 2'!$N$36)</f>
        <v>2060.4135721772673</v>
      </c>
      <c r="DR28" s="147">
        <f>DQ28*(1+'Page 2'!$N$36)</f>
        <v>2188.482324700624</v>
      </c>
      <c r="DS28" s="147">
        <f>DR28*(1+'Page 2'!$N$36)</f>
        <v>2324.51142343523</v>
      </c>
      <c r="DT28" s="147">
        <f>DS28*(1+'Page 2'!$N$36)</f>
        <v>2468.995658176055</v>
      </c>
      <c r="DU28" s="147">
        <f>DT28*(1+'Page 2'!$N$36)</f>
        <v>2622.4605732775685</v>
      </c>
      <c r="DV28" s="147">
        <f>DU28*(1+'Page 2'!$N$36)</f>
        <v>2785.464379259317</v>
      </c>
      <c r="DW28" s="147">
        <f>DV28*(1+'Page 2'!$N$36)</f>
        <v>2958.5999832308166</v>
      </c>
      <c r="DX28" s="147">
        <f>DW28*(1+'Page 2'!$N$36)</f>
        <v>3142.497145521201</v>
      </c>
      <c r="DY28" s="147">
        <f>DX28*(1+'Page 2'!$N$36)</f>
        <v>3337.8247703581064</v>
      </c>
      <c r="DZ28" s="147">
        <f>DY28*(1+'Page 2'!$N$36)</f>
        <v>3545.2933389278655</v>
      </c>
      <c r="EA28" s="147">
        <f>DZ28*(1+'Page 2'!$N$36)</f>
        <v>3765.6574936669867</v>
      </c>
      <c r="EB28" s="147">
        <f>EA28*(1+'Page 2'!$N$36)</f>
        <v>3999.7187831849674</v>
      </c>
      <c r="EC28" s="147">
        <f>EB28*(1+'Page 2'!$N$36)</f>
        <v>4248.328577802777</v>
      </c>
      <c r="ED28" s="147">
        <f>EC28*(1+'Page 2'!$N$36)</f>
        <v>4512.391166311933</v>
      </c>
      <c r="EE28" s="147">
        <f>ED28*(1+'Page 2'!$N$36)</f>
        <v>4792.86704521828</v>
      </c>
      <c r="EF28" s="147">
        <f>EE28*(1+'Page 2'!$N$36)</f>
        <v>5090.776412434679</v>
      </c>
      <c r="EG28" s="147">
        <f>EF28*(1+'Page 2'!$N$36)</f>
        <v>5407.20287813054</v>
      </c>
      <c r="EH28" s="147">
        <f>EG28*(1+'Page 2'!$N$36)</f>
        <v>5743.29740623594</v>
      </c>
      <c r="EI28" s="147">
        <f>EH28*(1+'Page 2'!$N$36)</f>
        <v>6100.2825009371045</v>
      </c>
      <c r="EJ28" s="147">
        <f>EI28*(1+'Page 2'!$N$36)</f>
        <v>6479.456653391125</v>
      </c>
      <c r="EK28" s="147">
        <f>EJ28*(1+'Page 2'!$N$36)</f>
        <v>6882.199064834322</v>
      </c>
      <c r="EL28" s="147">
        <f>EK28*(1+'Page 2'!$N$36)</f>
        <v>7309.974663263991</v>
      </c>
      <c r="EM28" s="147">
        <f>EL28*(1+'Page 2'!$N$36)</f>
        <v>7764.33943194113</v>
      </c>
      <c r="EN28" s="147">
        <f>EM28*(1+'Page 2'!$N$36)</f>
        <v>8246.946069095944</v>
      </c>
      <c r="EO28" s="147">
        <f>EN28*(1+'Page 2'!$N$36)</f>
        <v>8759.54999942263</v>
      </c>
      <c r="EP28" s="147">
        <f>EO28*(1+'Page 2'!$N$36)</f>
        <v>9304.015759229569</v>
      </c>
      <c r="EQ28" s="147">
        <f>EP28*(1+'Page 2'!$N$36)</f>
        <v>9882.32377847012</v>
      </c>
      <c r="ER28" s="147">
        <f>EQ28*(1+'Page 2'!$N$36)</f>
        <v>10496.577584322882</v>
      </c>
      <c r="ES28" s="147">
        <f>ER28*(1+'Page 2'!$N$36)</f>
        <v>11149.011452523593</v>
      </c>
      <c r="ET28" s="147">
        <f>ES28*(1+'Page 2'!$N$36)</f>
        <v>11841.998534279463</v>
      </c>
      <c r="EU28" s="147">
        <f>ET28*(1+'Page 2'!$N$36)</f>
        <v>12578.059488326657</v>
      </c>
      <c r="EV28" s="147">
        <f>EU28*(1+'Page 2'!$N$36)</f>
        <v>13359.871649529006</v>
      </c>
      <c r="EW28" s="147">
        <f>EV28*(1+'Page 2'!$N$36)</f>
        <v>14190.278767367645</v>
      </c>
      <c r="EX28" s="147">
        <f>EW28*(1+'Page 2'!$N$36)</f>
        <v>15072.301349744177</v>
      </c>
      <c r="EY28" s="147">
        <f>EX28*(1+'Page 2'!$N$36)</f>
        <v>16009.147649721746</v>
      </c>
      <c r="EZ28" s="147">
        <f>EY28*(1+'Page 2'!$N$36)</f>
        <v>17004.225335166975</v>
      </c>
      <c r="FA28" s="147">
        <f>EZ28*(1+'Page 2'!$N$36)</f>
        <v>18061.153883739713</v>
      </c>
      <c r="FB28" s="147">
        <f>FA28*(1+'Page 2'!$N$36)</f>
        <v>19183.777748315926</v>
      </c>
    </row>
    <row r="29" spans="1:7" ht="15">
      <c r="A29" s="152"/>
      <c r="B29" s="152"/>
      <c r="C29" s="153"/>
      <c r="D29" s="153"/>
      <c r="E29" s="146"/>
      <c r="F29" s="146"/>
      <c r="G29" s="146"/>
    </row>
    <row r="30" spans="1:8" ht="15.75" thickBot="1">
      <c r="A30" s="152"/>
      <c r="B30" s="157" t="s">
        <v>18</v>
      </c>
      <c r="C30" s="154"/>
      <c r="D30" s="154"/>
      <c r="E30" s="158">
        <f>AVERAGE(E6:E29)</f>
        <v>0.017993233781976835</v>
      </c>
      <c r="F30" s="162"/>
      <c r="G30" s="182">
        <f>AVERAGE(G6:G29)</f>
        <v>0.10703828860924681</v>
      </c>
      <c r="H30" s="181" t="s">
        <v>18</v>
      </c>
    </row>
    <row r="31" spans="1:8" ht="15.75" thickTop="1">
      <c r="A31" s="152"/>
      <c r="B31" s="152"/>
      <c r="C31" s="153"/>
      <c r="D31" s="153"/>
      <c r="E31" s="146"/>
      <c r="F31" s="146"/>
      <c r="G31" s="146">
        <f>MEDIAN(G6:G29)</f>
        <v>0.10646550806450743</v>
      </c>
      <c r="H31" s="181" t="s">
        <v>114</v>
      </c>
    </row>
    <row r="33" ht="15">
      <c r="A33" s="154"/>
    </row>
  </sheetData>
  <mergeCells count="1">
    <mergeCell ref="C3:E3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7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4.5546875" style="133" customWidth="1"/>
    <col min="2" max="2" width="27.21484375" style="133" customWidth="1"/>
    <col min="3" max="3" width="8.88671875" style="133" customWidth="1"/>
    <col min="4" max="5" width="13.88671875" style="133" customWidth="1"/>
    <col min="6" max="14" width="8.88671875" style="133" customWidth="1"/>
    <col min="15" max="15" width="10.88671875" style="133" customWidth="1"/>
    <col min="16" max="16" width="14.3359375" style="133" customWidth="1"/>
    <col min="17" max="17" width="13.88671875" style="133" customWidth="1"/>
    <col min="18" max="18" width="8.88671875" style="133" customWidth="1"/>
    <col min="19" max="19" width="8.88671875" style="144" customWidth="1"/>
    <col min="20" max="16384" width="8.88671875" style="133" customWidth="1"/>
  </cols>
  <sheetData>
    <row r="1" spans="2:22" ht="20.25">
      <c r="B1" s="135" t="s">
        <v>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22"/>
      <c r="T1" s="3"/>
      <c r="U1" s="3"/>
      <c r="V1" s="3"/>
    </row>
    <row r="2" spans="2:22" ht="15">
      <c r="B2" s="3"/>
      <c r="C2" s="141"/>
      <c r="D2" s="141"/>
      <c r="E2" s="141"/>
      <c r="F2" s="141"/>
      <c r="Q2" s="141"/>
      <c r="R2" s="141"/>
      <c r="S2" s="143"/>
      <c r="T2" s="141"/>
      <c r="U2" s="141"/>
      <c r="V2" s="3"/>
    </row>
    <row r="3" spans="2:19" ht="15">
      <c r="B3" s="136" t="s">
        <v>59</v>
      </c>
      <c r="C3" s="136" t="s">
        <v>60</v>
      </c>
      <c r="D3" s="137" t="s">
        <v>61</v>
      </c>
      <c r="E3" s="137" t="s">
        <v>112</v>
      </c>
      <c r="F3" s="128" t="s">
        <v>50</v>
      </c>
      <c r="G3" s="138" t="s">
        <v>127</v>
      </c>
      <c r="H3" s="138" t="s">
        <v>132</v>
      </c>
      <c r="I3" s="139" t="s">
        <v>133</v>
      </c>
      <c r="J3" s="138" t="s">
        <v>128</v>
      </c>
      <c r="K3" s="138" t="s">
        <v>134</v>
      </c>
      <c r="L3" s="140" t="s">
        <v>135</v>
      </c>
      <c r="M3" s="140" t="s">
        <v>136</v>
      </c>
      <c r="N3" s="128" t="s">
        <v>311</v>
      </c>
      <c r="O3" s="140" t="s">
        <v>62</v>
      </c>
      <c r="P3" s="140" t="s">
        <v>63</v>
      </c>
      <c r="Q3" s="205" t="s">
        <v>119</v>
      </c>
      <c r="S3" s="206" t="s">
        <v>97</v>
      </c>
    </row>
    <row r="4" spans="1:19" ht="15">
      <c r="A4" s="133">
        <v>1</v>
      </c>
      <c r="B4" s="3" t="s">
        <v>120</v>
      </c>
      <c r="C4" s="3" t="s">
        <v>108</v>
      </c>
      <c r="D4" s="207">
        <v>5</v>
      </c>
      <c r="E4" s="207">
        <v>4</v>
      </c>
      <c r="F4" s="130">
        <v>29.85</v>
      </c>
      <c r="G4" s="122">
        <v>2.39</v>
      </c>
      <c r="H4" s="122">
        <v>2.45</v>
      </c>
      <c r="I4" s="122">
        <v>2.9</v>
      </c>
      <c r="J4" s="122">
        <v>2</v>
      </c>
      <c r="K4" s="122">
        <v>2</v>
      </c>
      <c r="L4" s="201">
        <v>2</v>
      </c>
      <c r="M4" s="201">
        <v>29.25</v>
      </c>
      <c r="N4" s="122">
        <v>14</v>
      </c>
      <c r="O4" s="208">
        <v>0.065</v>
      </c>
      <c r="P4" s="132">
        <v>0.02</v>
      </c>
      <c r="Q4" s="203">
        <v>0.858</v>
      </c>
      <c r="S4" s="166">
        <v>30.19</v>
      </c>
    </row>
    <row r="5" spans="1:19" ht="15">
      <c r="A5" s="133">
        <v>2</v>
      </c>
      <c r="B5" s="3" t="s">
        <v>95</v>
      </c>
      <c r="C5" s="3" t="s">
        <v>96</v>
      </c>
      <c r="D5" s="207">
        <v>5</v>
      </c>
      <c r="E5" s="207">
        <v>3</v>
      </c>
      <c r="F5" s="130">
        <v>37.33</v>
      </c>
      <c r="G5" s="122">
        <v>3.17</v>
      </c>
      <c r="H5" s="122">
        <v>3.35</v>
      </c>
      <c r="I5" s="122">
        <v>3.75</v>
      </c>
      <c r="J5" s="122">
        <v>2.54</v>
      </c>
      <c r="K5" s="122">
        <v>2.54</v>
      </c>
      <c r="L5" s="201">
        <v>2.62</v>
      </c>
      <c r="M5" s="201">
        <v>28.25</v>
      </c>
      <c r="N5" s="122">
        <v>13.5</v>
      </c>
      <c r="O5" s="208">
        <v>0.04</v>
      </c>
      <c r="P5" s="132">
        <v>0.0443</v>
      </c>
      <c r="Q5" s="203">
        <v>0.998</v>
      </c>
      <c r="S5" s="166">
        <v>39.885</v>
      </c>
    </row>
    <row r="6" spans="1:19" ht="15">
      <c r="A6" s="133">
        <v>3</v>
      </c>
      <c r="B6" s="3" t="s">
        <v>73</v>
      </c>
      <c r="C6" s="3" t="s">
        <v>74</v>
      </c>
      <c r="D6" s="200">
        <v>7</v>
      </c>
      <c r="E6" s="200">
        <v>7</v>
      </c>
      <c r="F6" s="130">
        <v>29.05</v>
      </c>
      <c r="G6" s="129">
        <v>2.42</v>
      </c>
      <c r="H6" s="129">
        <v>2.75</v>
      </c>
      <c r="I6" s="129">
        <v>3.1</v>
      </c>
      <c r="J6" s="129">
        <v>1.8</v>
      </c>
      <c r="K6" s="129">
        <v>1.8</v>
      </c>
      <c r="L6" s="130">
        <v>1.88</v>
      </c>
      <c r="M6" s="130">
        <v>23.2</v>
      </c>
      <c r="N6" s="129">
        <v>13.5</v>
      </c>
      <c r="O6" s="131">
        <v>0.06</v>
      </c>
      <c r="P6" s="209">
        <v>0.061</v>
      </c>
      <c r="Q6" s="127">
        <v>0.989</v>
      </c>
      <c r="S6" s="166">
        <v>31.213333333333335</v>
      </c>
    </row>
    <row r="7" spans="1:19" ht="15">
      <c r="A7" s="133">
        <v>4</v>
      </c>
      <c r="B7" s="3" t="s">
        <v>107</v>
      </c>
      <c r="C7" s="3" t="s">
        <v>72</v>
      </c>
      <c r="D7" s="200">
        <v>8</v>
      </c>
      <c r="E7" s="200">
        <v>6</v>
      </c>
      <c r="F7" s="130">
        <v>19.7</v>
      </c>
      <c r="G7" s="129">
        <v>1.38</v>
      </c>
      <c r="H7" s="129">
        <v>1.45</v>
      </c>
      <c r="I7" s="129">
        <v>2</v>
      </c>
      <c r="J7" s="129">
        <v>0.87</v>
      </c>
      <c r="K7" s="129">
        <v>0.9</v>
      </c>
      <c r="L7" s="130">
        <v>0.96</v>
      </c>
      <c r="M7" s="130">
        <v>14.25</v>
      </c>
      <c r="N7" s="129">
        <v>14</v>
      </c>
      <c r="O7" s="131">
        <v>0.08</v>
      </c>
      <c r="P7" s="209">
        <v>0.1</v>
      </c>
      <c r="Q7" s="127">
        <v>0.754</v>
      </c>
      <c r="S7" s="166">
        <v>21.32166666666667</v>
      </c>
    </row>
    <row r="8" spans="1:19" ht="15">
      <c r="A8" s="133">
        <v>5</v>
      </c>
      <c r="B8" s="3" t="s">
        <v>75</v>
      </c>
      <c r="C8" s="3" t="s">
        <v>76</v>
      </c>
      <c r="D8" s="200">
        <v>5</v>
      </c>
      <c r="E8" s="200">
        <v>5</v>
      </c>
      <c r="F8" s="130">
        <v>41.55</v>
      </c>
      <c r="G8" s="129">
        <v>2.85</v>
      </c>
      <c r="H8" s="129">
        <v>3.25</v>
      </c>
      <c r="I8" s="129">
        <v>3.45</v>
      </c>
      <c r="J8" s="129">
        <v>2.2</v>
      </c>
      <c r="K8" s="129">
        <v>2.22</v>
      </c>
      <c r="L8" s="130">
        <v>2.28</v>
      </c>
      <c r="M8" s="130">
        <v>31.35</v>
      </c>
      <c r="N8" s="129">
        <v>13</v>
      </c>
      <c r="O8" s="131">
        <v>0.025</v>
      </c>
      <c r="P8" s="209">
        <v>0.0393</v>
      </c>
      <c r="Q8" s="127">
        <v>0.869</v>
      </c>
      <c r="S8" s="166">
        <v>40.9</v>
      </c>
    </row>
    <row r="9" spans="1:19" ht="15">
      <c r="A9" s="133">
        <v>6</v>
      </c>
      <c r="B9" s="126" t="s">
        <v>77</v>
      </c>
      <c r="C9" s="3" t="s">
        <v>78</v>
      </c>
      <c r="D9" s="200">
        <v>8</v>
      </c>
      <c r="E9" s="200">
        <v>6</v>
      </c>
      <c r="F9" s="130">
        <v>22.87</v>
      </c>
      <c r="G9" s="129">
        <v>1.62</v>
      </c>
      <c r="H9" s="129">
        <v>1.75</v>
      </c>
      <c r="I9" s="129">
        <v>2.5</v>
      </c>
      <c r="J9" s="129">
        <v>0.94</v>
      </c>
      <c r="K9" s="129">
        <v>0.94</v>
      </c>
      <c r="L9" s="130">
        <v>1</v>
      </c>
      <c r="M9" s="130">
        <v>11.6</v>
      </c>
      <c r="N9" s="129">
        <v>14.5</v>
      </c>
      <c r="O9" s="131">
        <v>0.105</v>
      </c>
      <c r="P9" s="209">
        <v>0.0964</v>
      </c>
      <c r="Q9" s="127">
        <v>0.886</v>
      </c>
      <c r="S9" s="166">
        <v>24.42</v>
      </c>
    </row>
    <row r="10" spans="1:19" ht="15">
      <c r="A10" s="133">
        <v>7</v>
      </c>
      <c r="B10" s="126" t="s">
        <v>64</v>
      </c>
      <c r="C10" s="3" t="s">
        <v>65</v>
      </c>
      <c r="D10" s="200">
        <v>7</v>
      </c>
      <c r="E10" s="200">
        <v>6</v>
      </c>
      <c r="F10" s="130">
        <v>41.9</v>
      </c>
      <c r="G10" s="129">
        <v>3.3</v>
      </c>
      <c r="H10" s="129">
        <v>2.35</v>
      </c>
      <c r="I10" s="129">
        <v>5.5</v>
      </c>
      <c r="J10" s="129">
        <v>2.06</v>
      </c>
      <c r="K10" s="129">
        <v>2.06</v>
      </c>
      <c r="L10" s="130">
        <v>2.06</v>
      </c>
      <c r="M10" s="130">
        <v>41.75</v>
      </c>
      <c r="N10" s="129">
        <v>12.5</v>
      </c>
      <c r="O10" s="131">
        <v>0.085</v>
      </c>
      <c r="P10" s="209">
        <v>0.07</v>
      </c>
      <c r="Q10" s="127">
        <v>0.738</v>
      </c>
      <c r="S10" s="166">
        <v>42.87</v>
      </c>
    </row>
    <row r="11" spans="1:19" ht="15">
      <c r="A11" s="133">
        <v>8</v>
      </c>
      <c r="B11" s="3" t="s">
        <v>104</v>
      </c>
      <c r="C11" s="3" t="s">
        <v>131</v>
      </c>
      <c r="D11" s="200">
        <v>6</v>
      </c>
      <c r="E11" s="200">
        <v>7</v>
      </c>
      <c r="F11" s="130">
        <v>21.03</v>
      </c>
      <c r="G11" s="129">
        <v>1.95</v>
      </c>
      <c r="H11" s="129">
        <v>1.9</v>
      </c>
      <c r="I11" s="129">
        <v>2.25</v>
      </c>
      <c r="J11" s="129">
        <v>0.92</v>
      </c>
      <c r="K11" s="129">
        <v>0.96</v>
      </c>
      <c r="L11" s="130">
        <v>1.08</v>
      </c>
      <c r="M11" s="130">
        <v>18.25</v>
      </c>
      <c r="N11" s="129">
        <v>13</v>
      </c>
      <c r="O11" s="131">
        <v>0.035</v>
      </c>
      <c r="P11" s="209">
        <v>0.065</v>
      </c>
      <c r="Q11" s="127">
        <v>0.945</v>
      </c>
      <c r="S11" s="166">
        <v>20.401666666666667</v>
      </c>
    </row>
    <row r="12" spans="1:19" ht="15">
      <c r="A12" s="133">
        <v>9</v>
      </c>
      <c r="B12" s="3" t="s">
        <v>66</v>
      </c>
      <c r="C12" s="3" t="s">
        <v>67</v>
      </c>
      <c r="D12" s="200">
        <v>9</v>
      </c>
      <c r="E12" s="200">
        <v>9</v>
      </c>
      <c r="F12" s="130">
        <v>33.66</v>
      </c>
      <c r="G12" s="129">
        <v>3.26</v>
      </c>
      <c r="H12" s="129">
        <v>3.1</v>
      </c>
      <c r="I12" s="129">
        <v>3.7</v>
      </c>
      <c r="J12" s="129">
        <v>1.28</v>
      </c>
      <c r="K12" s="129">
        <v>1.34</v>
      </c>
      <c r="L12" s="130">
        <v>1.52</v>
      </c>
      <c r="M12" s="130">
        <v>42.4</v>
      </c>
      <c r="N12" s="129">
        <v>14</v>
      </c>
      <c r="O12" s="131">
        <v>0.07</v>
      </c>
      <c r="P12" s="209">
        <v>0.08</v>
      </c>
      <c r="Q12" s="127">
        <v>0.737</v>
      </c>
      <c r="S12" s="166">
        <v>37.555</v>
      </c>
    </row>
    <row r="13" spans="1:19" ht="15">
      <c r="A13" s="133">
        <v>10</v>
      </c>
      <c r="B13" s="3" t="s">
        <v>111</v>
      </c>
      <c r="C13" s="3" t="s">
        <v>91</v>
      </c>
      <c r="D13" s="200">
        <v>11</v>
      </c>
      <c r="E13" s="200">
        <v>10</v>
      </c>
      <c r="F13" s="130">
        <v>33.95</v>
      </c>
      <c r="G13" s="129">
        <v>2.62</v>
      </c>
      <c r="H13" s="129">
        <v>2.85</v>
      </c>
      <c r="I13" s="129">
        <v>3.75</v>
      </c>
      <c r="J13" s="129">
        <v>1.5</v>
      </c>
      <c r="K13" s="129">
        <v>1.5</v>
      </c>
      <c r="L13" s="130">
        <v>1.5</v>
      </c>
      <c r="M13" s="130">
        <v>29.5</v>
      </c>
      <c r="N13" s="129">
        <v>12</v>
      </c>
      <c r="O13" s="134">
        <v>0.08</v>
      </c>
      <c r="P13" s="209">
        <v>0.06</v>
      </c>
      <c r="Q13" s="127">
        <v>0.771</v>
      </c>
      <c r="S13" s="166">
        <v>33.575</v>
      </c>
    </row>
    <row r="14" spans="1:19" ht="15">
      <c r="A14" s="133">
        <v>11</v>
      </c>
      <c r="B14" s="126" t="s">
        <v>79</v>
      </c>
      <c r="C14" s="3" t="s">
        <v>80</v>
      </c>
      <c r="D14" s="200">
        <v>4</v>
      </c>
      <c r="E14" s="200">
        <v>4</v>
      </c>
      <c r="F14" s="130">
        <v>55.15</v>
      </c>
      <c r="G14" s="129">
        <v>4.25</v>
      </c>
      <c r="H14" s="129">
        <v>4.6</v>
      </c>
      <c r="I14" s="129">
        <v>5.25</v>
      </c>
      <c r="J14" s="129">
        <v>2.24</v>
      </c>
      <c r="K14" s="129">
        <v>2.32</v>
      </c>
      <c r="L14" s="130">
        <v>2.55</v>
      </c>
      <c r="M14" s="130">
        <v>33.5</v>
      </c>
      <c r="N14" s="129">
        <v>15</v>
      </c>
      <c r="O14" s="131">
        <v>0.045</v>
      </c>
      <c r="P14" s="209">
        <v>0.0712</v>
      </c>
      <c r="Q14" s="127">
        <v>0.898</v>
      </c>
      <c r="S14" s="166">
        <v>54</v>
      </c>
    </row>
    <row r="15" spans="1:19" ht="15">
      <c r="A15" s="133">
        <v>12</v>
      </c>
      <c r="B15" s="3" t="s">
        <v>309</v>
      </c>
      <c r="C15" s="3" t="s">
        <v>310</v>
      </c>
      <c r="D15" s="200">
        <v>6</v>
      </c>
      <c r="E15" s="200">
        <v>5</v>
      </c>
      <c r="F15" s="130">
        <v>25.03</v>
      </c>
      <c r="G15" s="129">
        <v>2.14</v>
      </c>
      <c r="H15" s="129">
        <v>1.6</v>
      </c>
      <c r="I15" s="129">
        <v>2.25</v>
      </c>
      <c r="J15" s="129">
        <v>1.66</v>
      </c>
      <c r="K15" s="129">
        <v>1.66</v>
      </c>
      <c r="L15" s="130">
        <v>1.66</v>
      </c>
      <c r="M15" s="130">
        <v>17</v>
      </c>
      <c r="N15" s="129">
        <v>13</v>
      </c>
      <c r="O15" s="131">
        <v>0.045</v>
      </c>
      <c r="P15" s="209">
        <v>0.06</v>
      </c>
      <c r="Q15" s="127">
        <v>0.997</v>
      </c>
      <c r="S15" s="166">
        <v>25.24666666666667</v>
      </c>
    </row>
    <row r="16" spans="1:19" ht="15">
      <c r="A16" s="133">
        <v>13</v>
      </c>
      <c r="B16" s="3" t="s">
        <v>105</v>
      </c>
      <c r="C16" s="3" t="s">
        <v>68</v>
      </c>
      <c r="D16" s="200">
        <v>5</v>
      </c>
      <c r="E16" s="200">
        <v>6</v>
      </c>
      <c r="F16" s="130">
        <v>37.85</v>
      </c>
      <c r="G16" s="129">
        <v>2.53</v>
      </c>
      <c r="H16" s="129">
        <v>3</v>
      </c>
      <c r="I16" s="129">
        <v>4</v>
      </c>
      <c r="J16" s="129">
        <v>2.18</v>
      </c>
      <c r="K16" s="129">
        <v>2.18</v>
      </c>
      <c r="L16" s="130">
        <v>2.3</v>
      </c>
      <c r="M16" s="130">
        <v>34.75</v>
      </c>
      <c r="N16" s="129">
        <v>11.5</v>
      </c>
      <c r="O16" s="131">
        <v>0.045</v>
      </c>
      <c r="P16" s="209">
        <v>0.025</v>
      </c>
      <c r="Q16" s="127">
        <v>0.702</v>
      </c>
      <c r="S16" s="166">
        <v>38.678333333333335</v>
      </c>
    </row>
    <row r="17" spans="1:19" ht="15">
      <c r="A17" s="133">
        <v>14</v>
      </c>
      <c r="B17" s="3" t="s">
        <v>69</v>
      </c>
      <c r="C17" s="3" t="s">
        <v>70</v>
      </c>
      <c r="D17" s="200">
        <v>8</v>
      </c>
      <c r="E17" s="200">
        <v>7</v>
      </c>
      <c r="F17" s="130">
        <v>39.39</v>
      </c>
      <c r="G17" s="129">
        <v>2.63</v>
      </c>
      <c r="H17" s="129">
        <v>3.2</v>
      </c>
      <c r="I17" s="129">
        <v>3.75</v>
      </c>
      <c r="J17" s="129">
        <v>2.48</v>
      </c>
      <c r="K17" s="129">
        <v>2.48</v>
      </c>
      <c r="L17" s="130">
        <v>2.5</v>
      </c>
      <c r="M17" s="130">
        <v>31</v>
      </c>
      <c r="N17" s="129">
        <v>10</v>
      </c>
      <c r="O17" s="131">
        <v>0.05</v>
      </c>
      <c r="P17" s="209">
        <v>0.0467</v>
      </c>
      <c r="Q17" s="127">
        <v>0.743</v>
      </c>
      <c r="S17" s="166">
        <v>39.29</v>
      </c>
    </row>
    <row r="18" spans="1:19" ht="15">
      <c r="A18" s="133">
        <v>15</v>
      </c>
      <c r="B18" s="3" t="s">
        <v>115</v>
      </c>
      <c r="C18" s="3" t="s">
        <v>81</v>
      </c>
      <c r="D18" s="200">
        <v>4</v>
      </c>
      <c r="E18" s="200">
        <v>6</v>
      </c>
      <c r="F18" s="201">
        <v>37.5</v>
      </c>
      <c r="G18" s="122">
        <v>3.5</v>
      </c>
      <c r="H18" s="122">
        <v>3</v>
      </c>
      <c r="I18" s="122">
        <v>3.2</v>
      </c>
      <c r="J18" s="122">
        <v>1.86</v>
      </c>
      <c r="K18" s="122">
        <v>1.86</v>
      </c>
      <c r="L18" s="201">
        <v>1.86</v>
      </c>
      <c r="M18" s="201">
        <v>28.05</v>
      </c>
      <c r="N18" s="122">
        <v>14.5</v>
      </c>
      <c r="O18" s="202">
        <v>0.025</v>
      </c>
      <c r="P18" s="132">
        <v>0.1</v>
      </c>
      <c r="Q18" s="203">
        <v>0.82</v>
      </c>
      <c r="S18" s="144">
        <v>37.51333333333333</v>
      </c>
    </row>
    <row r="19" spans="1:19" ht="15">
      <c r="A19" s="133">
        <v>16</v>
      </c>
      <c r="B19" s="3" t="s">
        <v>123</v>
      </c>
      <c r="C19" s="3" t="s">
        <v>124</v>
      </c>
      <c r="D19" s="200">
        <v>6</v>
      </c>
      <c r="E19" s="200">
        <v>7</v>
      </c>
      <c r="F19" s="201">
        <v>44.64</v>
      </c>
      <c r="G19" s="122">
        <v>3.41</v>
      </c>
      <c r="H19" s="122">
        <v>3.5</v>
      </c>
      <c r="I19" s="122">
        <v>4.25</v>
      </c>
      <c r="J19" s="122">
        <v>2.08</v>
      </c>
      <c r="K19" s="122">
        <v>2.14</v>
      </c>
      <c r="L19" s="201">
        <v>2.32</v>
      </c>
      <c r="M19" s="201">
        <v>29.75</v>
      </c>
      <c r="N19" s="122">
        <v>12</v>
      </c>
      <c r="O19" s="202">
        <v>0.065</v>
      </c>
      <c r="P19" s="132">
        <v>0.064</v>
      </c>
      <c r="Q19" s="203">
        <v>0.966</v>
      </c>
      <c r="S19" s="144">
        <v>42.575</v>
      </c>
    </row>
    <row r="20" spans="1:19" ht="15">
      <c r="A20" s="133">
        <v>17</v>
      </c>
      <c r="B20" s="3" t="s">
        <v>84</v>
      </c>
      <c r="C20" s="3" t="s">
        <v>85</v>
      </c>
      <c r="D20" s="200">
        <v>7</v>
      </c>
      <c r="E20" s="200">
        <v>7</v>
      </c>
      <c r="F20" s="201">
        <v>42.61</v>
      </c>
      <c r="G20" s="122">
        <v>3.36</v>
      </c>
      <c r="H20" s="122">
        <v>3.6</v>
      </c>
      <c r="I20" s="122">
        <v>4.3</v>
      </c>
      <c r="J20" s="122">
        <v>1.53</v>
      </c>
      <c r="K20" s="122">
        <v>1.63</v>
      </c>
      <c r="L20" s="201">
        <v>1.93</v>
      </c>
      <c r="M20" s="201">
        <v>39.25</v>
      </c>
      <c r="N20" s="122">
        <v>12.5</v>
      </c>
      <c r="O20" s="202">
        <v>0.055</v>
      </c>
      <c r="P20" s="132">
        <v>0.09</v>
      </c>
      <c r="Q20" s="203">
        <v>0.957</v>
      </c>
      <c r="S20" s="144">
        <v>41.91</v>
      </c>
    </row>
    <row r="21" spans="1:19" ht="15">
      <c r="A21" s="133">
        <v>18</v>
      </c>
      <c r="B21" s="3" t="s">
        <v>106</v>
      </c>
      <c r="C21" s="3" t="s">
        <v>86</v>
      </c>
      <c r="D21" s="200">
        <v>6</v>
      </c>
      <c r="E21" s="200">
        <v>5</v>
      </c>
      <c r="F21" s="201">
        <v>22.38</v>
      </c>
      <c r="G21" s="122">
        <v>1.9</v>
      </c>
      <c r="H21" s="122">
        <v>1.9</v>
      </c>
      <c r="I21" s="122">
        <v>2.6</v>
      </c>
      <c r="J21" s="122">
        <v>1.17</v>
      </c>
      <c r="K21" s="122">
        <v>1</v>
      </c>
      <c r="L21" s="201">
        <v>1.08</v>
      </c>
      <c r="M21" s="201">
        <v>22.6</v>
      </c>
      <c r="N21" s="122">
        <v>10</v>
      </c>
      <c r="O21" s="202">
        <v>0.07</v>
      </c>
      <c r="P21" s="132">
        <v>0.0439</v>
      </c>
      <c r="Q21" s="203">
        <v>0.873</v>
      </c>
      <c r="S21" s="144">
        <v>21.815</v>
      </c>
    </row>
    <row r="22" spans="1:19" ht="15">
      <c r="A22" s="133">
        <v>19</v>
      </c>
      <c r="B22" s="3" t="s">
        <v>82</v>
      </c>
      <c r="C22" s="3" t="s">
        <v>83</v>
      </c>
      <c r="D22" s="200">
        <v>7</v>
      </c>
      <c r="E22" s="200">
        <v>7</v>
      </c>
      <c r="F22" s="201">
        <v>47.38</v>
      </c>
      <c r="G22" s="122">
        <v>3.57</v>
      </c>
      <c r="H22" s="122">
        <v>3.7</v>
      </c>
      <c r="I22" s="122">
        <v>4.8</v>
      </c>
      <c r="J22" s="122">
        <v>2.16</v>
      </c>
      <c r="K22" s="122">
        <v>2.16</v>
      </c>
      <c r="L22" s="201">
        <v>2.24</v>
      </c>
      <c r="M22" s="201">
        <v>29.75</v>
      </c>
      <c r="N22" s="122">
        <v>14.5</v>
      </c>
      <c r="O22" s="202">
        <v>0.075</v>
      </c>
      <c r="P22" s="132">
        <v>0.0718</v>
      </c>
      <c r="Q22" s="203">
        <v>0.884</v>
      </c>
      <c r="S22" s="144">
        <v>43.90666666666667</v>
      </c>
    </row>
    <row r="23" spans="1:19" ht="15">
      <c r="A23" s="133">
        <v>20</v>
      </c>
      <c r="B23" s="3" t="s">
        <v>109</v>
      </c>
      <c r="C23" s="3" t="s">
        <v>110</v>
      </c>
      <c r="D23" s="200">
        <v>4</v>
      </c>
      <c r="E23" s="200">
        <v>4</v>
      </c>
      <c r="F23" s="201">
        <v>26.39</v>
      </c>
      <c r="G23" s="122">
        <v>2.46</v>
      </c>
      <c r="H23" s="122">
        <v>2.5</v>
      </c>
      <c r="I23" s="122">
        <v>3.25</v>
      </c>
      <c r="J23" s="122">
        <v>1</v>
      </c>
      <c r="K23" s="122">
        <v>1</v>
      </c>
      <c r="L23" s="201">
        <v>1</v>
      </c>
      <c r="M23" s="201">
        <v>22</v>
      </c>
      <c r="N23" s="122">
        <v>13</v>
      </c>
      <c r="O23" s="208">
        <v>0.12</v>
      </c>
      <c r="P23" s="132">
        <v>0.0831</v>
      </c>
      <c r="Q23" s="203">
        <v>0.768</v>
      </c>
      <c r="S23" s="144">
        <v>25.415</v>
      </c>
    </row>
    <row r="24" spans="1:19" ht="15">
      <c r="A24" s="133">
        <v>21</v>
      </c>
      <c r="B24" s="3" t="s">
        <v>87</v>
      </c>
      <c r="C24" s="3" t="s">
        <v>88</v>
      </c>
      <c r="D24" s="200">
        <v>5</v>
      </c>
      <c r="E24" s="200">
        <v>5</v>
      </c>
      <c r="F24" s="201">
        <v>23.3</v>
      </c>
      <c r="G24" s="122">
        <v>1.77</v>
      </c>
      <c r="H24" s="122">
        <v>1.6</v>
      </c>
      <c r="I24" s="122">
        <v>2.05</v>
      </c>
      <c r="J24" s="122">
        <v>1.34</v>
      </c>
      <c r="K24" s="122">
        <v>1.37</v>
      </c>
      <c r="L24" s="201">
        <v>1.52</v>
      </c>
      <c r="M24" s="201">
        <v>13.9</v>
      </c>
      <c r="N24" s="122">
        <v>14.5</v>
      </c>
      <c r="O24" s="208">
        <v>0.06</v>
      </c>
      <c r="P24" s="132">
        <v>0.0543</v>
      </c>
      <c r="Q24" s="203">
        <v>0.856</v>
      </c>
      <c r="S24" s="144">
        <v>24.343333333333334</v>
      </c>
    </row>
    <row r="25" spans="1:19" ht="15">
      <c r="A25" s="133">
        <v>22</v>
      </c>
      <c r="B25" s="3" t="s">
        <v>89</v>
      </c>
      <c r="C25" s="3" t="s">
        <v>90</v>
      </c>
      <c r="D25" s="200">
        <v>3</v>
      </c>
      <c r="E25" s="200">
        <v>3</v>
      </c>
      <c r="F25" s="201">
        <v>28.99</v>
      </c>
      <c r="G25" s="122">
        <v>2.15</v>
      </c>
      <c r="H25" s="122">
        <v>2.2</v>
      </c>
      <c r="I25" s="122">
        <v>2.5</v>
      </c>
      <c r="J25" s="122">
        <v>1.37</v>
      </c>
      <c r="K25" s="122">
        <v>1.41</v>
      </c>
      <c r="L25" s="201">
        <v>1.6</v>
      </c>
      <c r="M25" s="201">
        <v>16</v>
      </c>
      <c r="N25" s="122">
        <v>15</v>
      </c>
      <c r="O25" s="202">
        <v>0.07</v>
      </c>
      <c r="P25" s="132">
        <v>0.0955</v>
      </c>
      <c r="Q25" s="203">
        <v>0.727</v>
      </c>
      <c r="S25" s="144">
        <v>27.65166666666667</v>
      </c>
    </row>
    <row r="26" spans="1:19" ht="15">
      <c r="A26" s="133">
        <v>23</v>
      </c>
      <c r="B26" s="3" t="s">
        <v>130</v>
      </c>
      <c r="C26" s="3" t="s">
        <v>71</v>
      </c>
      <c r="D26" s="200" t="s">
        <v>113</v>
      </c>
      <c r="E26" s="200">
        <v>7</v>
      </c>
      <c r="F26" s="201">
        <v>49.3</v>
      </c>
      <c r="G26" s="122">
        <v>3.55</v>
      </c>
      <c r="H26" s="122">
        <v>4.1</v>
      </c>
      <c r="I26" s="122">
        <v>4.6</v>
      </c>
      <c r="J26" s="122">
        <v>2.88</v>
      </c>
      <c r="K26" s="122">
        <v>2.88</v>
      </c>
      <c r="L26" s="201">
        <v>2.88</v>
      </c>
      <c r="M26" s="201">
        <v>40.35</v>
      </c>
      <c r="N26" s="122">
        <v>12.5</v>
      </c>
      <c r="O26" s="202">
        <v>0.04</v>
      </c>
      <c r="P26" s="132">
        <v>0.03</v>
      </c>
      <c r="Q26" s="203">
        <v>0.8</v>
      </c>
      <c r="S26" s="144">
        <v>47.96333333333333</v>
      </c>
    </row>
    <row r="27" spans="2:17" ht="15">
      <c r="B27" s="3"/>
      <c r="C27" s="3"/>
      <c r="D27" s="200"/>
      <c r="E27" s="200"/>
      <c r="F27" s="201"/>
      <c r="G27" s="122"/>
      <c r="H27" s="122"/>
      <c r="I27" s="122"/>
      <c r="J27" s="122"/>
      <c r="K27" s="122"/>
      <c r="L27" s="201"/>
      <c r="M27" s="201"/>
      <c r="N27" s="122"/>
      <c r="O27" s="202"/>
      <c r="P27" s="132"/>
      <c r="Q27" s="203"/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0+</dc:subject>
  <dc:creator>GEARIN, VICKI G.</dc:creator>
  <cp:keywords/>
  <dc:description/>
  <cp:lastModifiedBy>No Name</cp:lastModifiedBy>
  <cp:lastPrinted>2001-11-16T22:48:40Z</cp:lastPrinted>
  <dcterms:created xsi:type="dcterms:W3CDTF">1997-03-17T15:54:26Z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/>
  </property>
  <property fmtid="{D5CDD505-2E9C-101B-9397-08002B2CF9AE}" pid="3" name="author">
    <vt:lpwstr>Gearin, Vicki G.</vt:lpwstr>
  </property>
  <property fmtid="{D5CDD505-2E9C-101B-9397-08002B2CF9AE}" pid="4" name="archive">
    <vt:lpwstr/>
  </property>
  <property fmtid="{D5CDD505-2E9C-101B-9397-08002B2CF9AE}" pid="5" name="template">
    <vt:lpwstr/>
  </property>
  <property fmtid="{D5CDD505-2E9C-101B-9397-08002B2CF9AE}" pid="6" name="encrypt">
    <vt:lpwstr/>
  </property>
  <property fmtid="{D5CDD505-2E9C-101B-9397-08002B2CF9AE}" pid="7" name="association">
    <vt:lpwstr>LABOR</vt:lpwstr>
  </property>
  <property fmtid="{D5CDD505-2E9C-101B-9397-08002B2CF9AE}" pid="8" name="reference">
    <vt:lpwstr/>
  </property>
  <property fmtid="{D5CDD505-2E9C-101B-9397-08002B2CF9AE}" pid="9" name="doctype">
    <vt:lpwstr/>
  </property>
  <property fmtid="{D5CDD505-2E9C-101B-9397-08002B2CF9AE}" pid="10" name="title">
    <vt:lpwstr/>
  </property>
  <property fmtid="{D5CDD505-2E9C-101B-9397-08002B2CF9AE}" pid="11" name="catid">
    <vt:lpwstr>BA</vt:lpwstr>
  </property>
  <property fmtid="{D5CDD505-2E9C-101B-9397-08002B2CF9AE}" pid="12" name="refname1">
    <vt:lpwstr/>
  </property>
  <property fmtid="{D5CDD505-2E9C-101B-9397-08002B2CF9AE}" pid="13" name="refname2">
    <vt:lpwstr/>
  </property>
  <property fmtid="{D5CDD505-2E9C-101B-9397-08002B2CF9AE}" pid="14" name="indextext">
    <vt:lpwstr>0</vt:lpwstr>
  </property>
  <property fmtid="{D5CDD505-2E9C-101B-9397-08002B2CF9AE}" pid="15" name="filecat">
    <vt:lpwstr>3 LABOR/EMP LAW</vt:lpwstr>
  </property>
  <property fmtid="{D5CDD505-2E9C-101B-9397-08002B2CF9AE}" pid="16" name="ckogroup">
    <vt:lpwstr/>
  </property>
  <property fmtid="{D5CDD505-2E9C-101B-9397-08002B2CF9AE}" pid="17" name="version">
    <vt:lpwstr>0+</vt:lpwstr>
  </property>
  <property fmtid="{D5CDD505-2E9C-101B-9397-08002B2CF9AE}" pid="18" name="typist">
    <vt:lpwstr>GEARIN, VICKI G.</vt:lpwstr>
  </property>
  <property fmtid="{D5CDD505-2E9C-101B-9397-08002B2CF9AE}" pid="19" name="filename">
    <vt:lpwstr>WORKBOOK.02</vt:lpwstr>
  </property>
  <property fmtid="{D5CDD505-2E9C-101B-9397-08002B2CF9AE}" pid="20" name="DocumentSetType">
    <vt:lpwstr>Testimony</vt:lpwstr>
  </property>
  <property fmtid="{D5CDD505-2E9C-101B-9397-08002B2CF9AE}" pid="21" name="IsHighlyConfidential">
    <vt:lpwstr>0</vt:lpwstr>
  </property>
  <property fmtid="{D5CDD505-2E9C-101B-9397-08002B2CF9AE}" pid="22" name="DocketNumber">
    <vt:lpwstr>011570</vt:lpwstr>
  </property>
  <property fmtid="{D5CDD505-2E9C-101B-9397-08002B2CF9AE}" pid="23" name="IsConfidential">
    <vt:lpwstr>0</vt:lpwstr>
  </property>
  <property fmtid="{D5CDD505-2E9C-101B-9397-08002B2CF9AE}" pid="24" name="Date1">
    <vt:lpwstr>2001-11-26T00:00:00Z</vt:lpwstr>
  </property>
  <property fmtid="{D5CDD505-2E9C-101B-9397-08002B2CF9AE}" pid="25" name="CaseType">
    <vt:lpwstr>Tariff Revision</vt:lpwstr>
  </property>
  <property fmtid="{D5CDD505-2E9C-101B-9397-08002B2CF9AE}" pid="26" name="OpenedDate">
    <vt:lpwstr>2001-11-26T00:00:00Z</vt:lpwstr>
  </property>
  <property fmtid="{D5CDD505-2E9C-101B-9397-08002B2CF9AE}" pid="27" name="Prefix">
    <vt:lpwstr>UE</vt:lpwstr>
  </property>
  <property fmtid="{D5CDD505-2E9C-101B-9397-08002B2CF9AE}" pid="28" name="CaseCompanyNames">
    <vt:lpwstr>Puget Sound Energy</vt:lpwstr>
  </property>
  <property fmtid="{D5CDD505-2E9C-101B-9397-08002B2CF9AE}" pid="29" name="IndustryCode">
    <vt:lpwstr>140</vt:lpwstr>
  </property>
  <property fmtid="{D5CDD505-2E9C-101B-9397-08002B2CF9AE}" pid="30" name="CaseStatus">
    <vt:lpwstr>Closed</vt:lpwstr>
  </property>
  <property fmtid="{D5CDD505-2E9C-101B-9397-08002B2CF9AE}" pid="31" name="_docset_NoMedatataSyncRequired">
    <vt:lpwstr>False</vt:lpwstr>
  </property>
  <property fmtid="{D5CDD505-2E9C-101B-9397-08002B2CF9AE}" pid="32" name="Nickname">
    <vt:lpwstr/>
  </property>
  <property fmtid="{D5CDD505-2E9C-101B-9397-08002B2CF9AE}" pid="33" name="Process">
    <vt:lpwstr/>
  </property>
  <property fmtid="{D5CDD505-2E9C-101B-9397-08002B2CF9AE}" pid="34" name="Visibility">
    <vt:lpwstr/>
  </property>
  <property fmtid="{D5CDD505-2E9C-101B-9397-08002B2CF9AE}" pid="35" name="DocumentGroup">
    <vt:lpwstr/>
  </property>
</Properties>
</file>