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10" tabRatio="743" activeTab="4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Backup 1-DO NOT PRINT" sheetId="6" r:id="rId6"/>
    <sheet name="Backup 2-DO NOT PRINT" sheetId="7" r:id="rId7"/>
  </sheets>
  <definedNames>
    <definedName name="\B">#REF!</definedName>
    <definedName name="\P">#REF!</definedName>
    <definedName name="cg">'Page 2'!$A$1:$O$19</definedName>
    <definedName name="COLS">'Page 5'!$A$2:$O$49</definedName>
    <definedName name="DCF2">'Page 2'!$A$4:$O$14</definedName>
    <definedName name="DCF3" localSheetId="3">'Page 4'!$A$6:$M$18</definedName>
    <definedName name="DCF3">'Page 3'!$A$6:$N$18</definedName>
    <definedName name="dri">#REF!</definedName>
    <definedName name="EXTRACT">'Backup 2-DO NOT PRINT'!$B$3:$Q$3</definedName>
    <definedName name="inputs">#REF!</definedName>
    <definedName name="ms">#REF!</definedName>
    <definedName name="notes">'Page 5'!$A$1:$N$49</definedName>
    <definedName name="PRINT">#REF!</definedName>
    <definedName name="_xlnm.Print_Area" localSheetId="5">'Backup 1-DO NOT PRINT'!$A$1:$N$9</definedName>
    <definedName name="_xlnm.Print_Area" localSheetId="6">'Backup 2-DO NOT PRINT'!#REF!</definedName>
    <definedName name="_xlnm.Print_Area" localSheetId="0">'Page 1'!$A$1:$E$11</definedName>
    <definedName name="_xlnm.Print_Area" localSheetId="3">'Page 4'!$A$1:$M$19</definedName>
    <definedName name="_xlnm.Print_Area" localSheetId="4">'Page 5'!$A$1:$N$49</definedName>
    <definedName name="sum">'Page 1'!$A$1:$E$12</definedName>
    <definedName name="tv" localSheetId="3">'Page 4'!$A$1:$M$13</definedName>
    <definedName name="tv">'Page 3'!$A$1:$N$13</definedName>
  </definedNames>
  <calcPr fullCalcOnLoad="1"/>
</workbook>
</file>

<file path=xl/sharedStrings.xml><?xml version="1.0" encoding="utf-8"?>
<sst xmlns="http://schemas.openxmlformats.org/spreadsheetml/2006/main" count="349" uniqueCount="296">
  <si>
    <t>Nonconstant Growth</t>
  </si>
  <si>
    <t>Company</t>
  </si>
  <si>
    <t>Group Average Check</t>
  </si>
  <si>
    <t>Group Median Check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</si>
  <si>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</si>
  <si>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</si>
  <si>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</si>
  <si>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</si>
  <si>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</si>
  <si>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</si>
  <si>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</si>
  <si>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</si>
  <si>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</si>
  <si>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</si>
  <si>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Growth Rate Analysis</t>
  </si>
  <si>
    <t>Next</t>
  </si>
  <si>
    <t>Average</t>
  </si>
  <si>
    <t xml:space="preserve">ROE   </t>
  </si>
  <si>
    <t>Recent</t>
  </si>
  <si>
    <t>Year's</t>
  </si>
  <si>
    <t>Dividend</t>
  </si>
  <si>
    <t>Retention</t>
  </si>
  <si>
    <t xml:space="preserve">B*R </t>
  </si>
  <si>
    <t>Value</t>
  </si>
  <si>
    <t>Growth</t>
  </si>
  <si>
    <t xml:space="preserve">K=Div Yld+G </t>
  </si>
  <si>
    <t>Price(P0)</t>
  </si>
  <si>
    <t>Div(D1)</t>
  </si>
  <si>
    <t>Yield</t>
  </si>
  <si>
    <t>DPS</t>
  </si>
  <si>
    <t>EPS</t>
  </si>
  <si>
    <t>Rate (B)</t>
  </si>
  <si>
    <t xml:space="preserve">NBV </t>
  </si>
  <si>
    <t>ROE (R)</t>
  </si>
  <si>
    <t>Line</t>
  </si>
  <si>
    <t>Annual</t>
  </si>
  <si>
    <t>CASH FLOWS</t>
  </si>
  <si>
    <t>ROE=Internal</t>
  </si>
  <si>
    <t>Change</t>
  </si>
  <si>
    <t>P/E</t>
  </si>
  <si>
    <t>Year 1</t>
  </si>
  <si>
    <t>Year 2</t>
  </si>
  <si>
    <t>Year 3</t>
  </si>
  <si>
    <t>Year 4</t>
  </si>
  <si>
    <t>Rate of Return</t>
  </si>
  <si>
    <t>Div</t>
  </si>
  <si>
    <t>Ratio</t>
  </si>
  <si>
    <t xml:space="preserve">EPS </t>
  </si>
  <si>
    <t>Price</t>
  </si>
  <si>
    <t>Div+Price</t>
  </si>
  <si>
    <t>DCF Analysis Column Descriptions</t>
  </si>
  <si>
    <t>Column 3:  Column 2 Divided by Column 1</t>
  </si>
  <si>
    <t>Column 6:  One Minus (Column 4 Divided by Column 5)</t>
  </si>
  <si>
    <t>Column 8:  Column 5 Divided by Column 7</t>
  </si>
  <si>
    <t>Column 9:  Column 6 Multiplied by Column 8</t>
  </si>
  <si>
    <t xml:space="preserve">                          Reported by Value Line.</t>
  </si>
  <si>
    <t>EXTRACT RANGE</t>
  </si>
  <si>
    <t>Name</t>
  </si>
  <si>
    <t>Ticker</t>
  </si>
  <si>
    <t>S&amp;P_Rating</t>
  </si>
  <si>
    <t>VL_Growth</t>
  </si>
  <si>
    <t>Zacks_Growth</t>
  </si>
  <si>
    <t>PSD</t>
  </si>
  <si>
    <t xml:space="preserve">(Cols 9-11) </t>
  </si>
  <si>
    <t>(Cols 3+12)</t>
  </si>
  <si>
    <t xml:space="preserve">(Cols 21-25) </t>
  </si>
  <si>
    <t>Column 12:  Average of Columns 9-11</t>
  </si>
  <si>
    <t>Column 13:  Column 3 Plus Column 12</t>
  </si>
  <si>
    <t>Column 14:  See Column 2</t>
  </si>
  <si>
    <t>Column 15:  See Column 4</t>
  </si>
  <si>
    <t>Column 16:  (Column 15 Minus Column 14) Divided by Three</t>
  </si>
  <si>
    <t>Column 23:  Column 22 Plus Column 16</t>
  </si>
  <si>
    <t>Moody_Rating</t>
  </si>
  <si>
    <t>Median</t>
  </si>
  <si>
    <t>Constant Growth</t>
  </si>
  <si>
    <t>DCF Model</t>
  </si>
  <si>
    <t>Summary Of DCF Model Results</t>
  </si>
  <si>
    <t>% Elec Revs</t>
  </si>
  <si>
    <t>NOTE:  SEE PAGE 5 OF THIS SCHEDULE FOR FURTHER EXPLANATION OF EACH COLUMN</t>
  </si>
  <si>
    <t>Market Price</t>
  </si>
  <si>
    <t>Zacks</t>
  </si>
  <si>
    <t xml:space="preserve">                          Reported by Zacks Investment Research.</t>
  </si>
  <si>
    <t>EPS00</t>
  </si>
  <si>
    <t>DPS01</t>
  </si>
  <si>
    <t>Column 10:  Mean "5 Year Growth Est." as</t>
  </si>
  <si>
    <t>EPS01</t>
  </si>
  <si>
    <t>EPS05</t>
  </si>
  <si>
    <t>DPS02</t>
  </si>
  <si>
    <t>DPS05</t>
  </si>
  <si>
    <t>NBV05</t>
  </si>
  <si>
    <t>Year 2005 "BR" Growth Rate Calculation</t>
  </si>
  <si>
    <t>2005</t>
  </si>
  <si>
    <t>to 2005</t>
  </si>
  <si>
    <t>IRR</t>
  </si>
  <si>
    <t>P0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</si>
  <si>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</si>
  <si>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</si>
  <si>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</si>
  <si>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</si>
  <si>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</si>
  <si>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</si>
  <si>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</si>
  <si>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</si>
  <si>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</si>
  <si>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</si>
  <si>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</si>
  <si>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</si>
  <si>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</si>
  <si>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</si>
  <si>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</si>
  <si>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</si>
  <si>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</si>
  <si>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</si>
  <si>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</si>
  <si>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</si>
  <si>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</si>
  <si>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</si>
  <si>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</si>
  <si>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</si>
  <si>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</si>
  <si>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</si>
  <si>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</si>
  <si>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</si>
  <si>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</si>
  <si>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</si>
  <si>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</si>
  <si>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</si>
  <si>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</si>
  <si>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</si>
  <si>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</si>
  <si>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</si>
  <si>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</si>
  <si>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</si>
  <si>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</si>
  <si>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</si>
  <si>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</si>
  <si>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</si>
  <si>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</si>
  <si>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</si>
  <si>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</si>
  <si>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</si>
  <si>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</si>
  <si>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</si>
  <si>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</si>
  <si>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</si>
  <si>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</si>
  <si>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</si>
  <si>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</si>
  <si>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</si>
  <si>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</si>
  <si>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</si>
  <si>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</si>
  <si>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</si>
  <si>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</si>
  <si>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</si>
  <si>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</si>
  <si>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</si>
  <si>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</si>
  <si>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</si>
  <si>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</si>
  <si>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</si>
  <si>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</si>
  <si>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</si>
  <si>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</si>
  <si>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</si>
  <si>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</si>
  <si>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</si>
  <si>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</si>
  <si>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</si>
  <si>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</si>
  <si>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</si>
  <si>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</si>
  <si>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</si>
  <si>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</si>
  <si>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</si>
  <si>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</si>
  <si>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</si>
  <si>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</si>
  <si>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</si>
  <si>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</si>
  <si>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</si>
  <si>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</si>
  <si>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</si>
  <si>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</si>
  <si>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</si>
  <si>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</si>
  <si>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</si>
  <si>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</si>
  <si>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</si>
  <si>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</si>
  <si>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</si>
  <si>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</si>
  <si>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</si>
  <si>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</si>
  <si>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</si>
  <si>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</si>
  <si>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</si>
  <si>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</si>
  <si>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</si>
  <si>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</si>
  <si>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</si>
  <si>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</si>
  <si>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</si>
  <si>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</si>
  <si>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</si>
  <si>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</si>
  <si>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</si>
  <si>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</si>
  <si>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</si>
  <si>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</si>
  <si>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</si>
  <si>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</si>
  <si>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</si>
  <si>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</si>
  <si>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</si>
  <si>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</si>
  <si>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</si>
  <si>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</si>
  <si>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</si>
  <si>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</si>
  <si>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</si>
  <si>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</si>
  <si>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</si>
  <si>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</si>
  <si>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</si>
  <si>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</si>
  <si>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</si>
  <si>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</si>
  <si>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</si>
  <si>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</si>
  <si>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</si>
  <si>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</si>
  <si>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</si>
  <si>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</si>
  <si>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</si>
  <si>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</si>
  <si>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</si>
  <si>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</si>
  <si>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</si>
  <si>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</si>
  <si>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</si>
  <si>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</si>
  <si>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</si>
  <si>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</si>
  <si>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</si>
  <si>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Two-Stage Growth</t>
  </si>
  <si>
    <t>Year 5</t>
  </si>
  <si>
    <t>Div  Growth</t>
  </si>
  <si>
    <t xml:space="preserve">(Yrs 0-150) </t>
  </si>
  <si>
    <t>Year 5-150</t>
  </si>
  <si>
    <t>Column 2:  2002 Dividends per Share</t>
  </si>
  <si>
    <t>Column 4:  Estimated 2005 Dividends per Share</t>
  </si>
  <si>
    <t>Column 5:  Estimated 2005 Earnings per Share</t>
  </si>
  <si>
    <t>Column 7:  Estimated 2005 Net Book Value per Share</t>
  </si>
  <si>
    <t>Column 11:  "Est'D 98-00 To 04-06" Earnings Growth as</t>
  </si>
  <si>
    <t xml:space="preserve">                          Bottom of Column 12</t>
  </si>
  <si>
    <t xml:space="preserve">                          for the Years 6-150 Implied by the Growth</t>
  </si>
  <si>
    <t>Low Near-Term Growth</t>
  </si>
  <si>
    <t>Near-Term Growth</t>
  </si>
  <si>
    <t>Long-Term Growth</t>
  </si>
  <si>
    <t>Two-Stage Growth DCF Model</t>
  </si>
  <si>
    <t>Column 1:  3-Month Average Price per Share</t>
  </si>
  <si>
    <t>Puget Energy, Inc.</t>
  </si>
  <si>
    <t>PE05</t>
  </si>
  <si>
    <t>Column 17:  Estimated 2005 P/E ratio</t>
  </si>
  <si>
    <t>Column 18:  See Column 5</t>
  </si>
  <si>
    <t>Column 19:  Column 18 Multiplied by Column 19</t>
  </si>
  <si>
    <t>Column 20:  See Column 1</t>
  </si>
  <si>
    <t>Column 21:  See Column 2</t>
  </si>
  <si>
    <t>Column 22:  Column 21 Plus Column 16</t>
  </si>
  <si>
    <t>Column 24:  Column 23 Plus Column 16 Plus Column 19</t>
  </si>
  <si>
    <t>Column 25:  Internal Rate of Return of the Cash Flows</t>
  </si>
  <si>
    <t xml:space="preserve">                          Shown in Columns 20-24</t>
  </si>
  <si>
    <t>Column 26:  See Column 2</t>
  </si>
  <si>
    <t>Column 27:  See Column 15</t>
  </si>
  <si>
    <t>Column 28:  (Column 27 Minus Column 26) Divided by Three</t>
  </si>
  <si>
    <t>Column 29:  See Column 1</t>
  </si>
  <si>
    <t>Column 30:  See Column 26</t>
  </si>
  <si>
    <t>Column 31:  Column 30 Plus Column 28</t>
  </si>
  <si>
    <t>Column 32:  Column 31 Plus Column 28</t>
  </si>
  <si>
    <t>Column 33:  Column 32 Plus Column 28</t>
  </si>
  <si>
    <t>Column 34:  Column 33 Increased by the Growth</t>
  </si>
  <si>
    <t xml:space="preserve">                          Rate Shown in Column 35</t>
  </si>
  <si>
    <t>Column 35:  See Average Growth Rate shown at the</t>
  </si>
  <si>
    <t>Column 36:  The Internal Rate of Return of the Cash Flows</t>
  </si>
  <si>
    <t xml:space="preserve">                          in Columns 29-34 along with the Dividends</t>
  </si>
  <si>
    <t xml:space="preserve">                          Rates shown in Column 35</t>
  </si>
  <si>
    <t>Puget Sound Energy</t>
  </si>
  <si>
    <t>Discounted Cash Flow Analysis-Puget Only</t>
  </si>
  <si>
    <t>NOTE:  SEE PAGE 5 OF THIS SCHEDULE FOR FURTHER EXPLANATION OF EACH COLUMN.</t>
  </si>
  <si>
    <t>Sources:  Value Line Investment Survey, Aug 17, 2001</t>
  </si>
  <si>
    <t xml:space="preserve">       AOL website (stock prices), Nov 8, 2001</t>
  </si>
  <si>
    <t xml:space="preserve">         AOL website (stock prices), Nov 8, 2001</t>
  </si>
  <si>
    <t>VL Spot</t>
  </si>
  <si>
    <t>30-day Avg Price</t>
  </si>
  <si>
    <t xml:space="preserve">                 Zacks Investment Research website (analysts' growth rate estimates), Nov 8, 2001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</si>
</sst>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#,##0.0_);\(#,##0.0\)"/>
    <numFmt numFmtId="169" formatCode="0.00_);\(0.00\)"/>
    <numFmt numFmtId="170" formatCode="0_);\(0\)"/>
    <numFmt numFmtId="171" formatCode="0.000%"/>
    <numFmt numFmtId="172" formatCode="0.0000%"/>
    <numFmt numFmtId="173" formatCode="0.00000"/>
    <numFmt numFmtId="174" formatCode="0.0000"/>
    <numFmt numFmtId="175" formatCode="0.000"/>
    <numFmt numFmtId="176" formatCode="0.000_)"/>
    <numFmt numFmtId="177" formatCode="0.0000_)"/>
    <numFmt numFmtId="178" formatCode="0.0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</numFmts>
  <fonts count="21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Arial"/>
      <family val="2"/>
    </font>
    <font>
      <i/>
      <sz val="12"/>
      <color indexed="8"/>
      <name val="Arial"/>
      <family val="0"/>
    </font>
    <font>
      <sz val="12"/>
      <color indexed="9"/>
      <name val="Arial"/>
      <family val="2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4" fillId="0" borderId="0" applyProtection="0">
      <alignment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7" fontId="4" fillId="0" borderId="0" applyProtection="0">
      <alignment/>
    </xf>
    <xf numFmtId="0" fontId="4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2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2" fontId="4" fillId="0" borderId="0" applyProtection="0">
      <alignment/>
    </xf>
    <xf numFmtId="0" fontId="19" fillId="0" borderId="0" applyProtection="0">
      <alignment/>
    </xf>
    <xf numFmtId="0" fontId="1" fillId="0" borderId="0" applyProtection="0">
      <alignment/>
    </xf>
    <xf numFmtId="0" fontId="4" fillId="0" borderId="0">
      <alignment vertical="top"/>
      <protection/>
    </xf>
    <xf numFmtId="9" fontId="4" fillId="0" borderId="0" applyFont="0" applyFill="0" applyBorder="0" applyAlignment="0" applyProtection="0"/>
    <xf numFmtId="10" fontId="4" fillId="0" borderId="0" applyProtection="0">
      <alignment/>
    </xf>
    <xf numFmtId="0" fontId="4" fillId="0" borderId="1" applyProtection="0">
      <alignment/>
    </xf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10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0" fontId="6" fillId="0" borderId="9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 horizontal="left"/>
    </xf>
    <xf numFmtId="164" fontId="6" fillId="0" borderId="0" xfId="0" applyNumberFormat="1" applyFont="1" applyAlignment="1" applyProtection="1">
      <alignment horizontal="right"/>
      <protection/>
    </xf>
    <xf numFmtId="10" fontId="6" fillId="0" borderId="0" xfId="0" applyNumberFormat="1" applyFont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66" fontId="6" fillId="0" borderId="7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 quotePrefix="1">
      <alignment horizontal="centerContinuous"/>
      <protection/>
    </xf>
    <xf numFmtId="164" fontId="6" fillId="0" borderId="6" xfId="0" applyNumberFormat="1" applyFont="1" applyBorder="1" applyAlignment="1" applyProtection="1" quotePrefix="1">
      <alignment horizontal="right"/>
      <protection/>
    </xf>
    <xf numFmtId="0" fontId="6" fillId="0" borderId="8" xfId="0" applyFont="1" applyBorder="1" applyAlignment="1" applyProtection="1" quotePrefix="1">
      <alignment horizontal="right"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9" xfId="0" applyFont="1" applyBorder="1" applyAlignment="1" applyProtection="1" quotePrefix="1">
      <alignment horizontal="right"/>
      <protection/>
    </xf>
    <xf numFmtId="0" fontId="8" fillId="0" borderId="13" xfId="0" applyFont="1" applyBorder="1" applyAlignment="1" applyProtection="1">
      <alignment horizontal="centerContinuous"/>
      <protection/>
    </xf>
    <xf numFmtId="0" fontId="11" fillId="0" borderId="12" xfId="0" applyFont="1" applyBorder="1" applyAlignment="1" applyProtection="1" quotePrefix="1">
      <alignment horizontal="right"/>
      <protection/>
    </xf>
    <xf numFmtId="0" fontId="11" fillId="0" borderId="8" xfId="0" applyFont="1" applyBorder="1" applyAlignment="1" applyProtection="1" quotePrefix="1">
      <alignment horizontal="right"/>
      <protection/>
    </xf>
    <xf numFmtId="0" fontId="8" fillId="0" borderId="7" xfId="0" applyFont="1" applyBorder="1" applyAlignment="1" applyProtection="1" quotePrefix="1">
      <alignment horizontal="right"/>
      <protection/>
    </xf>
    <xf numFmtId="0" fontId="6" fillId="0" borderId="10" xfId="0" applyFont="1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0" fontId="4" fillId="0" borderId="7" xfId="0" applyFont="1" applyBorder="1" applyAlignment="1" quotePrefix="1">
      <alignment horizontal="right"/>
    </xf>
    <xf numFmtId="0" fontId="11" fillId="0" borderId="12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left"/>
      <protection/>
    </xf>
    <xf numFmtId="10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center"/>
    </xf>
    <xf numFmtId="0" fontId="12" fillId="2" borderId="0" xfId="0" applyFont="1" applyFill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 horizontal="right"/>
      <protection/>
    </xf>
    <xf numFmtId="37" fontId="8" fillId="0" borderId="16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37" fontId="8" fillId="0" borderId="14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8" fillId="0" borderId="15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9" fontId="4" fillId="0" borderId="0" xfId="0" applyNumberFormat="1" applyFont="1" applyFill="1" applyAlignment="1">
      <alignment/>
    </xf>
    <xf numFmtId="164" fontId="6" fillId="0" borderId="6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2" xfId="0" applyNumberFormat="1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Alignment="1" applyProtection="1" quotePrefix="1">
      <alignment horizontal="right"/>
      <protection/>
    </xf>
    <xf numFmtId="39" fontId="4" fillId="0" borderId="0" xfId="0" applyNumberFormat="1" applyFont="1" applyFill="1" applyAlignment="1">
      <alignment horizontal="right"/>
    </xf>
    <xf numFmtId="39" fontId="0" fillId="0" borderId="0" xfId="0" applyNumberFormat="1" applyFill="1" applyAlignment="1">
      <alignment/>
    </xf>
    <xf numFmtId="0" fontId="4" fillId="0" borderId="0" xfId="32">
      <alignment/>
      <protection/>
    </xf>
    <xf numFmtId="10" fontId="4" fillId="0" borderId="0" xfId="33" applyNumberFormat="1" applyAlignment="1">
      <alignment/>
    </xf>
    <xf numFmtId="2" fontId="4" fillId="0" borderId="0" xfId="32" applyNumberFormat="1">
      <alignment/>
      <protection/>
    </xf>
    <xf numFmtId="0" fontId="4" fillId="0" borderId="17" xfId="32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 quotePrefix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0" xfId="32" applyBorder="1">
      <alignment/>
      <protection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4" fillId="0" borderId="0" xfId="32" applyFont="1" applyBorder="1">
      <alignment/>
      <protection/>
    </xf>
    <xf numFmtId="10" fontId="4" fillId="0" borderId="18" xfId="32" applyNumberFormat="1" applyBorder="1">
      <alignment/>
      <protection/>
    </xf>
    <xf numFmtId="10" fontId="4" fillId="0" borderId="0" xfId="32" applyNumberFormat="1" applyBorder="1">
      <alignment/>
      <protection/>
    </xf>
    <xf numFmtId="0" fontId="4" fillId="0" borderId="7" xfId="0" applyFont="1" applyBorder="1" applyAlignment="1">
      <alignment/>
    </xf>
    <xf numFmtId="0" fontId="6" fillId="0" borderId="6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65" fontId="6" fillId="0" borderId="6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0" fontId="6" fillId="0" borderId="6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5" fontId="6" fillId="0" borderId="11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right"/>
      <protection/>
    </xf>
    <xf numFmtId="0" fontId="4" fillId="0" borderId="0" xfId="32" applyFont="1">
      <alignment/>
      <protection/>
    </xf>
    <xf numFmtId="10" fontId="4" fillId="0" borderId="19" xfId="32" applyNumberFormat="1" applyBorder="1">
      <alignment/>
      <protection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0" fontId="4" fillId="0" borderId="0" xfId="33" applyNumberFormat="1" applyFont="1" applyFill="1" applyAlignment="1">
      <alignment/>
    </xf>
    <xf numFmtId="0" fontId="6" fillId="0" borderId="1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 quotePrefix="1">
      <alignment horizontal="right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66" fontId="6" fillId="0" borderId="0" xfId="33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0" fillId="0" borderId="17" xfId="0" applyFill="1" applyBorder="1" applyAlignment="1">
      <alignment horizontal="right"/>
    </xf>
    <xf numFmtId="167" fontId="6" fillId="0" borderId="6" xfId="0" applyNumberFormat="1" applyFont="1" applyFill="1" applyBorder="1" applyAlignment="1" applyProtection="1">
      <alignment/>
      <protection locked="0"/>
    </xf>
    <xf numFmtId="10" fontId="4" fillId="0" borderId="0" xfId="32" applyNumberFormat="1" applyFont="1">
      <alignment/>
      <protection/>
    </xf>
    <xf numFmtId="0" fontId="4" fillId="0" borderId="0" xfId="0" applyFont="1" applyFill="1" applyAlignment="1">
      <alignment horizontal="center"/>
    </xf>
    <xf numFmtId="39" fontId="0" fillId="0" borderId="17" xfId="0" applyNumberFormat="1" applyFill="1" applyBorder="1" applyAlignment="1" quotePrefix="1">
      <alignment horizontal="center"/>
    </xf>
    <xf numFmtId="166" fontId="6" fillId="0" borderId="12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10" fontId="6" fillId="0" borderId="11" xfId="0" applyNumberFormat="1" applyFont="1" applyFill="1" applyBorder="1" applyAlignment="1" applyProtection="1">
      <alignment/>
      <protection/>
    </xf>
    <xf numFmtId="10" fontId="6" fillId="0" borderId="8" xfId="0" applyNumberFormat="1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10" fontId="6" fillId="0" borderId="11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/>
      <protection/>
    </xf>
    <xf numFmtId="166" fontId="6" fillId="0" borderId="10" xfId="0" applyNumberFormat="1" applyFont="1" applyBorder="1" applyAlignment="1" applyProtection="1">
      <alignment horizontal="right"/>
      <protection/>
    </xf>
    <xf numFmtId="10" fontId="6" fillId="0" borderId="11" xfId="33" applyNumberFormat="1" applyFont="1" applyFill="1" applyBorder="1" applyAlignment="1" applyProtection="1" quotePrefix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/>
      <protection/>
    </xf>
  </cellXfs>
  <cellStyles count="22">
    <cellStyle name="Normal" xfId="0"/>
    <cellStyle name="Comma" xfId="15"/>
    <cellStyle name="Comma [0]" xfId="16"/>
    <cellStyle name="Comma_Zepp DCF" xfId="17"/>
    <cellStyle name="Currency" xfId="18"/>
    <cellStyle name="Currency [0]" xfId="19"/>
    <cellStyle name="Currency_Zepp DCF" xfId="20"/>
    <cellStyle name="Date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Fixed" xfId="29"/>
    <cellStyle name="HEADING1" xfId="30"/>
    <cellStyle name="HEADING2" xfId="31"/>
    <cellStyle name="Normal_Zepp DCF" xfId="32"/>
    <cellStyle name="Percent" xfId="33"/>
    <cellStyle name="Percent_Zepp DCF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E28"/>
  <sheetViews>
    <sheetView showGridLines="0" defaultGridColor="0" zoomScale="80" zoomScaleNormal="80" colorId="22" workbookViewId="0" topLeftCell="A1">
      <selection activeCell="B6" sqref="B6"/>
    </sheetView>
  </sheetViews>
  <sheetFormatPr defaultColWidth="9.77734375" defaultRowHeight="15"/>
  <cols>
    <col min="1" max="1" width="3.77734375" style="1" customWidth="1"/>
    <col min="2" max="5" width="21.77734375" style="1" customWidth="1"/>
    <col min="6" max="16384" width="9.77734375" style="1" customWidth="1"/>
  </cols>
  <sheetData>
    <row r="1" spans="1:5" ht="20.25">
      <c r="A1" s="156" t="s">
        <v>287</v>
      </c>
      <c r="B1" s="156"/>
      <c r="C1" s="156"/>
      <c r="D1" s="156"/>
      <c r="E1" s="156"/>
    </row>
    <row r="2" spans="1:5" ht="18">
      <c r="A2" s="157" t="s">
        <v>288</v>
      </c>
      <c r="B2" s="157"/>
      <c r="C2" s="157"/>
      <c r="D2" s="157"/>
      <c r="E2" s="157"/>
    </row>
    <row r="3" spans="1:5" ht="18">
      <c r="A3" s="158" t="s">
        <v>76</v>
      </c>
      <c r="B3" s="158"/>
      <c r="C3" s="158"/>
      <c r="D3" s="158"/>
      <c r="E3" s="158"/>
    </row>
    <row r="4" spans="1:5" ht="15">
      <c r="A4"/>
      <c r="B4" s="16"/>
      <c r="C4" s="16"/>
      <c r="D4" s="16"/>
      <c r="E4" s="16"/>
    </row>
    <row r="5" spans="1:5" ht="15">
      <c r="A5" s="8"/>
      <c r="B5" s="9"/>
      <c r="C5" s="47"/>
      <c r="D5" s="47"/>
      <c r="E5" s="47"/>
    </row>
    <row r="6" spans="1:5" ht="15">
      <c r="A6" s="13"/>
      <c r="B6" s="6"/>
      <c r="C6" s="113"/>
      <c r="D6" s="48" t="s">
        <v>0</v>
      </c>
      <c r="E6" s="113" t="s">
        <v>257</v>
      </c>
    </row>
    <row r="7" spans="1:5" ht="15">
      <c r="A7" s="13"/>
      <c r="B7" s="6"/>
      <c r="C7" s="48" t="s">
        <v>74</v>
      </c>
      <c r="D7" s="48" t="s">
        <v>79</v>
      </c>
      <c r="E7" s="48" t="s">
        <v>245</v>
      </c>
    </row>
    <row r="8" spans="1:5" ht="15.75" thickBot="1">
      <c r="A8" s="22"/>
      <c r="B8" s="23" t="s">
        <v>1</v>
      </c>
      <c r="C8" s="49" t="s">
        <v>75</v>
      </c>
      <c r="D8" s="49" t="s">
        <v>75</v>
      </c>
      <c r="E8" s="49" t="s">
        <v>75</v>
      </c>
    </row>
    <row r="9" spans="1:5" ht="15.75" thickTop="1">
      <c r="A9" s="17"/>
      <c r="B9" s="54"/>
      <c r="C9" s="48"/>
      <c r="D9" s="48"/>
      <c r="E9" s="48"/>
    </row>
    <row r="10" spans="1:5" ht="15">
      <c r="A10" s="13"/>
      <c r="B10" s="6" t="str">
        <f>'Page 2'!B12</f>
        <v>Puget Energy, Inc.</v>
      </c>
      <c r="C10" s="50">
        <f>'Page 2'!O12</f>
        <v>0.13528516057585824</v>
      </c>
      <c r="D10" s="50">
        <f>'Page 3'!N12</f>
        <v>0.14616946853284632</v>
      </c>
      <c r="E10" s="50">
        <f>'Backup 1-DO NOT PRINT'!G6</f>
        <v>0.125937492236781</v>
      </c>
    </row>
    <row r="11" spans="1:5" ht="15.75" thickBot="1">
      <c r="A11" s="27"/>
      <c r="B11" s="23"/>
      <c r="C11" s="144"/>
      <c r="D11" s="49"/>
      <c r="E11" s="49"/>
    </row>
    <row r="12" spans="1:5" ht="15" customHeight="1" thickTop="1">
      <c r="A12"/>
      <c r="B12"/>
      <c r="C12"/>
      <c r="D12"/>
      <c r="E12"/>
    </row>
    <row r="13" spans="1:5" ht="15" customHeight="1">
      <c r="A13"/>
      <c r="B13"/>
      <c r="C13" s="85"/>
      <c r="D13" s="85"/>
      <c r="E13"/>
    </row>
    <row r="14" spans="1:5" ht="15" customHeight="1">
      <c r="A14"/>
      <c r="B14"/>
      <c r="C14"/>
      <c r="D14"/>
      <c r="E14"/>
    </row>
    <row r="15" spans="1:5" ht="15" customHeight="1">
      <c r="A15"/>
      <c r="B15"/>
      <c r="C15"/>
      <c r="D15"/>
      <c r="E15"/>
    </row>
    <row r="16" spans="1:5" ht="15" customHeight="1">
      <c r="A16"/>
      <c r="B16"/>
      <c r="C16"/>
      <c r="D16"/>
      <c r="E16"/>
    </row>
    <row r="17" spans="1:5" ht="15" customHeight="1">
      <c r="A17"/>
      <c r="B17"/>
      <c r="C17"/>
      <c r="D17"/>
      <c r="E17"/>
    </row>
    <row r="18" spans="1:5" ht="15" customHeight="1">
      <c r="A18"/>
      <c r="B18"/>
      <c r="C18"/>
      <c r="D18"/>
      <c r="E18"/>
    </row>
    <row r="19" spans="1:5" ht="15">
      <c r="A19"/>
      <c r="B19"/>
      <c r="C19"/>
      <c r="D19"/>
      <c r="E19"/>
    </row>
    <row r="20" spans="1:5" ht="15">
      <c r="A20"/>
      <c r="B20"/>
      <c r="C20"/>
      <c r="D20"/>
      <c r="E20"/>
    </row>
    <row r="21" spans="1:5" ht="15">
      <c r="A21" s="32"/>
      <c r="B21" s="72" t="s">
        <v>2</v>
      </c>
      <c r="C21" s="138">
        <f>AVERAGEA(C10:C11)</f>
        <v>0.13528516057585824</v>
      </c>
      <c r="D21" s="138">
        <f>AVERAGEA(D10:D11)</f>
        <v>0.14616946853284632</v>
      </c>
      <c r="E21" s="138">
        <f>AVERAGEA(E10:E11)</f>
        <v>0.125937492236781</v>
      </c>
    </row>
    <row r="22" spans="1:5" ht="15">
      <c r="A22" s="32"/>
      <c r="B22" s="72" t="s">
        <v>3</v>
      </c>
      <c r="C22" s="138">
        <f>MEDIAN(C10:C11)</f>
        <v>0.13528516057585824</v>
      </c>
      <c r="D22" s="138">
        <f>MEDIAN(D10:D11)</f>
        <v>0.14616946853284632</v>
      </c>
      <c r="E22" s="138">
        <f>MEDIAN(E10:E11)</f>
        <v>0.125937492236781</v>
      </c>
    </row>
    <row r="23" spans="1:5" ht="15">
      <c r="A23" s="32"/>
      <c r="B23" s="6"/>
      <c r="C23" s="32"/>
      <c r="D23" s="32"/>
      <c r="E23" s="71"/>
    </row>
    <row r="24" spans="1:5" ht="15">
      <c r="A24" s="32"/>
      <c r="B24" s="32"/>
      <c r="C24" s="32"/>
      <c r="D24" s="32"/>
      <c r="E24" s="32"/>
    </row>
    <row r="25" spans="1:5" ht="15">
      <c r="A25" s="32"/>
      <c r="B25" s="32"/>
      <c r="C25" s="32"/>
      <c r="D25" s="32"/>
      <c r="E25" s="32"/>
    </row>
    <row r="26" spans="1:5" ht="15">
      <c r="A26" s="32"/>
      <c r="B26" s="32"/>
      <c r="C26" s="32"/>
      <c r="D26" s="32"/>
      <c r="E26" s="32"/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</sheetData>
  <mergeCells count="3">
    <mergeCell ref="A1:E1"/>
    <mergeCell ref="A2:E2"/>
    <mergeCell ref="A3:E3"/>
  </mergeCells>
  <printOptions horizontalCentered="1"/>
  <pageMargins left="0.5" right="0.5" top="1" bottom="0.5" header="0.5" footer="0.5"/>
  <pageSetup horizontalDpi="600" verticalDpi="600" orientation="landscape" scale="82" r:id="rId1"/>
  <headerFooter alignWithMargins="0">
    <oddHeader>&amp;R
Exhibit SCH-7
Page 1 of 5</oddHeader>
    <oddFooter>&amp;L&amp;"Arial,Bold"&amp;9XL &amp;F/SCH-7&amp;R&amp;"Arial,Bold"&amp;9&amp;D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AE20"/>
  <sheetViews>
    <sheetView showGridLines="0" defaultGridColor="0" zoomScale="75" zoomScaleNormal="75" colorId="22" workbookViewId="0" topLeftCell="A1">
      <selection activeCell="A1" sqref="A1:O1"/>
    </sheetView>
  </sheetViews>
  <sheetFormatPr defaultColWidth="9.77734375" defaultRowHeight="15"/>
  <cols>
    <col min="1" max="1" width="4.77734375" style="1" customWidth="1"/>
    <col min="2" max="2" width="20.6640625" style="1" customWidth="1"/>
    <col min="3" max="3" width="8.6640625" style="1" customWidth="1"/>
    <col min="4" max="4" width="6.99609375" style="1" customWidth="1"/>
    <col min="5" max="5" width="8.10546875" style="1" bestFit="1" customWidth="1"/>
    <col min="6" max="7" width="7.77734375" style="1" customWidth="1"/>
    <col min="8" max="8" width="8.88671875" style="1" bestFit="1" customWidth="1"/>
    <col min="9" max="13" width="7.77734375" style="1" customWidth="1"/>
    <col min="14" max="14" width="10.6640625" style="1" customWidth="1"/>
    <col min="15" max="15" width="11.6640625" style="1" customWidth="1"/>
    <col min="16" max="16384" width="9.77734375" style="1" customWidth="1"/>
  </cols>
  <sheetData>
    <row r="1" spans="1:15" ht="20.25">
      <c r="A1" s="156" t="str">
        <f>'Page 1'!A1</f>
        <v>Puget Sound Energy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8">
      <c r="A2" s="157" t="str">
        <f>'Page 1'!A2</f>
        <v>Discounted Cash Flow Analysis-Puget Only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8">
      <c r="A3" s="157" t="str">
        <f>'Page 1'!C7&amp;" "&amp;'Page 1'!C8</f>
        <v>Constant Growth DCF Model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5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77" customFormat="1" ht="15.75">
      <c r="A5" s="73"/>
      <c r="B5" s="74"/>
      <c r="C5" s="75" t="s">
        <v>4</v>
      </c>
      <c r="D5" s="75" t="s">
        <v>5</v>
      </c>
      <c r="E5" s="75" t="s">
        <v>6</v>
      </c>
      <c r="F5" s="75" t="s">
        <v>7</v>
      </c>
      <c r="G5" s="75" t="s">
        <v>8</v>
      </c>
      <c r="H5" s="75" t="s">
        <v>9</v>
      </c>
      <c r="I5" s="75" t="s">
        <v>10</v>
      </c>
      <c r="J5" s="75" t="s">
        <v>11</v>
      </c>
      <c r="K5" s="75" t="s">
        <v>12</v>
      </c>
      <c r="L5" s="75" t="s">
        <v>13</v>
      </c>
      <c r="M5" s="75">
        <v>-11</v>
      </c>
      <c r="N5" s="75">
        <v>-12</v>
      </c>
      <c r="O5" s="76">
        <v>-13</v>
      </c>
    </row>
    <row r="6" spans="1:15" ht="15.75">
      <c r="A6" s="8"/>
      <c r="B6" s="9"/>
      <c r="C6" s="10"/>
      <c r="D6" s="11"/>
      <c r="E6" s="11"/>
      <c r="F6" s="10"/>
      <c r="G6" s="11"/>
      <c r="H6" s="11"/>
      <c r="I6" s="11"/>
      <c r="J6" s="11"/>
      <c r="K6" s="11"/>
      <c r="L6" s="11"/>
      <c r="M6" s="11"/>
      <c r="N6" s="11"/>
      <c r="O6" s="12"/>
    </row>
    <row r="7" spans="1:15" ht="15.75">
      <c r="A7" s="13"/>
      <c r="B7" s="6"/>
      <c r="C7" s="13"/>
      <c r="D7" s="6"/>
      <c r="E7" s="6"/>
      <c r="F7" s="60" t="s">
        <v>14</v>
      </c>
      <c r="G7" s="14"/>
      <c r="H7" s="14"/>
      <c r="I7" s="14"/>
      <c r="J7" s="14"/>
      <c r="K7" s="14"/>
      <c r="L7" s="14"/>
      <c r="M7" s="14"/>
      <c r="N7" s="14"/>
      <c r="O7" s="15"/>
    </row>
    <row r="8" spans="1:15" ht="15.75">
      <c r="A8" s="13"/>
      <c r="B8" s="6"/>
      <c r="C8" s="13"/>
      <c r="D8" s="21" t="s">
        <v>15</v>
      </c>
      <c r="E8" s="6"/>
      <c r="F8" s="159" t="s">
        <v>90</v>
      </c>
      <c r="G8" s="160"/>
      <c r="H8" s="160"/>
      <c r="I8" s="160"/>
      <c r="J8" s="160"/>
      <c r="K8" s="161"/>
      <c r="L8" s="55"/>
      <c r="M8" s="16"/>
      <c r="N8" s="17" t="s">
        <v>16</v>
      </c>
      <c r="O8" s="63" t="s">
        <v>17</v>
      </c>
    </row>
    <row r="9" spans="1:15" ht="15">
      <c r="A9" s="13"/>
      <c r="B9" s="6"/>
      <c r="C9" s="56" t="s">
        <v>18</v>
      </c>
      <c r="D9" s="45" t="s">
        <v>19</v>
      </c>
      <c r="E9" s="58" t="s">
        <v>20</v>
      </c>
      <c r="F9" s="13"/>
      <c r="G9" s="6"/>
      <c r="H9" s="21" t="s">
        <v>21</v>
      </c>
      <c r="I9" s="6"/>
      <c r="J9" s="21"/>
      <c r="K9" s="21" t="s">
        <v>22</v>
      </c>
      <c r="L9" s="55"/>
      <c r="M9" s="21" t="s">
        <v>23</v>
      </c>
      <c r="N9" s="17" t="s">
        <v>24</v>
      </c>
      <c r="O9" s="18" t="s">
        <v>25</v>
      </c>
    </row>
    <row r="10" spans="1:15" ht="15.75" thickBot="1">
      <c r="A10" s="22"/>
      <c r="B10" s="23" t="s">
        <v>1</v>
      </c>
      <c r="C10" s="57" t="s">
        <v>26</v>
      </c>
      <c r="D10" s="24" t="s">
        <v>27</v>
      </c>
      <c r="E10" s="59" t="s">
        <v>28</v>
      </c>
      <c r="F10" s="22" t="s">
        <v>29</v>
      </c>
      <c r="G10" s="24" t="s">
        <v>30</v>
      </c>
      <c r="H10" s="59" t="s">
        <v>31</v>
      </c>
      <c r="I10" s="59" t="s">
        <v>32</v>
      </c>
      <c r="J10" s="24" t="s">
        <v>33</v>
      </c>
      <c r="K10" s="59" t="s">
        <v>24</v>
      </c>
      <c r="L10" s="22" t="s">
        <v>80</v>
      </c>
      <c r="M10" s="24" t="s">
        <v>34</v>
      </c>
      <c r="N10" s="62" t="s">
        <v>63</v>
      </c>
      <c r="O10" s="61" t="s">
        <v>64</v>
      </c>
    </row>
    <row r="11" spans="1:15" ht="15.75" thickTop="1">
      <c r="A11" s="13"/>
      <c r="B11" s="6"/>
      <c r="C11" s="13"/>
      <c r="D11" s="6"/>
      <c r="E11" s="6"/>
      <c r="F11" s="13"/>
      <c r="G11" s="6"/>
      <c r="H11" s="6"/>
      <c r="I11" s="6"/>
      <c r="J11" s="6"/>
      <c r="K11" s="6"/>
      <c r="L11" s="13"/>
      <c r="M11" s="6"/>
      <c r="N11" s="13"/>
      <c r="O11" s="15"/>
    </row>
    <row r="12" spans="1:31" ht="15">
      <c r="A12" s="114"/>
      <c r="B12" s="115" t="str">
        <f>'Backup 2-DO NOT PRINT'!B4</f>
        <v>Puget Energy, Inc.</v>
      </c>
      <c r="C12" s="148">
        <f>'Backup 2-DO NOT PRINT'!S4</f>
        <v>19.78</v>
      </c>
      <c r="D12" s="146">
        <f>'Backup 2-DO NOT PRINT'!K4</f>
        <v>1.84</v>
      </c>
      <c r="E12" s="149">
        <f>D12/C12</f>
        <v>0.09302325581395349</v>
      </c>
      <c r="F12" s="116">
        <f>'Backup 2-DO NOT PRINT'!L4</f>
        <v>1.84</v>
      </c>
      <c r="G12" s="145">
        <f>'Backup 2-DO NOT PRINT'!I4</f>
        <v>2.5</v>
      </c>
      <c r="H12" s="147">
        <f>1-F12/G12</f>
        <v>0.264</v>
      </c>
      <c r="I12" s="145">
        <f>'Backup 2-DO NOT PRINT'!M4</f>
        <v>19.25</v>
      </c>
      <c r="J12" s="147">
        <f>G12/I12</f>
        <v>0.12987012987012986</v>
      </c>
      <c r="K12" s="149">
        <f>H12*J12</f>
        <v>0.03428571428571429</v>
      </c>
      <c r="L12" s="118">
        <f>'Backup 2-DO NOT PRINT'!P4</f>
        <v>0.0525</v>
      </c>
      <c r="M12" s="152">
        <f>'Backup 2-DO NOT PRINT'!O4</f>
        <v>0.04</v>
      </c>
      <c r="N12" s="118">
        <f>AVERAGEA(K12:M12)</f>
        <v>0.04226190476190476</v>
      </c>
      <c r="O12" s="119">
        <f>E12+N12</f>
        <v>0.13528516057585824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15" ht="15.75" thickBot="1">
      <c r="A13" s="27"/>
      <c r="B13" s="28"/>
      <c r="C13" s="23"/>
      <c r="D13" s="23"/>
      <c r="E13" s="29"/>
      <c r="F13" s="150"/>
      <c r="G13" s="29"/>
      <c r="H13" s="29"/>
      <c r="I13" s="29"/>
      <c r="J13" s="29"/>
      <c r="K13" s="151"/>
      <c r="L13" s="29"/>
      <c r="M13" s="151"/>
      <c r="N13" s="151"/>
      <c r="O13" s="153"/>
    </row>
    <row r="14" spans="1:15" ht="15.75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25"/>
      <c r="L14" s="25"/>
      <c r="M14" s="25"/>
      <c r="N14" s="6"/>
      <c r="O14" s="25"/>
    </row>
    <row r="15" spans="1:15" ht="15">
      <c r="A15" s="51" t="s">
        <v>290</v>
      </c>
      <c r="B15"/>
      <c r="C15" s="51"/>
      <c r="D15" s="6"/>
      <c r="E15" s="6"/>
      <c r="F15" s="6"/>
      <c r="G15" s="25"/>
      <c r="H15" s="25"/>
      <c r="I15" s="25"/>
      <c r="J15" s="25"/>
      <c r="K15" s="20"/>
      <c r="L15" s="20"/>
      <c r="M15" s="20"/>
      <c r="N15" s="30"/>
      <c r="O15" s="20"/>
    </row>
    <row r="16" spans="1:15" ht="15">
      <c r="A16" s="51" t="s">
        <v>295</v>
      </c>
      <c r="B16" s="51"/>
      <c r="C16" s="51"/>
      <c r="D16" s="6"/>
      <c r="E16" s="6"/>
      <c r="F16" s="6"/>
      <c r="G16" s="25"/>
      <c r="H16" s="25"/>
      <c r="I16" s="25"/>
      <c r="J16" s="25"/>
      <c r="K16" s="20"/>
      <c r="L16" s="20"/>
      <c r="M16" s="20"/>
      <c r="N16" s="30"/>
      <c r="O16" s="20"/>
    </row>
    <row r="17" spans="1:15" ht="15">
      <c r="A17" s="51"/>
      <c r="B17" s="51" t="s">
        <v>291</v>
      </c>
      <c r="C17" s="51"/>
      <c r="D17" s="6"/>
      <c r="E17" s="6"/>
      <c r="F17" s="6"/>
      <c r="G17" s="25"/>
      <c r="H17" s="25"/>
      <c r="I17" s="25"/>
      <c r="J17" s="25"/>
      <c r="K17" s="20"/>
      <c r="L17" s="20"/>
      <c r="M17" s="20"/>
      <c r="N17" s="30"/>
      <c r="O17" s="20"/>
    </row>
    <row r="18" spans="1:15" ht="15">
      <c r="A18" s="6"/>
      <c r="B18" s="6"/>
      <c r="C18" s="6"/>
      <c r="D18" s="6"/>
      <c r="E18" s="6"/>
      <c r="F18" s="6"/>
      <c r="G18" s="25"/>
      <c r="H18" s="25"/>
      <c r="I18" s="25"/>
      <c r="J18" s="25"/>
      <c r="K18" s="20"/>
      <c r="L18" s="20"/>
      <c r="M18" s="20"/>
      <c r="N18" s="30"/>
      <c r="O18" s="20"/>
    </row>
    <row r="19" spans="1:15" ht="15">
      <c r="A19" s="6" t="s">
        <v>289</v>
      </c>
      <c r="B19" s="6"/>
      <c r="C19" s="6"/>
      <c r="D19" s="6"/>
      <c r="E19" s="6"/>
      <c r="F19" s="6"/>
      <c r="G19" s="25"/>
      <c r="H19" s="25"/>
      <c r="I19" s="25"/>
      <c r="J19" s="25"/>
      <c r="K19" s="20"/>
      <c r="L19" s="20"/>
      <c r="M19" s="20"/>
      <c r="N19" s="30"/>
      <c r="O19" s="20"/>
    </row>
    <row r="20" spans="1:15" ht="15">
      <c r="A20" s="6"/>
      <c r="B20" s="6"/>
      <c r="C20" s="6"/>
      <c r="D20" s="6"/>
      <c r="E20" s="6"/>
      <c r="F20" s="6"/>
      <c r="G20" s="25"/>
      <c r="H20" s="25"/>
      <c r="I20" s="25"/>
      <c r="J20" s="25"/>
      <c r="K20" s="20"/>
      <c r="L20" s="20"/>
      <c r="M20" s="20"/>
      <c r="N20" s="30"/>
      <c r="O20" s="20"/>
    </row>
  </sheetData>
  <mergeCells count="4">
    <mergeCell ref="F8:K8"/>
    <mergeCell ref="A2:O2"/>
    <mergeCell ref="A3:O3"/>
    <mergeCell ref="A1:O1"/>
  </mergeCells>
  <printOptions horizontalCentered="1"/>
  <pageMargins left="0.25" right="0.25" top="1" bottom="0.5" header="0.5" footer="0.5"/>
  <pageSetup horizontalDpi="600" verticalDpi="600" orientation="landscape" scale="70" r:id="rId1"/>
  <headerFooter alignWithMargins="0">
    <oddHeader>&amp;R
Exhibit SCH-7
Page 2 of 5</oddHeader>
    <oddFooter>&amp;L&amp;"Arial,Bold"&amp;9XL &amp;F/&amp;SCH-7&amp;R&amp;"Arial,Bold"&amp;9&amp;D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O19"/>
  <sheetViews>
    <sheetView showGridLines="0" defaultGridColor="0" zoomScale="75" zoomScaleNormal="75" colorId="22" workbookViewId="0" topLeftCell="A1">
      <selection activeCell="D24" sqref="D24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10546875" style="1" customWidth="1"/>
    <col min="7" max="7" width="6.3359375" style="1" customWidth="1"/>
    <col min="8" max="8" width="7.10546875" style="1" customWidth="1"/>
    <col min="9" max="9" width="8.77734375" style="1" customWidth="1"/>
    <col min="10" max="10" width="7.6640625" style="1" customWidth="1"/>
    <col min="11" max="12" width="6.77734375" style="1" customWidth="1"/>
    <col min="13" max="13" width="8.88671875" style="1" customWidth="1"/>
    <col min="14" max="14" width="12.4453125" style="1" customWidth="1"/>
    <col min="15" max="16384" width="9.77734375" style="1" customWidth="1"/>
  </cols>
  <sheetData>
    <row r="1" spans="1:14" ht="20.25">
      <c r="A1" s="156" t="str">
        <f>'Page 1'!A1</f>
        <v>Puget Sound Energy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8">
      <c r="A2" s="157" t="str">
        <f>'Page 1'!A2</f>
        <v>Discounted Cash Flow Analysis-Puget Only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8">
      <c r="A3" s="162" t="str">
        <f>'Page 1'!D6</f>
        <v>Nonconstant Growth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8">
      <c r="A4" s="162" t="str">
        <f>'Page 1'!D7&amp;" "&amp;'Page 1'!D8</f>
        <v>Market Price DCF Model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15">
      <c r="A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77" customFormat="1" ht="15.75">
      <c r="A6" s="78"/>
      <c r="B6" s="79"/>
      <c r="C6" s="80">
        <v>-14</v>
      </c>
      <c r="D6" s="80">
        <f>C6-1</f>
        <v>-15</v>
      </c>
      <c r="E6" s="80">
        <f aca="true" t="shared" si="0" ref="E6:N6">D6-1</f>
        <v>-16</v>
      </c>
      <c r="F6" s="80">
        <f t="shared" si="0"/>
        <v>-17</v>
      </c>
      <c r="G6" s="80">
        <f t="shared" si="0"/>
        <v>-18</v>
      </c>
      <c r="H6" s="80">
        <f t="shared" si="0"/>
        <v>-19</v>
      </c>
      <c r="I6" s="80">
        <f t="shared" si="0"/>
        <v>-20</v>
      </c>
      <c r="J6" s="80">
        <f t="shared" si="0"/>
        <v>-21</v>
      </c>
      <c r="K6" s="80">
        <f t="shared" si="0"/>
        <v>-22</v>
      </c>
      <c r="L6" s="80">
        <f t="shared" si="0"/>
        <v>-23</v>
      </c>
      <c r="M6" s="80">
        <f t="shared" si="0"/>
        <v>-24</v>
      </c>
      <c r="N6" s="81">
        <f t="shared" si="0"/>
        <v>-25</v>
      </c>
    </row>
    <row r="7" spans="1:14" ht="15">
      <c r="A7" s="33"/>
      <c r="B7" s="32"/>
      <c r="C7" s="33"/>
      <c r="D7" s="32"/>
      <c r="F7" s="131"/>
      <c r="G7" s="32"/>
      <c r="H7" s="34"/>
      <c r="I7" s="32"/>
      <c r="J7" s="32"/>
      <c r="K7" s="32"/>
      <c r="L7" s="32"/>
      <c r="M7" s="32"/>
      <c r="N7" s="35"/>
    </row>
    <row r="8" spans="1:14" ht="15">
      <c r="A8" s="33"/>
      <c r="B8" s="32"/>
      <c r="C8" s="17" t="s">
        <v>15</v>
      </c>
      <c r="D8" s="32"/>
      <c r="E8" s="36" t="s">
        <v>35</v>
      </c>
      <c r="F8" s="132">
        <v>2005</v>
      </c>
      <c r="G8" s="32"/>
      <c r="H8" s="37"/>
      <c r="I8" s="38" t="s">
        <v>36</v>
      </c>
      <c r="J8" s="38"/>
      <c r="K8" s="2"/>
      <c r="L8" s="2"/>
      <c r="M8" s="2"/>
      <c r="N8" s="65" t="s">
        <v>37</v>
      </c>
    </row>
    <row r="9" spans="1:14" ht="15">
      <c r="A9" s="33"/>
      <c r="B9" s="32"/>
      <c r="C9" s="19" t="s">
        <v>19</v>
      </c>
      <c r="D9" s="95" t="s">
        <v>91</v>
      </c>
      <c r="E9" s="36" t="s">
        <v>38</v>
      </c>
      <c r="F9" s="133" t="s">
        <v>39</v>
      </c>
      <c r="G9" s="95" t="s">
        <v>91</v>
      </c>
      <c r="H9" s="53" t="s">
        <v>91</v>
      </c>
      <c r="I9" s="19" t="s">
        <v>18</v>
      </c>
      <c r="J9" s="70" t="s">
        <v>40</v>
      </c>
      <c r="K9" s="70" t="s">
        <v>41</v>
      </c>
      <c r="L9" s="70" t="s">
        <v>42</v>
      </c>
      <c r="M9" s="70" t="s">
        <v>43</v>
      </c>
      <c r="N9" s="66" t="s">
        <v>44</v>
      </c>
    </row>
    <row r="10" spans="1:14" ht="15.75" thickBot="1">
      <c r="A10" s="39"/>
      <c r="B10" s="40" t="s">
        <v>1</v>
      </c>
      <c r="C10" s="39" t="s">
        <v>45</v>
      </c>
      <c r="D10" s="41" t="s">
        <v>45</v>
      </c>
      <c r="E10" s="52" t="s">
        <v>92</v>
      </c>
      <c r="F10" s="39" t="s">
        <v>46</v>
      </c>
      <c r="G10" s="52" t="s">
        <v>47</v>
      </c>
      <c r="H10" s="64" t="s">
        <v>48</v>
      </c>
      <c r="I10" s="39" t="s">
        <v>48</v>
      </c>
      <c r="J10" s="41" t="s">
        <v>45</v>
      </c>
      <c r="K10" s="41" t="s">
        <v>45</v>
      </c>
      <c r="L10" s="41" t="s">
        <v>45</v>
      </c>
      <c r="M10" s="52" t="s">
        <v>49</v>
      </c>
      <c r="N10" s="67" t="s">
        <v>65</v>
      </c>
    </row>
    <row r="11" spans="1:14" ht="15.75" thickTop="1">
      <c r="A11" s="33"/>
      <c r="B11" s="32"/>
      <c r="C11" s="33"/>
      <c r="D11" s="32"/>
      <c r="E11" s="32"/>
      <c r="F11" s="33"/>
      <c r="G11" s="32"/>
      <c r="H11" s="34"/>
      <c r="I11" s="33"/>
      <c r="J11" s="32"/>
      <c r="K11" s="32"/>
      <c r="L11" s="32"/>
      <c r="M11" s="32"/>
      <c r="N11" s="35"/>
    </row>
    <row r="12" spans="1:15" ht="15">
      <c r="A12" s="83"/>
      <c r="B12" s="120" t="str">
        <f>'Page 2'!B12</f>
        <v>Puget Energy, Inc.</v>
      </c>
      <c r="C12" s="116">
        <f>'Page 2'!D12</f>
        <v>1.84</v>
      </c>
      <c r="D12" s="145">
        <f>'Backup 2-DO NOT PRINT'!L4</f>
        <v>1.84</v>
      </c>
      <c r="E12" s="121">
        <f>(D12-C12)/3</f>
        <v>0</v>
      </c>
      <c r="F12" s="140">
        <f>'Backup 2-DO NOT PRINT'!N4</f>
        <v>10</v>
      </c>
      <c r="G12" s="117">
        <f>'Backup 2-DO NOT PRINT'!I4</f>
        <v>2.5</v>
      </c>
      <c r="H12" s="121">
        <f>G12*F12</f>
        <v>25</v>
      </c>
      <c r="I12" s="116">
        <f>-'Page 2'!C12</f>
        <v>-19.78</v>
      </c>
      <c r="J12" s="145">
        <f>C12</f>
        <v>1.84</v>
      </c>
      <c r="K12" s="145">
        <f>C12+$E12</f>
        <v>1.84</v>
      </c>
      <c r="L12" s="145">
        <f>K12+$E12</f>
        <v>1.84</v>
      </c>
      <c r="M12" s="121">
        <f>D12+H12</f>
        <v>26.84</v>
      </c>
      <c r="N12" s="122">
        <f>IRR(I12:M12,0.12)</f>
        <v>0.14616946853284632</v>
      </c>
      <c r="O12" s="3"/>
    </row>
    <row r="13" spans="1:14" ht="15.75" thickBot="1">
      <c r="A13" s="43"/>
      <c r="B13" s="44"/>
      <c r="C13" s="40"/>
      <c r="D13" s="40"/>
      <c r="E13" s="151"/>
      <c r="F13" s="29"/>
      <c r="G13" s="29"/>
      <c r="H13" s="151"/>
      <c r="I13" s="29"/>
      <c r="J13" s="29"/>
      <c r="K13" s="29"/>
      <c r="L13" s="29"/>
      <c r="M13" s="151"/>
      <c r="N13" s="154"/>
    </row>
    <row r="14" spans="1:14" ht="15.75" thickTop="1">
      <c r="A14" s="32"/>
      <c r="B14" s="32"/>
      <c r="C14" s="32"/>
      <c r="D14" s="32"/>
      <c r="E14" s="32"/>
      <c r="F14" s="32"/>
      <c r="G14" s="32"/>
      <c r="H14" s="26"/>
      <c r="I14" s="32"/>
      <c r="J14" s="32"/>
      <c r="K14" s="32"/>
      <c r="L14" s="32"/>
      <c r="M14" s="32"/>
      <c r="N14" s="32"/>
    </row>
    <row r="15" spans="1:2" ht="15">
      <c r="A15" s="51" t="s">
        <v>290</v>
      </c>
      <c r="B15"/>
    </row>
    <row r="16" spans="1:2" ht="15">
      <c r="A16" s="51" t="s">
        <v>295</v>
      </c>
      <c r="B16" s="51"/>
    </row>
    <row r="17" spans="1:2" ht="15">
      <c r="A17" s="51"/>
      <c r="B17" s="51" t="s">
        <v>292</v>
      </c>
    </row>
    <row r="18" ht="15">
      <c r="A18" s="6"/>
    </row>
    <row r="19" ht="15">
      <c r="A19" s="6" t="s">
        <v>78</v>
      </c>
    </row>
  </sheetData>
  <mergeCells count="4">
    <mergeCell ref="A4:N4"/>
    <mergeCell ref="A1:N1"/>
    <mergeCell ref="A2:N2"/>
    <mergeCell ref="A3:N3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
Exhibit SCH-7
Page 3 of 5</oddHeader>
    <oddFooter>&amp;L&amp;"Arial,Bold"&amp;9XL &amp;F/SCH-7&amp;R&amp;"Arial,Bold"&amp;9&amp;D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 transitionEvaluation="1"/>
  <dimension ref="A1:AW19"/>
  <sheetViews>
    <sheetView showGridLines="0" defaultGridColor="0" zoomScale="75" zoomScaleNormal="75" colorId="22" workbookViewId="0" topLeftCell="A1">
      <selection activeCell="A1" sqref="A1:M1"/>
    </sheetView>
  </sheetViews>
  <sheetFormatPr defaultColWidth="9.77734375" defaultRowHeight="15"/>
  <cols>
    <col min="1" max="1" width="3.99609375" style="1" customWidth="1"/>
    <col min="2" max="2" width="19.5546875" style="1" customWidth="1"/>
    <col min="3" max="4" width="6.77734375" style="1" customWidth="1"/>
    <col min="5" max="5" width="8.3359375" style="1" customWidth="1"/>
    <col min="6" max="6" width="8.77734375" style="1" customWidth="1"/>
    <col min="7" max="7" width="7.6640625" style="1" customWidth="1"/>
    <col min="8" max="11" width="6.77734375" style="1" customWidth="1"/>
    <col min="12" max="12" width="10.21484375" style="1" bestFit="1" customWidth="1"/>
    <col min="13" max="13" width="12.4453125" style="1" customWidth="1"/>
    <col min="14" max="16384" width="9.77734375" style="1" customWidth="1"/>
  </cols>
  <sheetData>
    <row r="1" spans="1:13" ht="20.25">
      <c r="A1" s="156" t="str">
        <f>'Page 1'!A1</f>
        <v>Puget Sound Energy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8">
      <c r="A2" s="157" t="str">
        <f>'Page 1'!A2</f>
        <v>Discounted Cash Flow Analysis-Puget Only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8">
      <c r="A3" s="162" t="str">
        <f>'Page 1'!E6</f>
        <v>Low Near-Term Growth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8">
      <c r="A4" s="162" t="str">
        <f>'Page 1'!E7&amp;" "&amp;'Page 1'!E8</f>
        <v>Two-Stage Growth DCF Model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5">
      <c r="A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77" customFormat="1" ht="15.75">
      <c r="A6" s="78"/>
      <c r="B6" s="79"/>
      <c r="C6" s="80">
        <v>-26</v>
      </c>
      <c r="D6" s="80">
        <f aca="true" t="shared" si="0" ref="D6:M6">C6-1</f>
        <v>-27</v>
      </c>
      <c r="E6" s="80">
        <f t="shared" si="0"/>
        <v>-28</v>
      </c>
      <c r="F6" s="80">
        <f t="shared" si="0"/>
        <v>-29</v>
      </c>
      <c r="G6" s="80">
        <f t="shared" si="0"/>
        <v>-30</v>
      </c>
      <c r="H6" s="80">
        <f t="shared" si="0"/>
        <v>-31</v>
      </c>
      <c r="I6" s="80">
        <f t="shared" si="0"/>
        <v>-32</v>
      </c>
      <c r="J6" s="80">
        <f t="shared" si="0"/>
        <v>-33</v>
      </c>
      <c r="K6" s="80">
        <f t="shared" si="0"/>
        <v>-34</v>
      </c>
      <c r="L6" s="80">
        <f t="shared" si="0"/>
        <v>-35</v>
      </c>
      <c r="M6" s="81">
        <f t="shared" si="0"/>
        <v>-36</v>
      </c>
    </row>
    <row r="7" spans="1:13" ht="15">
      <c r="A7" s="33"/>
      <c r="B7" s="32"/>
      <c r="C7" s="33"/>
      <c r="D7" s="32"/>
      <c r="F7" s="42"/>
      <c r="G7" s="32"/>
      <c r="H7" s="32"/>
      <c r="I7" s="32"/>
      <c r="J7" s="32"/>
      <c r="K7" s="32"/>
      <c r="L7" s="32"/>
      <c r="M7" s="35"/>
    </row>
    <row r="8" spans="1:13" ht="15">
      <c r="A8" s="33"/>
      <c r="B8" s="32"/>
      <c r="C8" s="17" t="s">
        <v>15</v>
      </c>
      <c r="D8" s="32"/>
      <c r="E8" s="36" t="s">
        <v>35</v>
      </c>
      <c r="F8" s="130" t="s">
        <v>36</v>
      </c>
      <c r="G8" s="38"/>
      <c r="H8" s="2"/>
      <c r="I8" s="2"/>
      <c r="J8" s="2"/>
      <c r="K8" s="2"/>
      <c r="L8" s="2"/>
      <c r="M8" s="65" t="s">
        <v>37</v>
      </c>
    </row>
    <row r="9" spans="1:13" ht="15">
      <c r="A9" s="33"/>
      <c r="B9" s="32"/>
      <c r="C9" s="19" t="s">
        <v>19</v>
      </c>
      <c r="D9" s="95" t="s">
        <v>91</v>
      </c>
      <c r="E9" s="36" t="s">
        <v>38</v>
      </c>
      <c r="F9" s="19" t="s">
        <v>18</v>
      </c>
      <c r="G9" s="70" t="s">
        <v>40</v>
      </c>
      <c r="H9" s="70" t="s">
        <v>41</v>
      </c>
      <c r="I9" s="70" t="s">
        <v>42</v>
      </c>
      <c r="J9" s="70" t="s">
        <v>43</v>
      </c>
      <c r="K9" s="70" t="s">
        <v>246</v>
      </c>
      <c r="L9" s="70" t="s">
        <v>249</v>
      </c>
      <c r="M9" s="66" t="s">
        <v>44</v>
      </c>
    </row>
    <row r="10" spans="1:13" ht="15.75" thickBot="1">
      <c r="A10" s="39"/>
      <c r="B10" s="40" t="s">
        <v>1</v>
      </c>
      <c r="C10" s="39" t="s">
        <v>45</v>
      </c>
      <c r="D10" s="41" t="s">
        <v>45</v>
      </c>
      <c r="E10" s="52" t="s">
        <v>92</v>
      </c>
      <c r="F10" s="39" t="s">
        <v>48</v>
      </c>
      <c r="G10" s="41" t="s">
        <v>45</v>
      </c>
      <c r="H10" s="41" t="s">
        <v>45</v>
      </c>
      <c r="I10" s="41" t="s">
        <v>45</v>
      </c>
      <c r="J10" s="41" t="s">
        <v>45</v>
      </c>
      <c r="K10" s="41" t="s">
        <v>45</v>
      </c>
      <c r="L10" s="52" t="s">
        <v>247</v>
      </c>
      <c r="M10" s="67" t="s">
        <v>248</v>
      </c>
    </row>
    <row r="11" spans="1:13" ht="15.75" thickTop="1">
      <c r="A11" s="33"/>
      <c r="B11" s="32"/>
      <c r="C11" s="33"/>
      <c r="D11" s="32"/>
      <c r="E11" s="32"/>
      <c r="F11" s="33"/>
      <c r="G11" s="32"/>
      <c r="H11" s="32"/>
      <c r="I11" s="32"/>
      <c r="J11" s="32"/>
      <c r="K11" s="32"/>
      <c r="L11" s="32"/>
      <c r="M11" s="35"/>
    </row>
    <row r="12" spans="1:49" ht="15">
      <c r="A12" s="83"/>
      <c r="B12" s="120" t="str">
        <f>'Page 2'!B12</f>
        <v>Puget Energy, Inc.</v>
      </c>
      <c r="C12" s="116">
        <f>'Page 2'!D12</f>
        <v>1.84</v>
      </c>
      <c r="D12" s="145">
        <f>'Backup 2-DO NOT PRINT'!L4</f>
        <v>1.84</v>
      </c>
      <c r="E12" s="121">
        <f>(D12-C12)/3</f>
        <v>0</v>
      </c>
      <c r="F12" s="116">
        <f>'Backup 1-DO NOT PRINT'!H6</f>
        <v>-19.78</v>
      </c>
      <c r="G12" s="145">
        <f>'Backup 1-DO NOT PRINT'!I6</f>
        <v>1.84</v>
      </c>
      <c r="H12" s="145">
        <f>'Backup 1-DO NOT PRINT'!J6</f>
        <v>1.84</v>
      </c>
      <c r="I12" s="145">
        <f>'Backup 1-DO NOT PRINT'!K6</f>
        <v>1.84</v>
      </c>
      <c r="J12" s="145">
        <f>'Backup 1-DO NOT PRINT'!L6</f>
        <v>1.84</v>
      </c>
      <c r="K12" s="145">
        <f>'Backup 1-DO NOT PRINT'!M6</f>
        <v>1.917761904761905</v>
      </c>
      <c r="L12" s="155">
        <f>'Page 2'!$N$12</f>
        <v>0.04226190476190476</v>
      </c>
      <c r="M12" s="122">
        <f>'Backup 1-DO NOT PRINT'!G6</f>
        <v>0.125937492236781</v>
      </c>
      <c r="N12" s="3"/>
      <c r="O12" s="1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13" ht="15.75" thickBot="1">
      <c r="A13" s="43"/>
      <c r="B13" s="44"/>
      <c r="C13" s="40"/>
      <c r="D13" s="40"/>
      <c r="E13" s="151"/>
      <c r="F13" s="29"/>
      <c r="G13" s="29"/>
      <c r="H13" s="29"/>
      <c r="I13" s="29"/>
      <c r="J13" s="29"/>
      <c r="K13" s="29"/>
      <c r="L13" s="151"/>
      <c r="M13" s="154"/>
    </row>
    <row r="14" spans="1:13" ht="15.75" thickTop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2" ht="15">
      <c r="A15" s="51" t="s">
        <v>290</v>
      </c>
      <c r="B15"/>
    </row>
    <row r="16" spans="1:2" ht="15">
      <c r="A16" s="51" t="s">
        <v>295</v>
      </c>
      <c r="B16" s="51"/>
    </row>
    <row r="17" spans="1:2" ht="15">
      <c r="A17" s="51"/>
      <c r="B17" s="51" t="s">
        <v>292</v>
      </c>
    </row>
    <row r="18" ht="15">
      <c r="A18" s="6"/>
    </row>
    <row r="19" ht="15">
      <c r="A19" s="6" t="s">
        <v>78</v>
      </c>
    </row>
  </sheetData>
  <mergeCells count="4">
    <mergeCell ref="A1:M1"/>
    <mergeCell ref="A2:M2"/>
    <mergeCell ref="A3:M3"/>
    <mergeCell ref="A4:M4"/>
  </mergeCells>
  <printOptions horizontalCentered="1"/>
  <pageMargins left="0.5" right="1" top="1" bottom="0.5" header="0.5" footer="0.5"/>
  <pageSetup horizontalDpi="600" verticalDpi="600" orientation="landscape" scale="70" r:id="rId1"/>
  <headerFooter alignWithMargins="0">
    <oddHeader>&amp;R
Exhibit SCH-7
Page 4 of 5</oddHeader>
    <oddFooter>&amp;L&amp;"Arial,Bold"&amp;9XL &amp;F/SCH-7&amp;R&amp;"Arial,Bold"&amp;9&amp;D 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valuation="1"/>
  <dimension ref="A1:P58"/>
  <sheetViews>
    <sheetView showGridLines="0" tabSelected="1" defaultGridColor="0" zoomScale="80" zoomScaleNormal="80" colorId="22" workbookViewId="0" topLeftCell="A1">
      <selection activeCell="A1" sqref="A1:L1"/>
    </sheetView>
  </sheetViews>
  <sheetFormatPr defaultColWidth="9.77734375" defaultRowHeight="15"/>
  <cols>
    <col min="1" max="16384" width="9.77734375" style="1" customWidth="1"/>
  </cols>
  <sheetData>
    <row r="1" spans="1:12" ht="20.25">
      <c r="A1" s="164" t="str">
        <f>'Page 1'!A1</f>
        <v>Puget Sound Energy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4" ht="18">
      <c r="A2" s="163" t="str">
        <f>'Page 1'!A2</f>
        <v>Discounted Cash Flow Analysis-Puget Only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N2" s="69"/>
    </row>
    <row r="3" spans="1:16" ht="18">
      <c r="A3" s="5" t="s">
        <v>50</v>
      </c>
      <c r="B3" s="16"/>
      <c r="C3" s="16"/>
      <c r="D3" s="16"/>
      <c r="E3" s="16"/>
      <c r="F3" s="46"/>
      <c r="G3" s="46"/>
      <c r="H3" s="46"/>
      <c r="I3" s="46"/>
      <c r="J3" s="4"/>
      <c r="K3" s="46"/>
      <c r="L3" s="46"/>
      <c r="M3"/>
      <c r="N3"/>
      <c r="O3" s="25"/>
      <c r="P3" s="25"/>
    </row>
    <row r="4" spans="1:16" ht="15">
      <c r="A4" s="7"/>
      <c r="B4" s="6"/>
      <c r="C4" s="6"/>
      <c r="D4" s="6"/>
      <c r="E4" s="6"/>
      <c r="F4" s="25"/>
      <c r="G4" s="25"/>
      <c r="H4" s="25"/>
      <c r="I4" s="25"/>
      <c r="J4" s="7"/>
      <c r="K4" s="25"/>
      <c r="L4" s="25"/>
      <c r="M4" s="25"/>
      <c r="N4" s="25"/>
      <c r="O4" s="25"/>
      <c r="P4" s="25"/>
    </row>
    <row r="5" spans="1:16" ht="15">
      <c r="A5" s="7"/>
      <c r="B5" s="6"/>
      <c r="C5" s="6"/>
      <c r="D5" s="6"/>
      <c r="E5" s="6"/>
      <c r="F5" s="25"/>
      <c r="G5" s="25"/>
      <c r="H5" s="25"/>
      <c r="I5" s="25"/>
      <c r="J5" s="7"/>
      <c r="K5" s="25"/>
      <c r="L5" s="25"/>
      <c r="M5" s="25"/>
      <c r="N5" s="25"/>
      <c r="O5" s="25"/>
      <c r="P5" s="25"/>
    </row>
    <row r="6" spans="1:16" ht="15">
      <c r="A6" s="68" t="s">
        <v>261</v>
      </c>
      <c r="B6" s="6"/>
      <c r="C6" s="6"/>
      <c r="D6" s="6"/>
      <c r="E6" s="6"/>
      <c r="F6" s="25"/>
      <c r="G6" s="7"/>
      <c r="H6" s="6" t="s">
        <v>267</v>
      </c>
      <c r="I6" s="6"/>
      <c r="J6" s="6"/>
      <c r="K6" s="25"/>
      <c r="L6" s="25"/>
      <c r="M6" s="25"/>
      <c r="N6" s="25"/>
      <c r="O6" s="25"/>
      <c r="P6" s="25"/>
    </row>
    <row r="7" spans="1:16" ht="15">
      <c r="A7" s="6"/>
      <c r="B7" s="6"/>
      <c r="C7" s="6"/>
      <c r="D7" s="6"/>
      <c r="E7" s="6"/>
      <c r="F7" s="25"/>
      <c r="G7" s="7"/>
      <c r="I7" s="6"/>
      <c r="J7" s="7"/>
      <c r="K7" s="25"/>
      <c r="L7" s="25"/>
      <c r="M7" s="25"/>
      <c r="N7" s="25"/>
      <c r="O7" s="25"/>
      <c r="P7" s="25"/>
    </row>
    <row r="8" spans="1:16" ht="15">
      <c r="A8" s="68" t="s">
        <v>250</v>
      </c>
      <c r="B8" s="6"/>
      <c r="C8" s="6"/>
      <c r="D8" s="6"/>
      <c r="E8" s="6"/>
      <c r="F8" s="25"/>
      <c r="G8" s="7"/>
      <c r="H8" s="6" t="s">
        <v>268</v>
      </c>
      <c r="I8" s="6"/>
      <c r="J8" s="7"/>
      <c r="K8" s="25"/>
      <c r="L8" s="25"/>
      <c r="M8" s="25"/>
      <c r="N8" s="25"/>
      <c r="O8" s="25"/>
      <c r="P8" s="25"/>
    </row>
    <row r="9" spans="1:16" ht="15">
      <c r="A9" s="6"/>
      <c r="B9" s="6"/>
      <c r="C9" s="6"/>
      <c r="D9" s="6"/>
      <c r="E9" s="6"/>
      <c r="F9" s="25"/>
      <c r="G9" s="7"/>
      <c r="H9" s="6"/>
      <c r="I9" s="6"/>
      <c r="J9" s="7"/>
      <c r="K9" s="25"/>
      <c r="L9" s="25"/>
      <c r="M9" s="25"/>
      <c r="N9" s="25"/>
      <c r="O9" s="25"/>
      <c r="P9" s="25"/>
    </row>
    <row r="10" spans="1:16" ht="15">
      <c r="A10" s="68" t="s">
        <v>51</v>
      </c>
      <c r="B10" s="6"/>
      <c r="C10" s="6"/>
      <c r="D10" s="6"/>
      <c r="E10" s="6"/>
      <c r="F10" s="25"/>
      <c r="G10" s="7"/>
      <c r="H10" s="68" t="s">
        <v>269</v>
      </c>
      <c r="I10" s="6"/>
      <c r="J10" s="7"/>
      <c r="K10" s="25"/>
      <c r="L10" s="25"/>
      <c r="M10" s="25"/>
      <c r="N10" s="25"/>
      <c r="O10" s="25"/>
      <c r="P10" s="25"/>
    </row>
    <row r="11" spans="1:16" ht="15">
      <c r="A11" s="6"/>
      <c r="B11" s="6"/>
      <c r="C11" s="6"/>
      <c r="D11" s="6"/>
      <c r="E11" s="6"/>
      <c r="F11" s="25"/>
      <c r="G11" s="7"/>
      <c r="H11" s="6"/>
      <c r="I11" s="6"/>
      <c r="J11" s="7"/>
      <c r="K11" s="25"/>
      <c r="L11" s="25"/>
      <c r="M11" s="25"/>
      <c r="N11" s="25"/>
      <c r="O11" s="25"/>
      <c r="P11" s="25"/>
    </row>
    <row r="12" spans="1:16" ht="15">
      <c r="A12" s="68" t="s">
        <v>251</v>
      </c>
      <c r="B12" s="6"/>
      <c r="C12" s="6"/>
      <c r="D12" s="6"/>
      <c r="E12" s="6"/>
      <c r="F12" s="25"/>
      <c r="G12" s="7"/>
      <c r="H12" s="68" t="s">
        <v>71</v>
      </c>
      <c r="I12" s="6"/>
      <c r="J12" s="7"/>
      <c r="K12" s="25"/>
      <c r="L12" s="25"/>
      <c r="M12" s="25"/>
      <c r="N12" s="25"/>
      <c r="O12" s="25"/>
      <c r="P12" s="25"/>
    </row>
    <row r="13" spans="1:16" ht="15">
      <c r="A13" s="6"/>
      <c r="B13" s="6"/>
      <c r="C13" s="6"/>
      <c r="D13" s="6"/>
      <c r="E13" s="6"/>
      <c r="F13" s="25"/>
      <c r="G13" s="7"/>
      <c r="H13" s="6"/>
      <c r="I13" s="6"/>
      <c r="J13" s="7"/>
      <c r="K13" s="25"/>
      <c r="L13" s="25"/>
      <c r="M13" s="25"/>
      <c r="N13" s="25"/>
      <c r="O13" s="25"/>
      <c r="P13" s="25"/>
    </row>
    <row r="14" spans="1:16" ht="15">
      <c r="A14" s="68" t="s">
        <v>252</v>
      </c>
      <c r="B14" s="6"/>
      <c r="C14" s="6"/>
      <c r="D14" s="6"/>
      <c r="E14" s="6"/>
      <c r="F14" s="25"/>
      <c r="G14" s="7"/>
      <c r="H14" s="68" t="s">
        <v>270</v>
      </c>
      <c r="I14" s="6"/>
      <c r="J14" s="7"/>
      <c r="K14" s="25"/>
      <c r="L14" s="25"/>
      <c r="M14" s="25"/>
      <c r="N14" s="25"/>
      <c r="O14" s="25"/>
      <c r="P14" s="25"/>
    </row>
    <row r="15" spans="1:16" ht="15">
      <c r="A15" s="6"/>
      <c r="B15" s="6"/>
      <c r="C15" s="6"/>
      <c r="D15" s="6"/>
      <c r="E15" s="6"/>
      <c r="F15" s="25"/>
      <c r="G15" s="7"/>
      <c r="H15" s="6"/>
      <c r="I15" s="6"/>
      <c r="J15" s="7"/>
      <c r="K15" s="25"/>
      <c r="L15" s="25"/>
      <c r="M15" s="25"/>
      <c r="N15" s="25"/>
      <c r="O15" s="25"/>
      <c r="P15" s="25"/>
    </row>
    <row r="16" spans="1:16" ht="15">
      <c r="A16" s="68" t="s">
        <v>52</v>
      </c>
      <c r="B16" s="6"/>
      <c r="C16" s="6"/>
      <c r="D16" s="6"/>
      <c r="E16" s="6"/>
      <c r="F16" s="25"/>
      <c r="G16" s="7"/>
      <c r="H16" s="68" t="s">
        <v>271</v>
      </c>
      <c r="I16" s="6"/>
      <c r="J16" s="7"/>
      <c r="K16" s="25"/>
      <c r="L16" s="25"/>
      <c r="M16" s="25"/>
      <c r="N16" s="25"/>
      <c r="O16" s="25"/>
      <c r="P16" s="25"/>
    </row>
    <row r="17" spans="1:16" ht="15">
      <c r="A17" s="6"/>
      <c r="B17" s="6"/>
      <c r="C17" s="6"/>
      <c r="D17" s="6"/>
      <c r="E17" s="6"/>
      <c r="F17" s="25"/>
      <c r="G17" s="7"/>
      <c r="H17" s="68" t="s">
        <v>272</v>
      </c>
      <c r="I17" s="6"/>
      <c r="J17" s="7"/>
      <c r="K17" s="25"/>
      <c r="L17" s="25"/>
      <c r="M17" s="25"/>
      <c r="N17" s="25"/>
      <c r="O17" s="25"/>
      <c r="P17" s="25"/>
    </row>
    <row r="18" spans="1:16" ht="15">
      <c r="A18" s="68" t="s">
        <v>253</v>
      </c>
      <c r="B18" s="6"/>
      <c r="C18" s="6"/>
      <c r="D18" s="6"/>
      <c r="E18" s="6"/>
      <c r="F18" s="25"/>
      <c r="G18" s="7"/>
      <c r="I18" s="6"/>
      <c r="J18" s="7"/>
      <c r="K18" s="25"/>
      <c r="L18" s="25"/>
      <c r="M18" s="25"/>
      <c r="N18" s="25"/>
      <c r="O18" s="25"/>
      <c r="P18" s="25"/>
    </row>
    <row r="19" spans="1:16" ht="15">
      <c r="A19" s="6"/>
      <c r="B19" s="6"/>
      <c r="C19" s="6"/>
      <c r="D19" s="6"/>
      <c r="E19" s="6"/>
      <c r="F19" s="25"/>
      <c r="G19" s="7"/>
      <c r="H19" s="6" t="s">
        <v>273</v>
      </c>
      <c r="I19" s="6"/>
      <c r="J19" s="7"/>
      <c r="K19" s="25"/>
      <c r="L19" s="25"/>
      <c r="M19" s="25"/>
      <c r="N19" s="25"/>
      <c r="O19" s="25"/>
      <c r="P19" s="25"/>
    </row>
    <row r="20" spans="1:16" ht="15">
      <c r="A20" s="68" t="s">
        <v>53</v>
      </c>
      <c r="B20" s="6"/>
      <c r="C20" s="6"/>
      <c r="D20" s="6"/>
      <c r="E20" s="6"/>
      <c r="F20" s="25"/>
      <c r="G20" s="7"/>
      <c r="H20" s="6"/>
      <c r="I20" s="6"/>
      <c r="J20" s="7"/>
      <c r="K20" s="25"/>
      <c r="L20" s="25"/>
      <c r="M20" s="25"/>
      <c r="N20" s="25"/>
      <c r="O20" s="25"/>
      <c r="P20" s="25"/>
    </row>
    <row r="21" spans="1:16" ht="15">
      <c r="A21" s="6"/>
      <c r="B21" s="6"/>
      <c r="C21" s="6"/>
      <c r="D21" s="6"/>
      <c r="E21" s="6"/>
      <c r="F21" s="25"/>
      <c r="G21" s="7"/>
      <c r="H21" s="6" t="s">
        <v>274</v>
      </c>
      <c r="I21" s="6"/>
      <c r="J21" s="7"/>
      <c r="K21" s="25"/>
      <c r="L21" s="25"/>
      <c r="M21" s="25"/>
      <c r="N21" s="25"/>
      <c r="O21" s="25"/>
      <c r="P21" s="25"/>
    </row>
    <row r="22" spans="1:16" ht="15">
      <c r="A22" s="68" t="s">
        <v>54</v>
      </c>
      <c r="B22" s="6"/>
      <c r="C22" s="6"/>
      <c r="D22" s="6"/>
      <c r="E22" s="6"/>
      <c r="F22" s="25"/>
      <c r="G22" s="7"/>
      <c r="H22" s="68"/>
      <c r="I22" s="6"/>
      <c r="J22" s="7"/>
      <c r="K22" s="25"/>
      <c r="L22" s="25"/>
      <c r="M22" s="25"/>
      <c r="N22" s="25"/>
      <c r="O22" s="25"/>
      <c r="P22" s="25"/>
    </row>
    <row r="23" spans="1:16" ht="15">
      <c r="A23" s="6"/>
      <c r="B23" s="6"/>
      <c r="C23" s="6"/>
      <c r="D23" s="6"/>
      <c r="E23" s="6"/>
      <c r="F23" s="25"/>
      <c r="G23" s="7"/>
      <c r="H23" s="68" t="s">
        <v>275</v>
      </c>
      <c r="I23" s="6"/>
      <c r="J23" s="7"/>
      <c r="K23" s="25"/>
      <c r="L23" s="25"/>
      <c r="M23" s="25"/>
      <c r="N23" s="25"/>
      <c r="O23" s="25"/>
      <c r="P23" s="25"/>
    </row>
    <row r="24" spans="1:16" ht="15">
      <c r="A24" s="68" t="s">
        <v>84</v>
      </c>
      <c r="B24" s="6"/>
      <c r="C24" s="6"/>
      <c r="D24" s="6"/>
      <c r="E24" s="6"/>
      <c r="F24" s="25"/>
      <c r="G24" s="7"/>
      <c r="H24" s="68"/>
      <c r="I24" s="6"/>
      <c r="J24" s="7"/>
      <c r="K24" s="25"/>
      <c r="L24" s="25"/>
      <c r="M24" s="25"/>
      <c r="N24" s="25"/>
      <c r="O24" s="25"/>
      <c r="P24" s="25"/>
    </row>
    <row r="25" spans="1:16" ht="15">
      <c r="A25" s="68" t="s">
        <v>81</v>
      </c>
      <c r="B25" s="6"/>
      <c r="C25" s="6"/>
      <c r="D25" s="6"/>
      <c r="E25" s="6"/>
      <c r="F25" s="25"/>
      <c r="G25" s="7"/>
      <c r="H25" s="6" t="s">
        <v>276</v>
      </c>
      <c r="I25" s="6"/>
      <c r="J25" s="7"/>
      <c r="K25" s="25"/>
      <c r="L25" s="25"/>
      <c r="M25" s="25"/>
      <c r="N25" s="25"/>
      <c r="O25" s="25"/>
      <c r="P25" s="25"/>
    </row>
    <row r="26" spans="1:16" ht="15">
      <c r="A26" s="6"/>
      <c r="B26" s="6"/>
      <c r="C26" s="6"/>
      <c r="D26" s="6"/>
      <c r="E26" s="6"/>
      <c r="F26" s="6"/>
      <c r="G26" s="7"/>
      <c r="H26" s="6"/>
      <c r="I26" s="6"/>
      <c r="J26" s="7"/>
      <c r="K26" s="25"/>
      <c r="L26" s="25"/>
      <c r="M26" s="25"/>
      <c r="N26" s="25"/>
      <c r="O26" s="25"/>
      <c r="P26" s="25"/>
    </row>
    <row r="27" spans="1:16" ht="15">
      <c r="A27" s="68" t="s">
        <v>254</v>
      </c>
      <c r="B27" s="6"/>
      <c r="C27" s="6"/>
      <c r="D27" s="6"/>
      <c r="E27" s="6"/>
      <c r="F27" s="6"/>
      <c r="G27" s="7"/>
      <c r="H27" s="6" t="s">
        <v>277</v>
      </c>
      <c r="I27" s="6"/>
      <c r="J27" s="7"/>
      <c r="K27" s="25"/>
      <c r="L27" s="25"/>
      <c r="M27" s="25"/>
      <c r="N27" s="25"/>
      <c r="O27" s="25"/>
      <c r="P27" s="25"/>
    </row>
    <row r="28" spans="1:16" ht="15">
      <c r="A28" s="68" t="s">
        <v>55</v>
      </c>
      <c r="B28" s="6"/>
      <c r="C28" s="6"/>
      <c r="D28" s="6"/>
      <c r="E28" s="6"/>
      <c r="F28" s="6"/>
      <c r="G28" s="7"/>
      <c r="H28" s="68"/>
      <c r="I28" s="6"/>
      <c r="J28" s="7"/>
      <c r="K28" s="25"/>
      <c r="L28" s="25"/>
      <c r="M28" s="25"/>
      <c r="N28" s="25"/>
      <c r="O28" s="25"/>
      <c r="P28" s="25"/>
    </row>
    <row r="29" spans="1:16" ht="15">
      <c r="A29" s="6"/>
      <c r="B29" s="6"/>
      <c r="C29" s="6"/>
      <c r="D29" s="6"/>
      <c r="E29" s="6"/>
      <c r="F29" s="6"/>
      <c r="G29" s="7"/>
      <c r="H29" s="68" t="s">
        <v>278</v>
      </c>
      <c r="I29" s="6"/>
      <c r="J29" s="7"/>
      <c r="K29" s="6"/>
      <c r="L29" s="6"/>
      <c r="M29" s="6"/>
      <c r="N29" s="6"/>
      <c r="O29" s="6"/>
      <c r="P29" s="6"/>
    </row>
    <row r="30" spans="1:16" ht="15">
      <c r="A30" s="68" t="s">
        <v>66</v>
      </c>
      <c r="B30" s="6"/>
      <c r="C30" s="6"/>
      <c r="D30" s="6"/>
      <c r="E30" s="6"/>
      <c r="F30" s="6"/>
      <c r="G30" s="7"/>
      <c r="H30" s="6"/>
      <c r="I30" s="6"/>
      <c r="J30" s="7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7"/>
      <c r="H31" s="68" t="s">
        <v>279</v>
      </c>
      <c r="I31" s="6"/>
      <c r="J31" s="7"/>
      <c r="K31" s="6"/>
      <c r="L31" s="6"/>
      <c r="M31" s="6"/>
      <c r="N31" s="6"/>
      <c r="O31" s="6"/>
      <c r="P31" s="6"/>
    </row>
    <row r="32" spans="1:16" ht="15">
      <c r="A32" s="68" t="s">
        <v>67</v>
      </c>
      <c r="B32" s="6"/>
      <c r="C32" s="6"/>
      <c r="D32" s="6"/>
      <c r="E32" s="6"/>
      <c r="F32" s="6"/>
      <c r="G32" s="7"/>
      <c r="H32" s="68"/>
      <c r="I32" s="6"/>
      <c r="J32" s="7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7"/>
      <c r="H33" s="68" t="s">
        <v>280</v>
      </c>
      <c r="I33" s="6"/>
      <c r="J33" s="7"/>
      <c r="K33" s="6"/>
      <c r="L33" s="6"/>
      <c r="M33" s="6"/>
      <c r="N33" s="6"/>
      <c r="O33" s="6"/>
      <c r="P33" s="6"/>
    </row>
    <row r="34" spans="1:16" ht="15">
      <c r="A34" s="6" t="s">
        <v>68</v>
      </c>
      <c r="B34" s="6"/>
      <c r="C34" s="6"/>
      <c r="D34" s="6"/>
      <c r="E34" s="6"/>
      <c r="F34" s="6"/>
      <c r="G34" s="7"/>
      <c r="H34" s="6"/>
      <c r="I34" s="6"/>
      <c r="J34" s="7"/>
      <c r="K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7"/>
      <c r="H35" s="68" t="s">
        <v>281</v>
      </c>
      <c r="I35" s="6"/>
      <c r="J35" s="7"/>
      <c r="K35" s="6"/>
      <c r="L35" s="6"/>
      <c r="M35" s="6"/>
      <c r="N35" s="6"/>
      <c r="O35" s="6"/>
      <c r="P35" s="6"/>
    </row>
    <row r="36" spans="1:16" ht="15">
      <c r="A36" s="6" t="s">
        <v>69</v>
      </c>
      <c r="B36" s="6"/>
      <c r="C36" s="6"/>
      <c r="D36" s="6"/>
      <c r="E36" s="6"/>
      <c r="F36" s="6"/>
      <c r="G36" s="7"/>
      <c r="H36" s="68" t="s">
        <v>282</v>
      </c>
      <c r="I36" s="6"/>
      <c r="J36" s="7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7"/>
      <c r="H37" s="68"/>
      <c r="I37" s="6"/>
      <c r="J37" s="7"/>
      <c r="K37" s="6"/>
      <c r="L37" s="6"/>
      <c r="M37" s="6"/>
      <c r="N37" s="6"/>
      <c r="O37" s="6"/>
      <c r="P37" s="6"/>
    </row>
    <row r="38" spans="1:16" ht="15">
      <c r="A38" s="68" t="s">
        <v>70</v>
      </c>
      <c r="B38" s="6"/>
      <c r="C38" s="6"/>
      <c r="D38" s="6"/>
      <c r="E38" s="6"/>
      <c r="F38" s="6"/>
      <c r="G38" s="7"/>
      <c r="H38" s="6" t="s">
        <v>283</v>
      </c>
      <c r="I38" s="7"/>
      <c r="J38" s="7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7"/>
      <c r="H39" s="68" t="s">
        <v>255</v>
      </c>
      <c r="I39" s="6"/>
      <c r="J39" s="7"/>
      <c r="K39" s="6"/>
      <c r="L39" s="6"/>
      <c r="M39" s="6"/>
      <c r="N39" s="6"/>
      <c r="O39" s="6"/>
      <c r="P39" s="6"/>
    </row>
    <row r="40" spans="1:16" ht="15">
      <c r="A40" s="68" t="s">
        <v>264</v>
      </c>
      <c r="B40" s="6"/>
      <c r="C40" s="6"/>
      <c r="D40" s="6"/>
      <c r="E40" s="6"/>
      <c r="F40" s="6"/>
      <c r="G40" s="7"/>
      <c r="H40" s="68"/>
      <c r="I40" s="6"/>
      <c r="J40" s="7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7"/>
      <c r="H41" s="68" t="s">
        <v>284</v>
      </c>
      <c r="I41" s="6"/>
      <c r="J41" s="7"/>
      <c r="K41" s="6"/>
      <c r="L41" s="6"/>
      <c r="M41" s="6"/>
      <c r="N41" s="6"/>
      <c r="O41" s="6"/>
      <c r="P41" s="6"/>
    </row>
    <row r="42" spans="1:16" ht="15">
      <c r="A42" s="6" t="s">
        <v>265</v>
      </c>
      <c r="B42" s="6"/>
      <c r="C42" s="6"/>
      <c r="D42" s="6"/>
      <c r="E42" s="6"/>
      <c r="F42" s="6"/>
      <c r="G42" s="7"/>
      <c r="H42" s="68" t="s">
        <v>285</v>
      </c>
      <c r="I42" s="6"/>
      <c r="J42" s="7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7"/>
      <c r="H43" s="68" t="s">
        <v>256</v>
      </c>
      <c r="I43" s="6"/>
      <c r="J43" s="7"/>
      <c r="K43" s="6"/>
      <c r="L43" s="6"/>
      <c r="M43" s="6"/>
      <c r="N43" s="6"/>
      <c r="O43" s="6"/>
      <c r="P43" s="6"/>
    </row>
    <row r="44" spans="1:16" ht="15">
      <c r="A44" s="68" t="s">
        <v>266</v>
      </c>
      <c r="B44" s="6"/>
      <c r="C44" s="6"/>
      <c r="D44" s="6"/>
      <c r="E44" s="6"/>
      <c r="F44" s="6"/>
      <c r="G44" s="7"/>
      <c r="H44" s="68" t="s">
        <v>286</v>
      </c>
      <c r="I44" s="6"/>
      <c r="J44" s="7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7"/>
      <c r="I45" s="6"/>
      <c r="J45" s="7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7"/>
      <c r="I46" s="6"/>
      <c r="J46" s="7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7"/>
      <c r="I47" s="6"/>
      <c r="J47" s="7"/>
      <c r="K47" s="6"/>
      <c r="L47" s="6"/>
      <c r="M47" s="6"/>
      <c r="N47" s="6"/>
      <c r="O47" s="6"/>
      <c r="P47" s="6"/>
    </row>
    <row r="48" spans="4:16" ht="15">
      <c r="D48" s="6"/>
      <c r="E48" s="6"/>
      <c r="F48" s="6"/>
      <c r="G48" s="7"/>
      <c r="I48" s="6"/>
      <c r="J48" s="7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7"/>
      <c r="I49" s="6"/>
      <c r="J49" s="6"/>
      <c r="K49" s="6"/>
      <c r="L49" s="6"/>
      <c r="M49" s="6"/>
      <c r="N49" s="6"/>
      <c r="O49" s="6"/>
      <c r="P49" s="6"/>
    </row>
    <row r="50" ht="15">
      <c r="H50" s="51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</sheetData>
  <mergeCells count="2">
    <mergeCell ref="A2:L2"/>
    <mergeCell ref="A1:L1"/>
  </mergeCells>
  <printOptions horizontalCentered="1"/>
  <pageMargins left="0.5" right="1" top="0.75" bottom="0.5" header="0.5" footer="0.5"/>
  <pageSetup horizontalDpi="300" verticalDpi="300" orientation="landscape" scale="69" r:id="rId1"/>
  <headerFooter alignWithMargins="0">
    <oddHeader>&amp;R
Exhibit SCH-7
Page 5 of 5</oddHeader>
    <oddFooter>&amp;L&amp;"Arial,Bold"&amp;9XL &amp;F/SCH-7&amp;R&amp;"Arial,Bold"&amp;9&amp;D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1"/>
  <sheetViews>
    <sheetView workbookViewId="0" topLeftCell="A1">
      <selection activeCell="A19" sqref="A19"/>
    </sheetView>
  </sheetViews>
  <sheetFormatPr defaultColWidth="8.88671875" defaultRowHeight="15"/>
  <cols>
    <col min="1" max="1" width="7.10546875" style="98" customWidth="1"/>
    <col min="2" max="2" width="16.21484375" style="98" bestFit="1" customWidth="1"/>
    <col min="3" max="6" width="7.10546875" style="98" customWidth="1"/>
    <col min="7" max="157" width="8.4453125" style="98" customWidth="1"/>
    <col min="158" max="158" width="8.4453125" style="98" bestFit="1" customWidth="1"/>
    <col min="159" max="16384" width="7.10546875" style="98" customWidth="1"/>
  </cols>
  <sheetData>
    <row r="1" spans="1:7" ht="15.75">
      <c r="A1" s="126" t="s">
        <v>257</v>
      </c>
      <c r="F1"/>
      <c r="G1"/>
    </row>
    <row r="2" spans="1:13" ht="15.75">
      <c r="A2" s="127" t="s">
        <v>260</v>
      </c>
      <c r="F2"/>
      <c r="G2"/>
      <c r="M2" s="125" t="s">
        <v>259</v>
      </c>
    </row>
    <row r="3" spans="1:18" ht="15.75">
      <c r="A3" s="128"/>
      <c r="B3" s="102"/>
      <c r="C3" s="165" t="s">
        <v>258</v>
      </c>
      <c r="D3" s="165"/>
      <c r="E3" s="165"/>
      <c r="F3" s="107"/>
      <c r="M3" s="141">
        <f aca="true" t="shared" si="0" ref="M3:R3">M6/L6-1</f>
        <v>0.042261904761904834</v>
      </c>
      <c r="N3" s="141">
        <f t="shared" si="0"/>
        <v>0.042261904761904834</v>
      </c>
      <c r="O3" s="141">
        <f t="shared" si="0"/>
        <v>0.042261904761904834</v>
      </c>
      <c r="P3" s="141">
        <f t="shared" si="0"/>
        <v>0.042261904761904834</v>
      </c>
      <c r="Q3" s="141">
        <f t="shared" si="0"/>
        <v>0.042261904761904834</v>
      </c>
      <c r="R3" s="141">
        <f t="shared" si="0"/>
        <v>0.042261904761904834</v>
      </c>
    </row>
    <row r="4" spans="1:158" ht="15">
      <c r="A4" s="102"/>
      <c r="B4" s="102"/>
      <c r="C4" s="103">
        <v>2002</v>
      </c>
      <c r="D4" s="104" t="s">
        <v>91</v>
      </c>
      <c r="H4" s="98">
        <v>2001</v>
      </c>
      <c r="I4" s="98">
        <v>2002</v>
      </c>
      <c r="J4" s="98">
        <v>2003</v>
      </c>
      <c r="K4" s="98">
        <v>2004</v>
      </c>
      <c r="L4" s="98">
        <v>2005</v>
      </c>
      <c r="M4" s="98">
        <v>2006</v>
      </c>
      <c r="N4" s="98">
        <v>2007</v>
      </c>
      <c r="O4" s="98">
        <v>2008</v>
      </c>
      <c r="P4" s="98">
        <v>2009</v>
      </c>
      <c r="Q4" s="98">
        <v>2010</v>
      </c>
      <c r="R4" s="98">
        <v>2011</v>
      </c>
      <c r="S4" s="98">
        <v>2012</v>
      </c>
      <c r="T4" s="98">
        <v>2013</v>
      </c>
      <c r="U4" s="98">
        <v>2014</v>
      </c>
      <c r="V4" s="98">
        <v>2015</v>
      </c>
      <c r="W4" s="98">
        <v>2016</v>
      </c>
      <c r="X4" s="98">
        <v>2017</v>
      </c>
      <c r="Y4" s="98">
        <v>2018</v>
      </c>
      <c r="Z4" s="98">
        <v>2019</v>
      </c>
      <c r="AA4" s="98">
        <v>2020</v>
      </c>
      <c r="AB4" s="98">
        <v>2021</v>
      </c>
      <c r="AC4" s="98">
        <v>2022</v>
      </c>
      <c r="AD4" s="98">
        <v>2023</v>
      </c>
      <c r="AE4" s="98">
        <v>2024</v>
      </c>
      <c r="AF4" s="98">
        <v>2025</v>
      </c>
      <c r="AG4" s="98">
        <v>2026</v>
      </c>
      <c r="AH4" s="98">
        <v>2027</v>
      </c>
      <c r="AI4" s="98">
        <v>2028</v>
      </c>
      <c r="AJ4" s="98">
        <v>2029</v>
      </c>
      <c r="AK4" s="98">
        <v>2030</v>
      </c>
      <c r="AL4" s="98">
        <v>2031</v>
      </c>
      <c r="AM4" s="98">
        <v>2032</v>
      </c>
      <c r="AN4" s="98">
        <v>2033</v>
      </c>
      <c r="AO4" s="98">
        <v>2034</v>
      </c>
      <c r="AP4" s="98">
        <v>2035</v>
      </c>
      <c r="AQ4" s="98">
        <v>2036</v>
      </c>
      <c r="AR4" s="98">
        <v>2037</v>
      </c>
      <c r="AS4" s="98">
        <v>2038</v>
      </c>
      <c r="AT4" s="98">
        <v>2039</v>
      </c>
      <c r="AU4" s="98">
        <v>2040</v>
      </c>
      <c r="AV4" s="98">
        <v>2041</v>
      </c>
      <c r="AW4" s="98">
        <v>2042</v>
      </c>
      <c r="AX4" s="98">
        <v>2043</v>
      </c>
      <c r="AY4" s="98">
        <v>2044</v>
      </c>
      <c r="AZ4" s="98">
        <v>2045</v>
      </c>
      <c r="BA4" s="98">
        <v>2046</v>
      </c>
      <c r="BB4" s="98">
        <v>2047</v>
      </c>
      <c r="BC4" s="98">
        <v>2048</v>
      </c>
      <c r="BD4" s="98">
        <v>2049</v>
      </c>
      <c r="BE4" s="98">
        <v>2050</v>
      </c>
      <c r="BF4" s="98">
        <v>2051</v>
      </c>
      <c r="BG4" s="98">
        <v>2052</v>
      </c>
      <c r="BH4" s="98">
        <v>2053</v>
      </c>
      <c r="BI4" s="98">
        <v>2054</v>
      </c>
      <c r="BJ4" s="98">
        <v>2055</v>
      </c>
      <c r="BK4" s="98">
        <v>2056</v>
      </c>
      <c r="BL4" s="98">
        <v>2057</v>
      </c>
      <c r="BM4" s="98">
        <v>2058</v>
      </c>
      <c r="BN4" s="98">
        <v>2059</v>
      </c>
      <c r="BO4" s="98">
        <v>2060</v>
      </c>
      <c r="BP4" s="98">
        <v>2061</v>
      </c>
      <c r="BQ4" s="98">
        <v>2062</v>
      </c>
      <c r="BR4" s="98">
        <v>2063</v>
      </c>
      <c r="BS4" s="98">
        <v>2064</v>
      </c>
      <c r="BT4" s="98">
        <v>2065</v>
      </c>
      <c r="BU4" s="98">
        <v>2066</v>
      </c>
      <c r="BV4" s="98">
        <v>2067</v>
      </c>
      <c r="BW4" s="98">
        <v>2068</v>
      </c>
      <c r="BX4" s="98">
        <v>2069</v>
      </c>
      <c r="BY4" s="98">
        <v>2070</v>
      </c>
      <c r="BZ4" s="98">
        <v>2071</v>
      </c>
      <c r="CA4" s="98">
        <v>2072</v>
      </c>
      <c r="CB4" s="98">
        <v>2073</v>
      </c>
      <c r="CC4" s="98">
        <v>2074</v>
      </c>
      <c r="CD4" s="98">
        <v>2075</v>
      </c>
      <c r="CE4" s="98">
        <v>2076</v>
      </c>
      <c r="CF4" s="98">
        <v>2077</v>
      </c>
      <c r="CG4" s="98">
        <v>2078</v>
      </c>
      <c r="CH4" s="98">
        <v>2079</v>
      </c>
      <c r="CI4" s="98">
        <v>2080</v>
      </c>
      <c r="CJ4" s="98">
        <v>2081</v>
      </c>
      <c r="CK4" s="98">
        <v>2082</v>
      </c>
      <c r="CL4" s="98">
        <v>2083</v>
      </c>
      <c r="CM4" s="98">
        <v>2084</v>
      </c>
      <c r="CN4" s="98">
        <v>2085</v>
      </c>
      <c r="CO4" s="98">
        <v>2086</v>
      </c>
      <c r="CP4" s="98">
        <v>2087</v>
      </c>
      <c r="CQ4" s="98">
        <v>2088</v>
      </c>
      <c r="CR4" s="98">
        <v>2089</v>
      </c>
      <c r="CS4" s="98">
        <v>2090</v>
      </c>
      <c r="CT4" s="98">
        <v>2091</v>
      </c>
      <c r="CU4" s="98">
        <v>2092</v>
      </c>
      <c r="CV4" s="98">
        <v>2093</v>
      </c>
      <c r="CW4" s="98">
        <v>2094</v>
      </c>
      <c r="CX4" s="98">
        <v>2095</v>
      </c>
      <c r="CY4" s="98">
        <v>2096</v>
      </c>
      <c r="CZ4" s="98">
        <v>2097</v>
      </c>
      <c r="DA4" s="98">
        <v>2098</v>
      </c>
      <c r="DB4" s="98">
        <v>2099</v>
      </c>
      <c r="DC4" s="98">
        <v>2100</v>
      </c>
      <c r="DD4" s="98">
        <v>2101</v>
      </c>
      <c r="DE4" s="98">
        <v>2102</v>
      </c>
      <c r="DF4" s="98">
        <v>2103</v>
      </c>
      <c r="DG4" s="98">
        <v>2104</v>
      </c>
      <c r="DH4" s="98">
        <v>2105</v>
      </c>
      <c r="DI4" s="98">
        <v>2106</v>
      </c>
      <c r="DJ4" s="98">
        <v>2107</v>
      </c>
      <c r="DK4" s="98">
        <v>2108</v>
      </c>
      <c r="DL4" s="98">
        <v>2109</v>
      </c>
      <c r="DM4" s="98">
        <v>2110</v>
      </c>
      <c r="DN4" s="98">
        <v>2111</v>
      </c>
      <c r="DO4" s="98">
        <v>2112</v>
      </c>
      <c r="DP4" s="98">
        <v>2113</v>
      </c>
      <c r="DQ4" s="98">
        <v>2114</v>
      </c>
      <c r="DR4" s="98">
        <v>2115</v>
      </c>
      <c r="DS4" s="98">
        <v>2116</v>
      </c>
      <c r="DT4" s="98">
        <v>2117</v>
      </c>
      <c r="DU4" s="98">
        <v>2118</v>
      </c>
      <c r="DV4" s="98">
        <v>2119</v>
      </c>
      <c r="DW4" s="98">
        <v>2120</v>
      </c>
      <c r="DX4" s="98">
        <v>2121</v>
      </c>
      <c r="DY4" s="98">
        <v>2122</v>
      </c>
      <c r="DZ4" s="98">
        <v>2123</v>
      </c>
      <c r="EA4" s="98">
        <v>2124</v>
      </c>
      <c r="EB4" s="98">
        <v>2125</v>
      </c>
      <c r="EC4" s="98">
        <v>2126</v>
      </c>
      <c r="ED4" s="98">
        <v>2127</v>
      </c>
      <c r="EE4" s="98">
        <v>2128</v>
      </c>
      <c r="EF4" s="98">
        <v>2129</v>
      </c>
      <c r="EG4" s="98">
        <v>2130</v>
      </c>
      <c r="EH4" s="98">
        <v>2131</v>
      </c>
      <c r="EI4" s="98">
        <v>2132</v>
      </c>
      <c r="EJ4" s="98">
        <v>2133</v>
      </c>
      <c r="EK4" s="98">
        <v>2134</v>
      </c>
      <c r="EL4" s="98">
        <v>2135</v>
      </c>
      <c r="EM4" s="98">
        <v>2136</v>
      </c>
      <c r="EN4" s="98">
        <v>2137</v>
      </c>
      <c r="EO4" s="98">
        <v>2138</v>
      </c>
      <c r="EP4" s="98">
        <v>2139</v>
      </c>
      <c r="EQ4" s="98">
        <v>2140</v>
      </c>
      <c r="ER4" s="98">
        <v>2141</v>
      </c>
      <c r="ES4" s="98">
        <v>2142</v>
      </c>
      <c r="ET4" s="98">
        <v>2143</v>
      </c>
      <c r="EU4" s="98">
        <v>2144</v>
      </c>
      <c r="EV4" s="98">
        <v>2145</v>
      </c>
      <c r="EW4" s="98">
        <v>2146</v>
      </c>
      <c r="EX4" s="98">
        <v>2147</v>
      </c>
      <c r="EY4" s="98">
        <v>2148</v>
      </c>
      <c r="EZ4" s="98">
        <v>2149</v>
      </c>
      <c r="FA4" s="98">
        <v>2150</v>
      </c>
      <c r="FB4" s="98">
        <v>2151</v>
      </c>
    </row>
    <row r="5" spans="1:158" ht="15">
      <c r="A5" s="108"/>
      <c r="B5" s="109" t="s">
        <v>1</v>
      </c>
      <c r="C5" s="108" t="s">
        <v>45</v>
      </c>
      <c r="D5" s="108" t="s">
        <v>45</v>
      </c>
      <c r="E5" s="101" t="s">
        <v>24</v>
      </c>
      <c r="G5" s="101" t="s">
        <v>93</v>
      </c>
      <c r="H5" s="101" t="s">
        <v>94</v>
      </c>
      <c r="I5" s="101" t="s">
        <v>95</v>
      </c>
      <c r="J5" s="101" t="s">
        <v>96</v>
      </c>
      <c r="K5" s="101" t="s">
        <v>97</v>
      </c>
      <c r="L5" s="101" t="s">
        <v>98</v>
      </c>
      <c r="M5" s="101" t="s">
        <v>99</v>
      </c>
      <c r="N5" s="101" t="s">
        <v>100</v>
      </c>
      <c r="O5" s="101" t="s">
        <v>101</v>
      </c>
      <c r="P5" s="101" t="s">
        <v>102</v>
      </c>
      <c r="Q5" s="101" t="s">
        <v>103</v>
      </c>
      <c r="R5" s="101" t="s">
        <v>104</v>
      </c>
      <c r="S5" s="101" t="s">
        <v>105</v>
      </c>
      <c r="T5" s="101" t="s">
        <v>106</v>
      </c>
      <c r="U5" s="101" t="s">
        <v>107</v>
      </c>
      <c r="V5" s="101" t="s">
        <v>108</v>
      </c>
      <c r="W5" s="101" t="s">
        <v>109</v>
      </c>
      <c r="X5" s="101" t="s">
        <v>110</v>
      </c>
      <c r="Y5" s="101" t="s">
        <v>111</v>
      </c>
      <c r="Z5" s="101" t="s">
        <v>112</v>
      </c>
      <c r="AA5" s="101" t="s">
        <v>113</v>
      </c>
      <c r="AB5" s="101" t="s">
        <v>114</v>
      </c>
      <c r="AC5" s="101" t="s">
        <v>115</v>
      </c>
      <c r="AD5" s="101" t="s">
        <v>116</v>
      </c>
      <c r="AE5" s="101" t="s">
        <v>117</v>
      </c>
      <c r="AF5" s="101" t="s">
        <v>118</v>
      </c>
      <c r="AG5" s="101" t="s">
        <v>119</v>
      </c>
      <c r="AH5" s="101" t="s">
        <v>120</v>
      </c>
      <c r="AI5" s="101" t="s">
        <v>121</v>
      </c>
      <c r="AJ5" s="101" t="s">
        <v>122</v>
      </c>
      <c r="AK5" s="101" t="s">
        <v>123</v>
      </c>
      <c r="AL5" s="101" t="s">
        <v>124</v>
      </c>
      <c r="AM5" s="101" t="s">
        <v>125</v>
      </c>
      <c r="AN5" s="101" t="s">
        <v>126</v>
      </c>
      <c r="AO5" s="101" t="s">
        <v>127</v>
      </c>
      <c r="AP5" s="101" t="s">
        <v>128</v>
      </c>
      <c r="AQ5" s="101" t="s">
        <v>129</v>
      </c>
      <c r="AR5" s="101" t="s">
        <v>130</v>
      </c>
      <c r="AS5" s="101" t="s">
        <v>131</v>
      </c>
      <c r="AT5" s="101" t="s">
        <v>132</v>
      </c>
      <c r="AU5" s="101" t="s">
        <v>133</v>
      </c>
      <c r="AV5" s="101" t="s">
        <v>134</v>
      </c>
      <c r="AW5" s="101" t="s">
        <v>135</v>
      </c>
      <c r="AX5" s="101" t="s">
        <v>136</v>
      </c>
      <c r="AY5" s="101" t="s">
        <v>137</v>
      </c>
      <c r="AZ5" s="101" t="s">
        <v>138</v>
      </c>
      <c r="BA5" s="101" t="s">
        <v>139</v>
      </c>
      <c r="BB5" s="101" t="s">
        <v>140</v>
      </c>
      <c r="BC5" s="101" t="s">
        <v>141</v>
      </c>
      <c r="BD5" s="101" t="s">
        <v>142</v>
      </c>
      <c r="BE5" s="101" t="s">
        <v>143</v>
      </c>
      <c r="BF5" s="101" t="s">
        <v>144</v>
      </c>
      <c r="BG5" s="101" t="s">
        <v>145</v>
      </c>
      <c r="BH5" s="101" t="s">
        <v>146</v>
      </c>
      <c r="BI5" s="101" t="s">
        <v>147</v>
      </c>
      <c r="BJ5" s="101" t="s">
        <v>148</v>
      </c>
      <c r="BK5" s="101" t="s">
        <v>149</v>
      </c>
      <c r="BL5" s="101" t="s">
        <v>150</v>
      </c>
      <c r="BM5" s="101" t="s">
        <v>151</v>
      </c>
      <c r="BN5" s="101" t="s">
        <v>152</v>
      </c>
      <c r="BO5" s="101" t="s">
        <v>153</v>
      </c>
      <c r="BP5" s="101" t="s">
        <v>154</v>
      </c>
      <c r="BQ5" s="101" t="s">
        <v>155</v>
      </c>
      <c r="BR5" s="101" t="s">
        <v>156</v>
      </c>
      <c r="BS5" s="101" t="s">
        <v>157</v>
      </c>
      <c r="BT5" s="101" t="s">
        <v>158</v>
      </c>
      <c r="BU5" s="101" t="s">
        <v>159</v>
      </c>
      <c r="BV5" s="101" t="s">
        <v>160</v>
      </c>
      <c r="BW5" s="101" t="s">
        <v>161</v>
      </c>
      <c r="BX5" s="101" t="s">
        <v>162</v>
      </c>
      <c r="BY5" s="101" t="s">
        <v>163</v>
      </c>
      <c r="BZ5" s="101" t="s">
        <v>164</v>
      </c>
      <c r="CA5" s="101" t="s">
        <v>165</v>
      </c>
      <c r="CB5" s="101" t="s">
        <v>166</v>
      </c>
      <c r="CC5" s="101" t="s">
        <v>167</v>
      </c>
      <c r="CD5" s="101" t="s">
        <v>168</v>
      </c>
      <c r="CE5" s="101" t="s">
        <v>169</v>
      </c>
      <c r="CF5" s="101" t="s">
        <v>170</v>
      </c>
      <c r="CG5" s="101" t="s">
        <v>171</v>
      </c>
      <c r="CH5" s="101" t="s">
        <v>172</v>
      </c>
      <c r="CI5" s="101" t="s">
        <v>173</v>
      </c>
      <c r="CJ5" s="101" t="s">
        <v>174</v>
      </c>
      <c r="CK5" s="101" t="s">
        <v>175</v>
      </c>
      <c r="CL5" s="101" t="s">
        <v>176</v>
      </c>
      <c r="CM5" s="101" t="s">
        <v>177</v>
      </c>
      <c r="CN5" s="101" t="s">
        <v>178</v>
      </c>
      <c r="CO5" s="101" t="s">
        <v>179</v>
      </c>
      <c r="CP5" s="101" t="s">
        <v>180</v>
      </c>
      <c r="CQ5" s="101" t="s">
        <v>181</v>
      </c>
      <c r="CR5" s="101" t="s">
        <v>182</v>
      </c>
      <c r="CS5" s="101" t="s">
        <v>183</v>
      </c>
      <c r="CT5" s="101" t="s">
        <v>184</v>
      </c>
      <c r="CU5" s="101" t="s">
        <v>185</v>
      </c>
      <c r="CV5" s="101" t="s">
        <v>186</v>
      </c>
      <c r="CW5" s="101" t="s">
        <v>187</v>
      </c>
      <c r="CX5" s="101" t="s">
        <v>188</v>
      </c>
      <c r="CY5" s="101" t="s">
        <v>189</v>
      </c>
      <c r="CZ5" s="101" t="s">
        <v>190</v>
      </c>
      <c r="DA5" s="101" t="s">
        <v>191</v>
      </c>
      <c r="DB5" s="101" t="s">
        <v>192</v>
      </c>
      <c r="DC5" s="101" t="s">
        <v>193</v>
      </c>
      <c r="DD5" s="101" t="s">
        <v>194</v>
      </c>
      <c r="DE5" s="101" t="s">
        <v>195</v>
      </c>
      <c r="DF5" s="101" t="s">
        <v>196</v>
      </c>
      <c r="DG5" s="101" t="s">
        <v>197</v>
      </c>
      <c r="DH5" s="101" t="s">
        <v>198</v>
      </c>
      <c r="DI5" s="101" t="s">
        <v>199</v>
      </c>
      <c r="DJ5" s="101" t="s">
        <v>200</v>
      </c>
      <c r="DK5" s="101" t="s">
        <v>201</v>
      </c>
      <c r="DL5" s="101" t="s">
        <v>202</v>
      </c>
      <c r="DM5" s="101" t="s">
        <v>203</v>
      </c>
      <c r="DN5" s="101" t="s">
        <v>204</v>
      </c>
      <c r="DO5" s="101" t="s">
        <v>205</v>
      </c>
      <c r="DP5" s="101" t="s">
        <v>206</v>
      </c>
      <c r="DQ5" s="101" t="s">
        <v>207</v>
      </c>
      <c r="DR5" s="101" t="s">
        <v>208</v>
      </c>
      <c r="DS5" s="101" t="s">
        <v>209</v>
      </c>
      <c r="DT5" s="101" t="s">
        <v>210</v>
      </c>
      <c r="DU5" s="101" t="s">
        <v>211</v>
      </c>
      <c r="DV5" s="101" t="s">
        <v>212</v>
      </c>
      <c r="DW5" s="101" t="s">
        <v>213</v>
      </c>
      <c r="DX5" s="101" t="s">
        <v>214</v>
      </c>
      <c r="DY5" s="101" t="s">
        <v>215</v>
      </c>
      <c r="DZ5" s="101" t="s">
        <v>216</v>
      </c>
      <c r="EA5" s="101" t="s">
        <v>217</v>
      </c>
      <c r="EB5" s="101" t="s">
        <v>218</v>
      </c>
      <c r="EC5" s="101" t="s">
        <v>219</v>
      </c>
      <c r="ED5" s="101" t="s">
        <v>220</v>
      </c>
      <c r="EE5" s="101" t="s">
        <v>221</v>
      </c>
      <c r="EF5" s="101" t="s">
        <v>222</v>
      </c>
      <c r="EG5" s="101" t="s">
        <v>223</v>
      </c>
      <c r="EH5" s="101" t="s">
        <v>224</v>
      </c>
      <c r="EI5" s="101" t="s">
        <v>225</v>
      </c>
      <c r="EJ5" s="101" t="s">
        <v>226</v>
      </c>
      <c r="EK5" s="101" t="s">
        <v>227</v>
      </c>
      <c r="EL5" s="101" t="s">
        <v>228</v>
      </c>
      <c r="EM5" s="101" t="s">
        <v>229</v>
      </c>
      <c r="EN5" s="101" t="s">
        <v>230</v>
      </c>
      <c r="EO5" s="101" t="s">
        <v>231</v>
      </c>
      <c r="EP5" s="101" t="s">
        <v>232</v>
      </c>
      <c r="EQ5" s="101" t="s">
        <v>233</v>
      </c>
      <c r="ER5" s="101" t="s">
        <v>234</v>
      </c>
      <c r="ES5" s="101" t="s">
        <v>235</v>
      </c>
      <c r="ET5" s="101" t="s">
        <v>236</v>
      </c>
      <c r="EU5" s="101" t="s">
        <v>237</v>
      </c>
      <c r="EV5" s="101" t="s">
        <v>238</v>
      </c>
      <c r="EW5" s="101" t="s">
        <v>239</v>
      </c>
      <c r="EX5" s="101" t="s">
        <v>240</v>
      </c>
      <c r="EY5" s="101" t="s">
        <v>241</v>
      </c>
      <c r="EZ5" s="101" t="s">
        <v>242</v>
      </c>
      <c r="FA5" s="101" t="s">
        <v>243</v>
      </c>
      <c r="FB5" s="101" t="s">
        <v>244</v>
      </c>
    </row>
    <row r="6" spans="1:158" ht="15">
      <c r="A6" s="105"/>
      <c r="B6" s="105" t="str">
        <f>'Page 3'!B12</f>
        <v>Puget Energy, Inc.</v>
      </c>
      <c r="C6" s="106">
        <f>'Page 3'!C12</f>
        <v>1.84</v>
      </c>
      <c r="D6" s="106">
        <f>'Page 3'!D12</f>
        <v>1.84</v>
      </c>
      <c r="E6" s="99">
        <f>(D6/C6)^(1/3)-1</f>
        <v>0</v>
      </c>
      <c r="F6" s="99"/>
      <c r="G6" s="99">
        <f>IRR(H6:FB6,0.12)</f>
        <v>0.125937492236781</v>
      </c>
      <c r="H6" s="100">
        <f>-'Page 2'!C12</f>
        <v>-19.78</v>
      </c>
      <c r="I6" s="100">
        <f>C6</f>
        <v>1.84</v>
      </c>
      <c r="J6" s="100">
        <f>I6+($L6-$I6)/3</f>
        <v>1.84</v>
      </c>
      <c r="K6" s="100">
        <f>J6+($L6-$I6)/3</f>
        <v>1.84</v>
      </c>
      <c r="L6" s="100">
        <f>D6</f>
        <v>1.84</v>
      </c>
      <c r="M6" s="100">
        <f>L6*(1+'Page 2'!$N$12)</f>
        <v>1.917761904761905</v>
      </c>
      <c r="N6" s="100">
        <f>M6*(1+'Page 2'!$N$12)</f>
        <v>1.9988101757369618</v>
      </c>
      <c r="O6" s="100">
        <f>N6*(1+'Page 2'!$N$12)</f>
        <v>2.0832837010210836</v>
      </c>
      <c r="P6" s="100">
        <f>O6*(1+'Page 2'!$N$12)</f>
        <v>2.171327238385665</v>
      </c>
      <c r="Q6" s="100">
        <f>P6*(1+'Page 2'!$N$12)</f>
        <v>2.26309166334125</v>
      </c>
      <c r="R6" s="100">
        <f>Q6*(1+'Page 2'!$N$12)</f>
        <v>2.3587342276848386</v>
      </c>
      <c r="S6" s="100">
        <f>R6*(1+'Page 2'!$N$12)</f>
        <v>2.4584188289739006</v>
      </c>
      <c r="T6" s="100">
        <f>S6*(1+'Page 2'!$N$12)</f>
        <v>2.562316291388869</v>
      </c>
      <c r="U6" s="100">
        <f>T6*(1+'Page 2'!$N$12)</f>
        <v>2.6706046584654226</v>
      </c>
      <c r="V6" s="100">
        <f>U6*(1+'Page 2'!$N$12)</f>
        <v>2.783469498198188</v>
      </c>
      <c r="W6" s="100">
        <f>V6*(1+'Page 2'!$N$12)</f>
        <v>2.9011042210387066</v>
      </c>
      <c r="X6" s="100">
        <f>W6*(1+'Page 2'!$N$12)</f>
        <v>3.0237104113326043</v>
      </c>
      <c r="Y6" s="100">
        <f>X6*(1+'Page 2'!$N$12)</f>
        <v>3.151498172763923</v>
      </c>
      <c r="Z6" s="100">
        <f>Y6*(1+'Page 2'!$N$12)</f>
        <v>3.284686488398589</v>
      </c>
      <c r="AA6" s="100">
        <f>Z6*(1+'Page 2'!$N$12)</f>
        <v>3.423503595944006</v>
      </c>
      <c r="AB6" s="100">
        <f>AA6*(1+'Page 2'!$N$12)</f>
        <v>3.56818737886783</v>
      </c>
      <c r="AC6" s="100">
        <f>AB6*(1+'Page 2'!$N$12)</f>
        <v>3.718985774046173</v>
      </c>
      <c r="AD6" s="100">
        <f>AC6*(1+'Page 2'!$N$12)</f>
        <v>3.876157196639791</v>
      </c>
      <c r="AE6" s="100">
        <f>AD6*(1+'Page 2'!$N$12)</f>
        <v>4.039970982926354</v>
      </c>
      <c r="AF6" s="100">
        <f>AE6*(1+'Page 2'!$N$12)</f>
        <v>4.210707851847647</v>
      </c>
      <c r="AG6" s="100">
        <f>AF6*(1+'Page 2'!$N$12)</f>
        <v>4.388660386062637</v>
      </c>
      <c r="AH6" s="100">
        <f>AG6*(1+'Page 2'!$N$12)</f>
        <v>4.574133533330761</v>
      </c>
      <c r="AI6" s="100">
        <f>AH6*(1+'Page 2'!$N$12)</f>
        <v>4.767445129084621</v>
      </c>
      <c r="AJ6" s="100">
        <f>AI6*(1+'Page 2'!$N$12)</f>
        <v>4.968926441087602</v>
      </c>
      <c r="AK6" s="100">
        <f>AJ6*(1+'Page 2'!$N$12)</f>
        <v>5.178922737109756</v>
      </c>
      <c r="AL6" s="100">
        <f>AK6*(1+'Page 2'!$N$12)</f>
        <v>5.397793876594752</v>
      </c>
      <c r="AM6" s="100">
        <f>AL6*(1+'Page 2'!$N$12)</f>
        <v>5.6259149273317925</v>
      </c>
      <c r="AN6" s="100">
        <f>AM6*(1+'Page 2'!$N$12)</f>
        <v>5.863676808189267</v>
      </c>
      <c r="AO6" s="100">
        <f>AN6*(1+'Page 2'!$N$12)</f>
        <v>6.111486959011552</v>
      </c>
      <c r="AP6" s="100">
        <f>AO6*(1+'Page 2'!$N$12)</f>
        <v>6.369770038826922</v>
      </c>
      <c r="AQ6" s="100">
        <f>AP6*(1+'Page 2'!$N$12)</f>
        <v>6.63896865356306</v>
      </c>
      <c r="AR6" s="100">
        <f>AQ6*(1+'Page 2'!$N$12)</f>
        <v>6.919544114517214</v>
      </c>
      <c r="AS6" s="100">
        <f>AR6*(1+'Page 2'!$N$12)</f>
        <v>7.211977228880739</v>
      </c>
      <c r="AT6" s="100">
        <f>AS6*(1+'Page 2'!$N$12)</f>
        <v>7.516769123672724</v>
      </c>
      <c r="AU6" s="100">
        <f>AT6*(1+'Page 2'!$N$12)</f>
        <v>7.834442104494607</v>
      </c>
      <c r="AV6" s="100">
        <f>AU6*(1+'Page 2'!$N$12)</f>
        <v>8.165540550577415</v>
      </c>
      <c r="AW6" s="100">
        <f>AV6*(1+'Page 2'!$N$12)</f>
        <v>8.51063184765539</v>
      </c>
      <c r="AX6" s="100">
        <f>AW6*(1+'Page 2'!$N$12)</f>
        <v>8.870307360264636</v>
      </c>
      <c r="AY6" s="100">
        <f>AX6*(1+'Page 2'!$N$12)</f>
        <v>9.245183445132964</v>
      </c>
      <c r="AZ6" s="100">
        <f>AY6*(1+'Page 2'!$N$12)</f>
        <v>9.635902507397512</v>
      </c>
      <c r="BA6" s="100">
        <f>AZ6*(1+'Page 2'!$N$12)</f>
        <v>10.043134101460145</v>
      </c>
      <c r="BB6" s="100">
        <f>BA6*(1+'Page 2'!$N$12)</f>
        <v>10.467576078367093</v>
      </c>
      <c r="BC6" s="100">
        <f>BB6*(1+'Page 2'!$N$12)</f>
        <v>10.909955781679036</v>
      </c>
      <c r="BD6" s="100">
        <f>BC6*(1+'Page 2'!$N$12)</f>
        <v>11.371031293880948</v>
      </c>
      <c r="BE6" s="100">
        <f>BD6*(1+'Page 2'!$N$12)</f>
        <v>11.851592735467584</v>
      </c>
      <c r="BF6" s="100">
        <f>BE6*(1+'Page 2'!$N$12)</f>
        <v>12.352463618930798</v>
      </c>
      <c r="BG6" s="100">
        <f>BF6*(1+'Page 2'!$N$12)</f>
        <v>12.874502259968946</v>
      </c>
      <c r="BH6" s="100">
        <f>BG6*(1+'Page 2'!$N$12)</f>
        <v>13.418603248336682</v>
      </c>
      <c r="BI6" s="100">
        <f>BH6*(1+'Page 2'!$N$12)</f>
        <v>13.985698980855673</v>
      </c>
      <c r="BJ6" s="100">
        <f>BI6*(1+'Page 2'!$N$12)</f>
        <v>14.576761259213265</v>
      </c>
      <c r="BK6" s="100">
        <f>BJ6*(1+'Page 2'!$N$12)</f>
        <v>15.19280295528716</v>
      </c>
      <c r="BL6" s="100">
        <f>BK6*(1+'Page 2'!$N$12)</f>
        <v>15.834879746849893</v>
      </c>
      <c r="BM6" s="100">
        <f>BL6*(1+'Page 2'!$N$12)</f>
        <v>16.504091926627478</v>
      </c>
      <c r="BN6" s="100">
        <f>BM6*(1+'Page 2'!$N$12)</f>
        <v>17.20158628781233</v>
      </c>
      <c r="BO6" s="100">
        <f>BN6*(1+'Page 2'!$N$12)</f>
        <v>17.928558089261543</v>
      </c>
      <c r="BP6" s="100">
        <f>BO6*(1+'Page 2'!$N$12)</f>
        <v>18.686253103748193</v>
      </c>
      <c r="BQ6" s="100">
        <f>BP6*(1+'Page 2'!$N$12)</f>
        <v>19.475969752775647</v>
      </c>
      <c r="BR6" s="100">
        <f>BQ6*(1+'Page 2'!$N$12)</f>
        <v>20.299061331613192</v>
      </c>
      <c r="BS6" s="100">
        <f>BR6*(1+'Page 2'!$N$12)</f>
        <v>21.156938328365893</v>
      </c>
      <c r="BT6" s="100">
        <f>BS6*(1+'Page 2'!$N$12)</f>
        <v>22.051070841052788</v>
      </c>
      <c r="BU6" s="100">
        <f>BT6*(1+'Page 2'!$N$12)</f>
        <v>22.982991096835377</v>
      </c>
      <c r="BV6" s="100">
        <f>BU6*(1+'Page 2'!$N$12)</f>
        <v>23.95429607771354</v>
      </c>
      <c r="BW6" s="100">
        <f>BV6*(1+'Page 2'!$N$12)</f>
        <v>24.96665025718834</v>
      </c>
      <c r="BX6" s="100">
        <f>BW6*(1+'Page 2'!$N$12)</f>
        <v>26.021788452581422</v>
      </c>
      <c r="BY6" s="100">
        <f>BX6*(1+'Page 2'!$N$12)</f>
        <v>27.121518797898855</v>
      </c>
      <c r="BZ6" s="100">
        <f>BY6*(1+'Page 2'!$N$12)</f>
        <v>28.267725842333867</v>
      </c>
      <c r="CA6" s="100">
        <f>BZ6*(1+'Page 2'!$N$12)</f>
        <v>29.462373779718217</v>
      </c>
      <c r="CB6" s="100">
        <f>CA6*(1+'Page 2'!$N$12)</f>
        <v>30.70750981445631</v>
      </c>
      <c r="CC6" s="100">
        <f>CB6*(1+'Page 2'!$N$12)</f>
        <v>32.00526766971012</v>
      </c>
      <c r="CD6" s="100">
        <f>CC6*(1+'Page 2'!$N$12)</f>
        <v>33.35787124384668</v>
      </c>
      <c r="CE6" s="100">
        <f>CD6*(1+'Page 2'!$N$12)</f>
        <v>34.76763842141401</v>
      </c>
      <c r="CF6" s="100">
        <f>CE6*(1+'Page 2'!$N$12)</f>
        <v>36.236985045176155</v>
      </c>
      <c r="CG6" s="100">
        <f>CF6*(1+'Page 2'!$N$12)</f>
        <v>37.76842905601396</v>
      </c>
      <c r="CH6" s="100">
        <f>CG6*(1+'Page 2'!$N$12)</f>
        <v>39.36459480778598</v>
      </c>
      <c r="CI6" s="100">
        <f>CH6*(1+'Page 2'!$N$12)</f>
        <v>41.0282175645436</v>
      </c>
      <c r="CJ6" s="100">
        <f>CI6*(1+'Page 2'!$N$12)</f>
        <v>42.76214818780706</v>
      </c>
      <c r="CK6" s="100">
        <f>CJ6*(1+'Page 2'!$N$12)</f>
        <v>44.56935802193462</v>
      </c>
      <c r="CL6" s="100">
        <f>CK6*(1+'Page 2'!$N$12)</f>
        <v>46.45294398595686</v>
      </c>
      <c r="CM6" s="100">
        <f>CL6*(1+'Page 2'!$N$12)</f>
        <v>48.416133880601464</v>
      </c>
      <c r="CN6" s="100">
        <f>CM6*(1+'Page 2'!$N$12)</f>
        <v>50.462291919603075</v>
      </c>
      <c r="CO6" s="100">
        <f>CN6*(1+'Page 2'!$N$12)</f>
        <v>52.59492449477678</v>
      </c>
      <c r="CP6" s="100">
        <f>CO6*(1+'Page 2'!$N$12)</f>
        <v>54.81768618473461</v>
      </c>
      <c r="CQ6" s="100">
        <f>CP6*(1+'Page 2'!$N$12)</f>
        <v>57.13438601754185</v>
      </c>
      <c r="CR6" s="100">
        <f>CQ6*(1+'Page 2'!$N$12)</f>
        <v>59.54899399804511</v>
      </c>
      <c r="CS6" s="100">
        <f>CR6*(1+'Page 2'!$N$12)</f>
        <v>62.06564791105774</v>
      </c>
      <c r="CT6" s="100">
        <f>CS6*(1+'Page 2'!$N$12)</f>
        <v>64.68866041206078</v>
      </c>
      <c r="CU6" s="100">
        <f>CT6*(1+'Page 2'!$N$12)</f>
        <v>67.4225264175705</v>
      </c>
      <c r="CV6" s="100">
        <f>CU6*(1+'Page 2'!$N$12)</f>
        <v>70.27193080783687</v>
      </c>
      <c r="CW6" s="100">
        <f>CV6*(1+'Page 2'!$N$12)</f>
        <v>73.24175645507283</v>
      </c>
      <c r="CX6" s="100">
        <f>CW6*(1+'Page 2'!$N$12)</f>
        <v>76.33709259097175</v>
      </c>
      <c r="CY6" s="100">
        <f>CX6*(1+'Page 2'!$N$12)</f>
        <v>79.56324352785211</v>
      </c>
      <c r="CZ6" s="100">
        <f>CY6*(1+'Page 2'!$N$12)</f>
        <v>82.92573774837443</v>
      </c>
      <c r="DA6" s="100">
        <f>CZ6*(1+'Page 2'!$N$12)</f>
        <v>86.43033737940692</v>
      </c>
      <c r="DB6" s="100">
        <f>DA6*(1+'Page 2'!$N$12)</f>
        <v>90.08304806627471</v>
      </c>
      <c r="DC6" s="100">
        <f>DB6*(1+'Page 2'!$N$12)</f>
        <v>93.89012926431371</v>
      </c>
      <c r="DD6" s="100">
        <f>DC6*(1+'Page 2'!$N$12)</f>
        <v>97.85810496536507</v>
      </c>
      <c r="DE6" s="100">
        <f>DD6*(1+'Page 2'!$N$12)</f>
        <v>101.99377487759182</v>
      </c>
      <c r="DF6" s="100">
        <f>DE6*(1+'Page 2'!$N$12)</f>
        <v>106.30422607777577</v>
      </c>
      <c r="DG6" s="100">
        <f>DF6*(1+'Page 2'!$N$12)</f>
        <v>110.79684515606273</v>
      </c>
      <c r="DH6" s="100">
        <f>DG6*(1+'Page 2'!$N$12)</f>
        <v>115.47933087396777</v>
      </c>
      <c r="DI6" s="100">
        <f>DH6*(1+'Page 2'!$N$12)</f>
        <v>120.35970735733189</v>
      </c>
      <c r="DJ6" s="100">
        <f>DI6*(1+'Page 2'!$N$12)</f>
        <v>125.44633784683818</v>
      </c>
      <c r="DK6" s="100">
        <f>DJ6*(1+'Page 2'!$N$12)</f>
        <v>130.74793902965098</v>
      </c>
      <c r="DL6" s="100">
        <f>DK6*(1+'Page 2'!$N$12)</f>
        <v>136.27359597673743</v>
      </c>
      <c r="DM6" s="100">
        <f>DL6*(1+'Page 2'!$N$12)</f>
        <v>142.0327777114686</v>
      </c>
      <c r="DN6" s="100">
        <f>DM6*(1+'Page 2'!$N$12)</f>
        <v>148.0353534361795</v>
      </c>
      <c r="DO6" s="100">
        <f>DN6*(1+'Page 2'!$N$12)</f>
        <v>154.29160944449424</v>
      </c>
      <c r="DP6" s="100">
        <f>DO6*(1+'Page 2'!$N$12)</f>
        <v>160.81226674839849</v>
      </c>
      <c r="DQ6" s="100">
        <f>DP6*(1+'Page 2'!$N$12)</f>
        <v>167.60849945026533</v>
      </c>
      <c r="DR6" s="100">
        <f>DQ6*(1+'Page 2'!$N$12)</f>
        <v>174.6919538913182</v>
      </c>
      <c r="DS6" s="100">
        <f>DR6*(1+'Page 2'!$N$12)</f>
        <v>182.07476860934418</v>
      </c>
      <c r="DT6" s="100">
        <f>DS6*(1+'Page 2'!$N$12)</f>
        <v>189.76959513985813</v>
      </c>
      <c r="DU6" s="100">
        <f>DT6*(1+'Page 2'!$N$12)</f>
        <v>197.78961969636404</v>
      </c>
      <c r="DV6" s="100">
        <f>DU6*(1+'Page 2'!$N$12)</f>
        <v>206.14858576686515</v>
      </c>
      <c r="DW6" s="100">
        <f>DV6*(1+'Page 2'!$N$12)</f>
        <v>214.8608176653458</v>
      </c>
      <c r="DX6" s="100">
        <f>DW6*(1+'Page 2'!$N$12)</f>
        <v>223.94124507858365</v>
      </c>
      <c r="DY6" s="100">
        <f>DX6*(1+'Page 2'!$N$12)</f>
        <v>233.40542865035715</v>
      </c>
      <c r="DZ6" s="100">
        <f>DY6*(1+'Page 2'!$N$12)</f>
        <v>243.26958664689013</v>
      </c>
      <c r="EA6" s="100">
        <f>DZ6*(1+'Page 2'!$N$12)</f>
        <v>253.55062274922895</v>
      </c>
      <c r="EB6" s="100">
        <f>EA6*(1+'Page 2'!$N$12)</f>
        <v>264.26615502017853</v>
      </c>
      <c r="EC6" s="100">
        <f>EB6*(1+'Page 2'!$N$12)</f>
        <v>275.4345460954361</v>
      </c>
      <c r="ED6" s="100">
        <f>EC6*(1+'Page 2'!$N$12)</f>
        <v>287.0749346506599</v>
      </c>
      <c r="EE6" s="100">
        <f>ED6*(1+'Page 2'!$N$12)</f>
        <v>299.20726819839615</v>
      </c>
      <c r="EF6" s="100">
        <f>EE6*(1+'Page 2'!$N$12)</f>
        <v>311.85233727106646</v>
      </c>
      <c r="EG6" s="100">
        <f>EF6*(1+'Page 2'!$N$12)</f>
        <v>325.0318110485937</v>
      </c>
      <c r="EH6" s="100">
        <f>EG6*(1+'Page 2'!$N$12)</f>
        <v>338.7682744917188</v>
      </c>
      <c r="EI6" s="100">
        <f>EH6*(1+'Page 2'!$N$12)</f>
        <v>353.08526704464265</v>
      </c>
      <c r="EJ6" s="100">
        <f>EI6*(1+'Page 2'!$N$12)</f>
        <v>368.00732297331507</v>
      </c>
      <c r="EK6" s="100">
        <f>EJ6*(1+'Page 2'!$N$12)</f>
        <v>383.56001340849684</v>
      </c>
      <c r="EL6" s="100">
        <f>EK6*(1+'Page 2'!$N$12)</f>
        <v>399.7699901656417</v>
      </c>
      <c r="EM6" s="100">
        <f>EL6*(1+'Page 2'!$N$12)</f>
        <v>416.66503141668966</v>
      </c>
      <c r="EN6" s="100">
        <f>EM6*(1+'Page 2'!$N$12)</f>
        <v>434.2740892920379</v>
      </c>
      <c r="EO6" s="100">
        <f>EN6*(1+'Page 2'!$N$12)</f>
        <v>452.627339494261</v>
      </c>
      <c r="EP6" s="100">
        <f>EO6*(1+'Page 2'!$N$12)</f>
        <v>471.7562330086018</v>
      </c>
      <c r="EQ6" s="100">
        <f>EP6*(1+'Page 2'!$N$12)</f>
        <v>491.6935499988463</v>
      </c>
      <c r="ER6" s="100">
        <f>EQ6*(1+'Page 2'!$N$12)</f>
        <v>512.4734559809405</v>
      </c>
      <c r="ES6" s="100">
        <f>ER6*(1+'Page 2'!$N$12)</f>
        <v>534.1315603706112</v>
      </c>
      <c r="ET6" s="100">
        <f>ES6*(1+'Page 2'!$N$12)</f>
        <v>556.7049775053216</v>
      </c>
      <c r="EU6" s="100">
        <f>ET6*(1+'Page 2'!$N$12)</f>
        <v>580.2323902451299</v>
      </c>
      <c r="EV6" s="100">
        <f>EU6*(1+'Page 2'!$N$12)</f>
        <v>604.7541162614419</v>
      </c>
      <c r="EW6" s="100">
        <f>EV6*(1+'Page 2'!$N$12)</f>
        <v>630.3121771272529</v>
      </c>
      <c r="EX6" s="100">
        <f>EW6*(1+'Page 2'!$N$12)</f>
        <v>656.9503703272737</v>
      </c>
      <c r="EY6" s="100">
        <f>EX6*(1+'Page 2'!$N$12)</f>
        <v>684.7143443113431</v>
      </c>
      <c r="EZ6" s="100">
        <f>EY6*(1+'Page 2'!$N$12)</f>
        <v>713.6516767197392</v>
      </c>
      <c r="FA6" s="100">
        <f>EZ6*(1+'Page 2'!$N$12)</f>
        <v>743.8119559144425</v>
      </c>
      <c r="FB6" s="100">
        <f>FA6*(1+'Page 2'!$N$12)</f>
        <v>775.2468659560648</v>
      </c>
    </row>
    <row r="7" spans="1:7" ht="15">
      <c r="A7" s="105"/>
      <c r="B7" s="105"/>
      <c r="C7" s="106"/>
      <c r="D7" s="106"/>
      <c r="E7" s="99"/>
      <c r="F7" s="99"/>
      <c r="G7" s="99"/>
    </row>
    <row r="8" spans="1:8" ht="15.75" thickBot="1">
      <c r="A8" s="105"/>
      <c r="B8" s="110" t="s">
        <v>16</v>
      </c>
      <c r="C8" s="107"/>
      <c r="D8" s="107"/>
      <c r="E8" s="111">
        <f>AVERAGE(E6:E7)</f>
        <v>0</v>
      </c>
      <c r="F8" s="112"/>
      <c r="G8" s="124">
        <f>AVERAGE(G6:G7)</f>
        <v>0.125937492236781</v>
      </c>
      <c r="H8" s="123" t="s">
        <v>16</v>
      </c>
    </row>
    <row r="9" spans="1:8" ht="15.75" thickTop="1">
      <c r="A9" s="105"/>
      <c r="B9" s="105"/>
      <c r="C9" s="106"/>
      <c r="D9" s="106"/>
      <c r="E9" s="99"/>
      <c r="F9" s="99"/>
      <c r="G9" s="99">
        <f>MEDIAN(G6:G7)</f>
        <v>0.125937492236781</v>
      </c>
      <c r="H9" s="123" t="s">
        <v>73</v>
      </c>
    </row>
    <row r="11" ht="15">
      <c r="A11" s="107"/>
    </row>
  </sheetData>
  <mergeCells count="1">
    <mergeCell ref="C3:E3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Footer>&amp;L&amp;B&amp;08ba013160068/&amp;A&amp;R&amp;B&amp;08&amp;D/&amp;T/Excel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5"/>
  <sheetViews>
    <sheetView showGridLines="0" zoomScale="75" zoomScaleNormal="75" workbookViewId="0" topLeftCell="A1">
      <selection activeCell="C16" sqref="C16"/>
    </sheetView>
  </sheetViews>
  <sheetFormatPr defaultColWidth="8.88671875" defaultRowHeight="15"/>
  <cols>
    <col min="1" max="1" width="4.5546875" style="87" customWidth="1"/>
    <col min="2" max="2" width="27.21484375" style="87" customWidth="1"/>
    <col min="3" max="3" width="8.88671875" style="87" customWidth="1"/>
    <col min="4" max="5" width="13.88671875" style="87" customWidth="1"/>
    <col min="6" max="14" width="8.88671875" style="87" customWidth="1"/>
    <col min="15" max="15" width="10.88671875" style="87" customWidth="1"/>
    <col min="16" max="16" width="14.3359375" style="87" customWidth="1"/>
    <col min="17" max="17" width="13.88671875" style="87" customWidth="1"/>
    <col min="18" max="18" width="8.88671875" style="87" customWidth="1"/>
    <col min="19" max="19" width="14.3359375" style="97" bestFit="1" customWidth="1"/>
    <col min="20" max="16384" width="8.88671875" style="87" customWidth="1"/>
  </cols>
  <sheetData>
    <row r="1" spans="2:22" ht="20.25">
      <c r="B1" s="88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2"/>
      <c r="T1" s="3"/>
      <c r="U1" s="3"/>
      <c r="V1" s="3"/>
    </row>
    <row r="2" spans="2:22" ht="15">
      <c r="B2" s="3"/>
      <c r="C2" s="94"/>
      <c r="D2" s="94"/>
      <c r="E2" s="94"/>
      <c r="F2" s="142" t="s">
        <v>293</v>
      </c>
      <c r="Q2" s="94"/>
      <c r="R2" s="94"/>
      <c r="S2" s="96"/>
      <c r="T2" s="94"/>
      <c r="U2" s="94"/>
      <c r="V2" s="3"/>
    </row>
    <row r="3" spans="2:19" ht="15">
      <c r="B3" s="89" t="s">
        <v>57</v>
      </c>
      <c r="C3" s="89" t="s">
        <v>58</v>
      </c>
      <c r="D3" s="90" t="s">
        <v>59</v>
      </c>
      <c r="E3" s="90" t="s">
        <v>72</v>
      </c>
      <c r="F3" s="84" t="s">
        <v>48</v>
      </c>
      <c r="G3" s="91" t="s">
        <v>82</v>
      </c>
      <c r="H3" s="91" t="s">
        <v>85</v>
      </c>
      <c r="I3" s="92" t="s">
        <v>86</v>
      </c>
      <c r="J3" s="91" t="s">
        <v>83</v>
      </c>
      <c r="K3" s="91" t="s">
        <v>87</v>
      </c>
      <c r="L3" s="93" t="s">
        <v>88</v>
      </c>
      <c r="M3" s="93" t="s">
        <v>89</v>
      </c>
      <c r="N3" s="84" t="s">
        <v>263</v>
      </c>
      <c r="O3" s="93" t="s">
        <v>60</v>
      </c>
      <c r="P3" s="93" t="s">
        <v>61</v>
      </c>
      <c r="Q3" s="139" t="s">
        <v>77</v>
      </c>
      <c r="S3" s="143" t="s">
        <v>294</v>
      </c>
    </row>
    <row r="4" spans="1:21" ht="15">
      <c r="A4" s="87">
        <v>1</v>
      </c>
      <c r="B4" s="3" t="s">
        <v>262</v>
      </c>
      <c r="C4" s="3" t="s">
        <v>62</v>
      </c>
      <c r="D4" s="134">
        <v>7</v>
      </c>
      <c r="E4" s="134">
        <v>8</v>
      </c>
      <c r="F4" s="135">
        <v>24.01</v>
      </c>
      <c r="G4" s="82">
        <v>2.05</v>
      </c>
      <c r="H4" s="82">
        <v>2</v>
      </c>
      <c r="I4" s="82">
        <v>2.5</v>
      </c>
      <c r="J4" s="82">
        <v>1.84</v>
      </c>
      <c r="K4" s="82">
        <v>1.84</v>
      </c>
      <c r="L4" s="135">
        <v>1.84</v>
      </c>
      <c r="M4" s="135">
        <v>19.25</v>
      </c>
      <c r="N4" s="82">
        <v>10</v>
      </c>
      <c r="O4" s="136">
        <v>0.04</v>
      </c>
      <c r="P4" s="86">
        <v>0.0525</v>
      </c>
      <c r="Q4" s="137">
        <v>0.983</v>
      </c>
      <c r="S4" s="97">
        <v>19.78</v>
      </c>
      <c r="T4" s="97"/>
      <c r="U4" s="82"/>
    </row>
    <row r="5" spans="2:17" ht="15">
      <c r="B5" s="3"/>
      <c r="C5" s="3"/>
      <c r="D5" s="134"/>
      <c r="E5" s="134"/>
      <c r="F5" s="135"/>
      <c r="G5" s="82"/>
      <c r="H5" s="82"/>
      <c r="I5" s="82"/>
      <c r="J5" s="82"/>
      <c r="K5" s="82"/>
      <c r="L5" s="135"/>
      <c r="M5" s="135"/>
      <c r="N5" s="82"/>
      <c r="O5" s="136"/>
      <c r="P5" s="86"/>
      <c r="Q5" s="137"/>
    </row>
  </sheetData>
  <printOptions/>
  <pageMargins left="0.75" right="0.75" top="1" bottom="1" header="0.5" footer="0.5"/>
  <pageSetup fitToHeight="1" fitToWidth="1" horizontalDpi="600" verticalDpi="600" orientation="landscape" scale="4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Gearin, Vicki G.</dc:creator>
  <cp:keywords/>
  <dc:description/>
  <cp:lastModifiedBy>No Name</cp:lastModifiedBy>
  <cp:lastPrinted>2001-11-25T20:10:31Z</cp:lastPrinted>
  <dcterms:created xsi:type="dcterms:W3CDTF">1997-03-17T15:54:26Z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Gearin, Vicki G.</vt:lpwstr>
  </property>
  <property fmtid="{D5CDD505-2E9C-101B-9397-08002B2CF9AE}" pid="4" name="archive">
    <vt:lpwstr/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Labor</vt:lpwstr>
  </property>
  <property fmtid="{D5CDD505-2E9C-101B-9397-08002B2CF9AE}" pid="8" name="reference">
    <vt:lpwstr/>
  </property>
  <property fmtid="{D5CDD505-2E9C-101B-9397-08002B2CF9AE}" pid="9" name="doctype">
    <vt:lpwstr>IMPORT</vt:lpwstr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3 LABOR/EMP LAW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Gearin, Vicki G.</vt:lpwstr>
  </property>
  <property fmtid="{D5CDD505-2E9C-101B-9397-08002B2CF9AE}" pid="19" name="filename">
    <vt:lpwstr>WORKBOOK.04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