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customXml/itemProps4.xml" ContentType="application/vnd.openxmlformats-officedocument.customXmlPropertie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2019\2019 WA I-937 RPS Reports\2019 Report\Revised Filing (June 21)\For Filing\"/>
    </mc:Choice>
  </mc:AlternateContent>
  <bookViews>
    <workbookView xWindow="0" yWindow="0" windowWidth="25200" windowHeight="12615"/>
  </bookViews>
  <sheets>
    <sheet name="(2)(a)(i) One Time (all)" sheetId="4" r:id="rId1"/>
    <sheet name="(2)(a)(ii)Annual-2019, estimate" sheetId="10" r:id="rId2"/>
    <sheet name="(2)(a)(ii)Annual-2018 actual" sheetId="6" r:id="rId3"/>
    <sheet name="(2)(a)(iii)(A) and (B)" sheetId="9" r:id="rId4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5251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5" i="10" l="1"/>
  <c r="C14" i="9" l="1"/>
  <c r="C35" i="9"/>
  <c r="C17" i="9"/>
  <c r="B44" i="4"/>
  <c r="B25" i="10"/>
  <c r="E25" i="10"/>
  <c r="E25" i="6"/>
  <c r="G25" i="4"/>
  <c r="F38" i="10"/>
  <c r="D28" i="10"/>
  <c r="D25" i="10"/>
  <c r="G25" i="10"/>
  <c r="G29" i="4"/>
  <c r="H29" i="4"/>
  <c r="B29" i="4"/>
  <c r="G25" i="6"/>
  <c r="D25" i="6"/>
  <c r="C53" i="10"/>
  <c r="C39" i="6"/>
  <c r="C38" i="6"/>
  <c r="F5" i="9"/>
  <c r="B53" i="10"/>
  <c r="F39" i="10" s="1"/>
  <c r="F40" i="10" s="1"/>
  <c r="F42" i="10" s="1"/>
  <c r="G45" i="10" s="1"/>
  <c r="E46" i="10" s="1"/>
  <c r="B11" i="9"/>
  <c r="E32" i="6"/>
  <c r="F13" i="9"/>
  <c r="F16" i="9"/>
  <c r="D13" i="9"/>
  <c r="D5" i="9"/>
  <c r="B25" i="6"/>
  <c r="B32" i="6"/>
  <c r="D52" i="10"/>
  <c r="E42" i="6"/>
  <c r="F32" i="6"/>
  <c r="C32" i="6"/>
  <c r="F32" i="10"/>
  <c r="C32" i="10"/>
  <c r="B49" i="4"/>
  <c r="B58" i="6"/>
  <c r="G44" i="10"/>
  <c r="B53" i="4"/>
  <c r="B47" i="4"/>
  <c r="F53" i="10"/>
  <c r="B45" i="4"/>
  <c r="C53" i="4"/>
  <c r="E53" i="4"/>
  <c r="D53" i="4"/>
  <c r="F53" i="4"/>
  <c r="G53" i="4"/>
  <c r="H53" i="4"/>
  <c r="D58" i="6"/>
  <c r="F38" i="9"/>
  <c r="D28" i="6"/>
  <c r="F33" i="4"/>
  <c r="G27" i="4"/>
  <c r="B27" i="6"/>
  <c r="G26" i="4"/>
  <c r="B26" i="6"/>
  <c r="D32" i="6"/>
  <c r="G28" i="6"/>
  <c r="G32" i="6"/>
  <c r="B16" i="9"/>
  <c r="H27" i="4"/>
  <c r="B37" i="9"/>
  <c r="D37" i="9"/>
  <c r="F37" i="9" s="1"/>
  <c r="H26" i="4"/>
  <c r="B36" i="9"/>
  <c r="D36" i="9"/>
  <c r="F36" i="9" s="1"/>
  <c r="B15" i="9"/>
  <c r="D17" i="9"/>
  <c r="F17" i="9"/>
  <c r="D16" i="9"/>
  <c r="B28" i="6"/>
  <c r="D15" i="9"/>
  <c r="F15" i="9"/>
  <c r="C38" i="10"/>
  <c r="D33" i="6"/>
  <c r="G28" i="10"/>
  <c r="G32" i="10"/>
  <c r="D32" i="10"/>
  <c r="C39" i="10"/>
  <c r="C40" i="10"/>
  <c r="F36" i="10"/>
  <c r="E40" i="6"/>
  <c r="F40" i="6"/>
  <c r="E28" i="10"/>
  <c r="E26" i="10"/>
  <c r="E27" i="10"/>
  <c r="B26" i="10"/>
  <c r="B27" i="10"/>
  <c r="B28" i="10"/>
  <c r="G40" i="10"/>
  <c r="E40" i="10"/>
  <c r="D40" i="10"/>
  <c r="B40" i="10"/>
  <c r="G33" i="10"/>
  <c r="G42" i="10"/>
  <c r="F33" i="10"/>
  <c r="D33" i="10"/>
  <c r="D42" i="10"/>
  <c r="C33" i="10"/>
  <c r="C42" i="10"/>
  <c r="G40" i="6"/>
  <c r="D40" i="6"/>
  <c r="B40" i="6"/>
  <c r="C40" i="6"/>
  <c r="C33" i="4"/>
  <c r="H28" i="4"/>
  <c r="G42" i="6"/>
  <c r="F42" i="6"/>
  <c r="B38" i="9"/>
  <c r="D42" i="6"/>
  <c r="C33" i="6"/>
  <c r="C42" i="6"/>
  <c r="G16" i="4"/>
  <c r="G24" i="4"/>
  <c r="G23" i="4"/>
  <c r="G22" i="4"/>
  <c r="G21" i="4"/>
  <c r="G20" i="4"/>
  <c r="G19" i="4"/>
  <c r="B19" i="6"/>
  <c r="G18" i="4"/>
  <c r="B18" i="6"/>
  <c r="G17" i="4"/>
  <c r="B17" i="6"/>
  <c r="E16" i="10"/>
  <c r="B16" i="10"/>
  <c r="H16" i="4"/>
  <c r="B26" i="9"/>
  <c r="D26" i="9"/>
  <c r="F26" i="9" s="1"/>
  <c r="B5" i="9"/>
  <c r="B16" i="6"/>
  <c r="H25" i="4"/>
  <c r="B35" i="9"/>
  <c r="D35" i="9"/>
  <c r="F35" i="9"/>
  <c r="B20" i="10"/>
  <c r="E20" i="10"/>
  <c r="H20" i="4"/>
  <c r="B30" i="9"/>
  <c r="D30" i="9"/>
  <c r="F30" i="9"/>
  <c r="B9" i="9"/>
  <c r="D9" i="9"/>
  <c r="F9" i="9"/>
  <c r="E21" i="10"/>
  <c r="B21" i="10"/>
  <c r="H21" i="4"/>
  <c r="B31" i="9"/>
  <c r="D31" i="9"/>
  <c r="F31" i="9"/>
  <c r="B10" i="9"/>
  <c r="D10" i="9"/>
  <c r="F10" i="9"/>
  <c r="E22" i="10"/>
  <c r="B22" i="10"/>
  <c r="H22" i="4"/>
  <c r="B32" i="9"/>
  <c r="D32" i="9"/>
  <c r="F32" i="9" s="1"/>
  <c r="D11" i="9"/>
  <c r="F11" i="9"/>
  <c r="B23" i="10"/>
  <c r="E23" i="10"/>
  <c r="H23" i="4"/>
  <c r="B33" i="9"/>
  <c r="D33" i="9"/>
  <c r="F33" i="9" s="1"/>
  <c r="B12" i="9"/>
  <c r="D12" i="9"/>
  <c r="F12" i="9"/>
  <c r="B20" i="6"/>
  <c r="B24" i="10"/>
  <c r="E24" i="10"/>
  <c r="H24" i="4"/>
  <c r="B34" i="9"/>
  <c r="D34" i="9"/>
  <c r="F34" i="9" s="1"/>
  <c r="B13" i="9"/>
  <c r="B21" i="6"/>
  <c r="E17" i="10"/>
  <c r="B17" i="10"/>
  <c r="H17" i="4"/>
  <c r="B6" i="9"/>
  <c r="D6" i="9"/>
  <c r="F6" i="9"/>
  <c r="B27" i="9"/>
  <c r="D27" i="9"/>
  <c r="F27" i="9" s="1"/>
  <c r="B22" i="6"/>
  <c r="B18" i="10"/>
  <c r="E18" i="10"/>
  <c r="H18" i="4"/>
  <c r="B7" i="9"/>
  <c r="D7" i="9"/>
  <c r="F7" i="9"/>
  <c r="B28" i="9"/>
  <c r="D28" i="9"/>
  <c r="F28" i="9" s="1"/>
  <c r="B23" i="6"/>
  <c r="E19" i="10"/>
  <c r="B19" i="10"/>
  <c r="H19" i="4"/>
  <c r="B29" i="9"/>
  <c r="D29" i="9"/>
  <c r="F29" i="9" s="1"/>
  <c r="B8" i="9"/>
  <c r="D8" i="9"/>
  <c r="F8" i="9"/>
  <c r="B24" i="6"/>
  <c r="G33" i="4"/>
  <c r="B32" i="10"/>
  <c r="B33" i="10"/>
  <c r="B42" i="10"/>
  <c r="D45" i="10"/>
  <c r="B46" i="10"/>
  <c r="B33" i="6"/>
  <c r="B42" i="6"/>
  <c r="D45" i="6"/>
  <c r="B46" i="6"/>
  <c r="B14" i="9"/>
  <c r="D14" i="9"/>
  <c r="H33" i="4"/>
  <c r="G36" i="4"/>
  <c r="G45" i="6"/>
  <c r="E46" i="6"/>
  <c r="F14" i="9"/>
  <c r="E32" i="10"/>
  <c r="E33" i="10"/>
  <c r="E42" i="10"/>
</calcChain>
</file>

<file path=xl/comments1.xml><?xml version="1.0" encoding="utf-8"?>
<comments xmlns="http://schemas.openxmlformats.org/spreadsheetml/2006/main">
  <authors>
    <author>James Gall</author>
    <author>jwg3596</author>
    <author>Gall, James</author>
  </authors>
  <commentList>
    <comment ref="A26" authorId="0" shapeId="0">
      <text>
        <r>
          <rPr>
            <b/>
            <sz val="9"/>
            <color indexed="81"/>
            <rFont val="Tahoma"/>
            <family val="2"/>
          </rPr>
          <t>These costs represent the cost per qualifing MWh, rather than the incremental MWh from the project</t>
        </r>
      </text>
    </comment>
    <comment ref="A28" authorId="1" shapeId="0">
      <text>
        <r>
          <rPr>
            <b/>
            <sz val="9"/>
            <color indexed="81"/>
            <rFont val="Tahoma"/>
            <family val="2"/>
          </rPr>
          <t>WAC 480-109-210 (2) (G): Legacy resources. Any eligible resource that the utility acquired prior to March 31, 1999, is deemed to have an incremental cost of zero.</t>
        </r>
      </text>
    </comment>
    <comment ref="A29" authorId="0" shapeId="0">
      <text>
        <r>
          <rPr>
            <sz val="9"/>
            <color indexed="81"/>
            <rFont val="Tahoma"/>
            <family val="2"/>
          </rPr>
          <t xml:space="preserve">100% allocated to WA State customers
</t>
        </r>
      </text>
    </comment>
    <comment ref="A30" authorId="2" shapeId="0">
      <text>
        <r>
          <rPr>
            <b/>
            <sz val="9"/>
            <color indexed="81"/>
            <rFont val="Tahoma"/>
            <family val="2"/>
          </rPr>
          <t>Incremental cost to be calculated if/when becomes an asset/REC to serve general load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1" authorId="2" shapeId="0">
      <text>
        <r>
          <rPr>
            <b/>
            <sz val="9"/>
            <color indexed="81"/>
            <rFont val="Tahoma"/>
            <family val="2"/>
          </rPr>
          <t>Incremental cost to be calculated if/when becomes an asset/REC to serve general load</t>
        </r>
      </text>
    </comment>
    <comment ref="A32" authorId="2" shapeId="0">
      <text>
        <r>
          <rPr>
            <b/>
            <sz val="9"/>
            <color indexed="81"/>
            <rFont val="Tahoma"/>
            <family val="2"/>
          </rPr>
          <t>Incremental cost to be calculated if/when becomes an asset/REC to serve general load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5" authorId="1" shapeId="0">
      <text>
        <r>
          <rPr>
            <b/>
            <sz val="9"/>
            <color indexed="81"/>
            <rFont val="Tahoma"/>
            <family val="2"/>
          </rPr>
          <t xml:space="preserve">The Production/Transmission Ratio (“P/T Ratio”) is a jurisdictional allocation used to allocate production and transmission costs between the Company’s Washington and Idaho electric service territories.  The Company files its P/T Ratio annually with the WUTC within its annual required Commission Basis Report.
</t>
        </r>
      </text>
    </comment>
  </commentList>
</comments>
</file>

<file path=xl/comments2.xml><?xml version="1.0" encoding="utf-8"?>
<comments xmlns="http://schemas.openxmlformats.org/spreadsheetml/2006/main">
  <authors>
    <author>Avista</author>
    <author>Gall, James</author>
    <author>James Gall</author>
  </authors>
  <commentList>
    <comment ref="B25" authorId="0" shapeId="0">
      <text>
        <r>
          <rPr>
            <b/>
            <sz val="9"/>
            <color indexed="81"/>
            <rFont val="Tahoma"/>
            <family val="2"/>
          </rPr>
          <t>Avista:</t>
        </r>
        <r>
          <rPr>
            <sz val="9"/>
            <color indexed="81"/>
            <rFont val="Tahoma"/>
            <family val="2"/>
          </rPr>
          <t xml:space="preserve">
Adjusted for expected production</t>
        </r>
      </text>
    </comment>
    <comment ref="A29" authorId="1" shapeId="0">
      <text>
        <r>
          <rPr>
            <b/>
            <sz val="9"/>
            <color indexed="81"/>
            <rFont val="Tahoma"/>
            <family val="2"/>
          </rPr>
          <t>Incremental cost to be calculated if/when becomes an asset/REC to serve general load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0" authorId="1" shapeId="0">
      <text>
        <r>
          <rPr>
            <b/>
            <sz val="9"/>
            <color indexed="81"/>
            <rFont val="Tahoma"/>
            <family val="2"/>
          </rPr>
          <t>Incremental cost to be calculated if/when becomes an asset/REC to serve general load</t>
        </r>
      </text>
    </comment>
    <comment ref="A31" authorId="1" shapeId="0">
      <text>
        <r>
          <rPr>
            <b/>
            <sz val="9"/>
            <color indexed="81"/>
            <rFont val="Tahoma"/>
            <family val="2"/>
          </rPr>
          <t>Incremental cost to be calculated if/when becomes an asset/REC to serve general load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7" authorId="2" shapeId="0">
      <text>
        <r>
          <rPr>
            <b/>
            <sz val="9"/>
            <color indexed="81"/>
            <rFont val="Tahoma"/>
            <family val="2"/>
          </rPr>
          <t>REC Value for transfering REC's entitled to Idaho to Washington- No value assumed for hydro in 2016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8" authorId="2" shapeId="0">
      <text>
        <r>
          <rPr>
            <b/>
            <sz val="9"/>
            <color indexed="81"/>
            <rFont val="Tahoma"/>
            <family val="2"/>
          </rPr>
          <t>REC Value for transfering REC's entitled to Idaho to Washington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9" authorId="2" shapeId="0">
      <text>
        <r>
          <rPr>
            <b/>
            <sz val="9"/>
            <color indexed="81"/>
            <rFont val="Tahoma"/>
            <family val="2"/>
          </rPr>
          <t>REC Value for transfering REC's entitled to Idaho to Washington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5" authorId="2" shapeId="0">
      <text>
        <r>
          <rPr>
            <b/>
            <sz val="9"/>
            <color indexed="81"/>
            <rFont val="Tahoma"/>
            <family val="2"/>
          </rPr>
          <t>To calcualte revenue requirements all costs/revenues are multiplied by 1.029768 to account for Washington's share Excise Tax, Uncollectibles and Comission Fees</t>
        </r>
      </text>
    </comment>
  </commentList>
</comments>
</file>

<file path=xl/comments3.xml><?xml version="1.0" encoding="utf-8"?>
<comments xmlns="http://schemas.openxmlformats.org/spreadsheetml/2006/main">
  <authors>
    <author>Gall, James</author>
    <author>James Gall</author>
  </authors>
  <commentList>
    <comment ref="E13" authorId="0" shapeId="0">
      <text>
        <r>
          <rPr>
            <b/>
            <sz val="9"/>
            <color indexed="81"/>
            <rFont val="Tahoma"/>
            <family val="2"/>
          </rPr>
          <t>Columns E through G are values from the 2017 filing estimate as a comparison to this year's actual</t>
        </r>
      </text>
    </comment>
    <comment ref="B25" authorId="1" shapeId="0">
      <text>
        <r>
          <rPr>
            <sz val="9"/>
            <color indexed="81"/>
            <rFont val="Tahoma"/>
            <family val="2"/>
          </rPr>
          <t xml:space="preserve">
adjusted for actual production</t>
        </r>
      </text>
    </comment>
    <comment ref="A29" authorId="0" shapeId="0">
      <text>
        <r>
          <rPr>
            <b/>
            <sz val="9"/>
            <color indexed="81"/>
            <rFont val="Tahoma"/>
            <family val="2"/>
          </rPr>
          <t>Incremental cost to be calculated if/when becomes an asset/REC to serve general load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0" authorId="0" shapeId="0">
      <text>
        <r>
          <rPr>
            <b/>
            <sz val="9"/>
            <color indexed="81"/>
            <rFont val="Tahoma"/>
            <family val="2"/>
          </rPr>
          <t>Incremental cost to be calculated if/when becomes an asset/REC to serve general load</t>
        </r>
      </text>
    </comment>
    <comment ref="A31" authorId="0" shapeId="0">
      <text>
        <r>
          <rPr>
            <b/>
            <sz val="9"/>
            <color indexed="81"/>
            <rFont val="Tahoma"/>
            <family val="2"/>
          </rPr>
          <t>Incremental cost to be calculated if/when becomes an asset/REC to serve general load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7" authorId="1" shapeId="0">
      <text>
        <r>
          <rPr>
            <b/>
            <sz val="9"/>
            <color indexed="81"/>
            <rFont val="Tahoma"/>
            <family val="2"/>
          </rPr>
          <t>REC Value for transfering REC's entitled to Idaho to Washington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8" authorId="1" shapeId="0">
      <text>
        <r>
          <rPr>
            <b/>
            <sz val="9"/>
            <color indexed="81"/>
            <rFont val="Tahoma"/>
            <family val="2"/>
          </rPr>
          <t>REC Value for transfering REC's entitled to Idaho to Washington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9" authorId="1" shapeId="0">
      <text>
        <r>
          <rPr>
            <b/>
            <sz val="9"/>
            <color indexed="81"/>
            <rFont val="Tahoma"/>
            <family val="2"/>
          </rPr>
          <t>REC Value for transfering REC's entitled to Idaho to Washington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5" authorId="1" shapeId="0">
      <text>
        <r>
          <rPr>
            <b/>
            <sz val="9"/>
            <color indexed="81"/>
            <rFont val="Tahoma"/>
            <family val="2"/>
          </rPr>
          <t>To calcualte revenue requirements all costs/revenues are multiplied by 1.029768 to account for Washington's share Excise Tax, Uncollectibles and Comission Fees</t>
        </r>
      </text>
    </comment>
  </commentList>
</comments>
</file>

<file path=xl/sharedStrings.xml><?xml version="1.0" encoding="utf-8"?>
<sst xmlns="http://schemas.openxmlformats.org/spreadsheetml/2006/main" count="212" uniqueCount="97">
  <si>
    <t>One Time Calculation of Incremental Cost for Each (All) Eligible Resource(s)</t>
  </si>
  <si>
    <t>480-109-210(2)(a)(i) Utility must make a one-time calculation of incremental cost for each eligible resource at the time of acquisition or, for historic acquisitions, the best information available at the time of acquistion</t>
  </si>
  <si>
    <r>
      <t xml:space="preserve">Formula </t>
    </r>
    <r>
      <rPr>
        <b/>
        <u/>
        <sz val="12"/>
        <color theme="1"/>
        <rFont val="Calibri"/>
        <family val="2"/>
        <scheme val="minor"/>
      </rPr>
      <t>One Time Calculation</t>
    </r>
    <r>
      <rPr>
        <sz val="12"/>
        <color theme="1"/>
        <rFont val="Calibri"/>
        <family val="2"/>
        <scheme val="minor"/>
      </rPr>
      <t xml:space="preserve"> of Incremental Cost:
Energy-Levelized Incremental Cost:
[Levelized Cost Eligible Renewable Resource – Levelized Cost Alternative]
Capacity-Levelized Incremental Cost:
[Levelized Cost Eligible Renewable Resource – Levelized Cost Alternative]
Energy + Capacity = Incremental Cost
</t>
    </r>
  </si>
  <si>
    <t>Resource</t>
  </si>
  <si>
    <t>ENERGY</t>
  </si>
  <si>
    <t>$</t>
  </si>
  <si>
    <t>Energy</t>
  </si>
  <si>
    <t>Capacity</t>
  </si>
  <si>
    <t>Levelized Cost Eligible Renewable Resource ($/REC/MWh)</t>
  </si>
  <si>
    <t>Total Annual Cost ($)</t>
  </si>
  <si>
    <t>Levelized Cost Alternative ($/MWh)</t>
  </si>
  <si>
    <t>Levelized Cost Alternative ($/kW-yr)</t>
  </si>
  <si>
    <t>Total Alternative Cost ($)</t>
  </si>
  <si>
    <t>Incremental Cost ($)</t>
  </si>
  <si>
    <t>Washington Share</t>
  </si>
  <si>
    <t>Little Falls 4</t>
  </si>
  <si>
    <t>Long Lake 3</t>
  </si>
  <si>
    <t>Cabinet Gorge 2</t>
  </si>
  <si>
    <t>Cabinet Gorge 3</t>
  </si>
  <si>
    <t>Cabinet Gorge 4</t>
  </si>
  <si>
    <t>Noxon Rapids 1</t>
  </si>
  <si>
    <t>Noxon Rapids 2</t>
  </si>
  <si>
    <t>Noxon Rapids 3</t>
  </si>
  <si>
    <t>Noxon Rapids 4</t>
  </si>
  <si>
    <t>Palouse Wind</t>
  </si>
  <si>
    <t>Nine Mile Falls 1</t>
  </si>
  <si>
    <t>Nine Mile Falls 2</t>
  </si>
  <si>
    <t>Kettle Falls</t>
  </si>
  <si>
    <t>EWEB/Stateline</t>
  </si>
  <si>
    <t>Boulder Community Solar</t>
  </si>
  <si>
    <t>Rathdrum Solar</t>
  </si>
  <si>
    <t>Adams-Neilson Solar Farm</t>
  </si>
  <si>
    <t>Total Renewable Resource Cost</t>
  </si>
  <si>
    <t>Washington Share:</t>
  </si>
  <si>
    <t xml:space="preserve">ALL RESOURCES TOTAL INCREMENTAL COST =                 ENERGY + CAPACITY                                        </t>
  </si>
  <si>
    <t>palouse scenarios</t>
  </si>
  <si>
    <t>MWh</t>
  </si>
  <si>
    <t>notes</t>
  </si>
  <si>
    <t>2018 Actual gen</t>
  </si>
  <si>
    <t>2018 Curtailed Gen</t>
  </si>
  <si>
    <t>2018 WA Rec's w/ Apprentice credits (A.C.)</t>
  </si>
  <si>
    <t>(used for c25 &amp; F25 calculation)</t>
  </si>
  <si>
    <t>2018 WA Rec's w/ A.C. &amp; Curtailed gen</t>
  </si>
  <si>
    <t>Developer estimated MWh</t>
  </si>
  <si>
    <t>Developer estimated MWh w/ A.C.</t>
  </si>
  <si>
    <t>(this is the amount cell b25 is based on)</t>
  </si>
  <si>
    <t>2019 Expected Gen</t>
  </si>
  <si>
    <t>2019 Expected RECs</t>
  </si>
  <si>
    <t>Adjustment to cost if included curtailed gen adjusted for A.C.</t>
  </si>
  <si>
    <t>Palouse</t>
  </si>
  <si>
    <t>2019 Estimated Data: Annual Calculation of Revenue Requirement Ratio</t>
  </si>
  <si>
    <t>480-109-210(2)(a)(ii) Utility must annually calculate its revenue requirement ratio for 1) All Resources 2) Required Resources Target Year</t>
  </si>
  <si>
    <r>
      <t xml:space="preserve">Formula </t>
    </r>
    <r>
      <rPr>
        <b/>
        <u/>
        <sz val="12"/>
        <color theme="1"/>
        <rFont val="Calibri"/>
        <family val="2"/>
        <scheme val="minor"/>
      </rPr>
      <t>Annual Calculation</t>
    </r>
    <r>
      <rPr>
        <sz val="12"/>
        <color theme="1"/>
        <rFont val="Calibri"/>
        <family val="2"/>
        <scheme val="minor"/>
      </rPr>
      <t xml:space="preserve"> of Incremental Cost (Revenue Requirement Ratio):
1) Total Incremental Cost All* Resources:
{[sum of incremental costs of All* eligible resources + cost of unbundled RECs] - [revenue RECs]} / annual revenue requirement
</t>
    </r>
    <r>
      <rPr>
        <i/>
        <sz val="12"/>
        <color theme="1"/>
        <rFont val="Calibri"/>
        <family val="2"/>
        <scheme val="minor"/>
      </rPr>
      <t xml:space="preserve"> *required because of excess generation, Avista needs to report 2 incremental costs </t>
    </r>
    <r>
      <rPr>
        <sz val="12"/>
        <color theme="1"/>
        <rFont val="Calibri"/>
        <family val="2"/>
        <scheme val="minor"/>
      </rPr>
      <t xml:space="preserve">
2) Total Incremental Cost Required Resources for Target Year:
{[sum of incremental costs of Target Year* eligible resources used for target year compliance + cost of unbundled RECs] - [revenue RECs]} / annual revenue requirement
</t>
    </r>
  </si>
  <si>
    <t>ALL AVAILABLE RESOURCES ESTIMATED</t>
  </si>
  <si>
    <t>TARGET YEAR: FORCAST SUBJECT TO CHANGE</t>
  </si>
  <si>
    <t>sum of incremental costs of all eligible resources</t>
  </si>
  <si>
    <t>RECs purchased</t>
  </si>
  <si>
    <t>Revenue from REC sales</t>
  </si>
  <si>
    <t>revenue from REC sales</t>
  </si>
  <si>
    <t>Total</t>
  </si>
  <si>
    <t>WA Share of WA/ID Resources</t>
  </si>
  <si>
    <t>Washington Only Resources</t>
  </si>
  <si>
    <t xml:space="preserve">Idaho Transferred REC Value Hydro </t>
  </si>
  <si>
    <t>Idaho Transferred REC Value Kettle Falls</t>
  </si>
  <si>
    <t>Idaho Transferred REC Value Palouse</t>
  </si>
  <si>
    <t>Total WA Only Resources</t>
  </si>
  <si>
    <t>Total WA Share of Costs</t>
  </si>
  <si>
    <t>Annual Revenue Requirement (most recent rate case)</t>
  </si>
  <si>
    <t xml:space="preserve">CALCULATION 1: </t>
  </si>
  <si>
    <t>CALCULATION 2:</t>
  </si>
  <si>
    <t>NOTES</t>
  </si>
  <si>
    <t>Resources</t>
  </si>
  <si>
    <t>RECS Assumed used for 2019 Compliance</t>
  </si>
  <si>
    <t>RECS Expected</t>
  </si>
  <si>
    <t>RECS Already Sold</t>
  </si>
  <si>
    <t>REC Price</t>
  </si>
  <si>
    <t>RECs in one time calculation</t>
  </si>
  <si>
    <t>2018 Actual Data: Annual Calculation of Revenue Requirement Ratio</t>
  </si>
  <si>
    <t>ALL AVAILABLE RESOURCES BASED ON ACTUAL RESULTS</t>
  </si>
  <si>
    <t>TARGET YEAR: BASED ON EXPECTED COMPLIANCE RESOURCES</t>
  </si>
  <si>
    <t>RECS Assumed used for 2018 Compliance</t>
  </si>
  <si>
    <t>Avg REC Price</t>
  </si>
  <si>
    <t>2018 Actual</t>
  </si>
  <si>
    <t>Palouse Generation</t>
  </si>
  <si>
    <t>(iii)(A) &amp; (B) Annual Reporting Summary Data: 2018 and 2019</t>
  </si>
  <si>
    <t>Utility must (A) report its total incremental cost as a dollar amount and in dollars per megawatt-hour of renewable energy generated by all eligible renewable resources in the calcualtion (a)(i) of this subsection; and (B) multiply the dollars per megawatt-hour cost calculated in (a)(iii)(A) of this subsection by the number of megawatt-hours needed for target year compliance.</t>
  </si>
  <si>
    <t>(A)</t>
  </si>
  <si>
    <t>(B)</t>
  </si>
  <si>
    <t>Total Incremental Cost (as dollar $ amt.)</t>
  </si>
  <si>
    <t>Total Incremental Cost ($/MWh)</t>
  </si>
  <si>
    <t>Number of Megawatt-hours Needed for Target Year Compliance</t>
  </si>
  <si>
    <t>Total Incremental Cost ($/MWh) Multiplied by Number of Megawatt-hours Needed for Target Year Compliance</t>
  </si>
  <si>
    <t>REC price is the average of current 2019 Kettle Falls REC sales</t>
  </si>
  <si>
    <t>REC price estimated as average of 2018 Palouse REC sales since no REC sales for 2019</t>
  </si>
  <si>
    <t>Notes: Number of Megawatt-hours Needed for Target Year Compliance calculation assumes all hydro used first, then Palouse Wind with the Apprentice Credit, and any remaining blance from Kettle Falls</t>
  </si>
  <si>
    <t>REC price is the average of current 2018 Kettle Falls REC sales</t>
  </si>
  <si>
    <t>REC price is the average of 2018 Palouse REC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</si>
</sst>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%"/>
    <numFmt numFmtId="167" formatCode="_(* #,##0.0000_);_(* \(#,##0.0000\);_(* &quot;-&quot;??_);_(@_)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Times New Roman"/>
      <family val="1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208">
    <xf numFmtId="0" fontId="0" fillId="0" borderId="0" xfId="0"/>
    <xf numFmtId="0" fontId="0" fillId="0" borderId="2" xfId="0" applyBorder="1"/>
    <xf numFmtId="0" fontId="0" fillId="0" borderId="3" xfId="0" applyBorder="1"/>
    <xf numFmtId="0" fontId="1" fillId="0" borderId="0" xfId="0" applyFont="1" applyBorder="1" applyAlignment="1"/>
    <xf numFmtId="0" fontId="6" fillId="0" borderId="0" xfId="0" applyFont="1" applyBorder="1" applyAlignment="1"/>
    <xf numFmtId="0" fontId="0" fillId="0" borderId="0" xfId="0" applyBorder="1" applyAlignment="1"/>
    <xf numFmtId="0" fontId="3" fillId="0" borderId="0" xfId="0" applyFont="1"/>
    <xf numFmtId="165" fontId="0" fillId="0" borderId="15" xfId="1" applyNumberFormat="1" applyFont="1" applyBorder="1"/>
    <xf numFmtId="0" fontId="0" fillId="0" borderId="0" xfId="0"/>
    <xf numFmtId="0" fontId="2" fillId="0" borderId="0" xfId="0" applyFont="1"/>
    <xf numFmtId="0" fontId="0" fillId="0" borderId="15" xfId="0" applyBorder="1"/>
    <xf numFmtId="0" fontId="0" fillId="0" borderId="16" xfId="0" applyBorder="1"/>
    <xf numFmtId="0" fontId="1" fillId="0" borderId="18" xfId="0" applyFont="1" applyBorder="1" applyAlignment="1"/>
    <xf numFmtId="165" fontId="0" fillId="0" borderId="4" xfId="0" applyNumberFormat="1" applyBorder="1"/>
    <xf numFmtId="0" fontId="0" fillId="0" borderId="18" xfId="0" applyFill="1" applyBorder="1"/>
    <xf numFmtId="0" fontId="0" fillId="0" borderId="21" xfId="0" applyFill="1" applyBorder="1"/>
    <xf numFmtId="165" fontId="3" fillId="0" borderId="15" xfId="1" applyNumberFormat="1" applyFont="1" applyBorder="1"/>
    <xf numFmtId="165" fontId="3" fillId="0" borderId="15" xfId="1" applyNumberFormat="1" applyFont="1" applyFill="1" applyBorder="1"/>
    <xf numFmtId="0" fontId="3" fillId="0" borderId="15" xfId="0" applyFont="1" applyBorder="1" applyAlignment="1">
      <alignment wrapText="1"/>
    </xf>
    <xf numFmtId="0" fontId="3" fillId="0" borderId="17" xfId="0" applyFont="1" applyBorder="1" applyAlignment="1">
      <alignment wrapText="1"/>
    </xf>
    <xf numFmtId="16" fontId="3" fillId="0" borderId="15" xfId="0" applyNumberFormat="1" applyFont="1" applyBorder="1"/>
    <xf numFmtId="165" fontId="3" fillId="0" borderId="15" xfId="1" applyNumberFormat="1" applyFont="1" applyBorder="1" applyAlignment="1">
      <alignment wrapText="1"/>
    </xf>
    <xf numFmtId="0" fontId="3" fillId="0" borderId="15" xfId="0" applyFont="1" applyBorder="1"/>
    <xf numFmtId="0" fontId="3" fillId="0" borderId="15" xfId="0" applyFont="1" applyFill="1" applyBorder="1"/>
    <xf numFmtId="0" fontId="0" fillId="0" borderId="28" xfId="0" applyBorder="1"/>
    <xf numFmtId="165" fontId="0" fillId="0" borderId="32" xfId="1" applyNumberFormat="1" applyFont="1" applyBorder="1"/>
    <xf numFmtId="0" fontId="0" fillId="0" borderId="0" xfId="0" applyFont="1"/>
    <xf numFmtId="0" fontId="0" fillId="0" borderId="24" xfId="0" applyFont="1" applyFill="1" applyBorder="1" applyAlignment="1">
      <alignment horizontal="right" wrapText="1"/>
    </xf>
    <xf numFmtId="0" fontId="0" fillId="0" borderId="29" xfId="0" applyFont="1" applyFill="1" applyBorder="1" applyAlignment="1">
      <alignment horizontal="right" wrapText="1"/>
    </xf>
    <xf numFmtId="0" fontId="0" fillId="0" borderId="25" xfId="0" applyFont="1" applyBorder="1" applyAlignment="1">
      <alignment horizontal="right"/>
    </xf>
    <xf numFmtId="16" fontId="0" fillId="0" borderId="26" xfId="0" applyNumberFormat="1" applyFont="1" applyBorder="1"/>
    <xf numFmtId="165" fontId="0" fillId="0" borderId="27" xfId="0" applyNumberFormat="1" applyFont="1" applyBorder="1" applyAlignment="1">
      <alignment horizontal="right"/>
    </xf>
    <xf numFmtId="0" fontId="0" fillId="0" borderId="26" xfId="0" applyFont="1" applyBorder="1"/>
    <xf numFmtId="0" fontId="0" fillId="0" borderId="28" xfId="0" applyFont="1" applyBorder="1"/>
    <xf numFmtId="0" fontId="0" fillId="0" borderId="15" xfId="0" applyFont="1" applyBorder="1"/>
    <xf numFmtId="165" fontId="0" fillId="0" borderId="20" xfId="0" applyNumberFormat="1" applyFont="1" applyBorder="1"/>
    <xf numFmtId="0" fontId="0" fillId="0" borderId="20" xfId="0" applyFont="1" applyBorder="1"/>
    <xf numFmtId="0" fontId="0" fillId="0" borderId="0" xfId="0" applyFont="1" applyBorder="1"/>
    <xf numFmtId="0" fontId="12" fillId="0" borderId="0" xfId="0" applyFont="1"/>
    <xf numFmtId="10" fontId="13" fillId="0" borderId="19" xfId="0" applyNumberFormat="1" applyFont="1" applyFill="1" applyBorder="1"/>
    <xf numFmtId="0" fontId="0" fillId="0" borderId="15" xfId="0" applyFont="1" applyFill="1" applyBorder="1"/>
    <xf numFmtId="0" fontId="1" fillId="0" borderId="18" xfId="0" applyFont="1" applyFill="1" applyBorder="1" applyAlignment="1">
      <alignment horizontal="left" indent="1"/>
    </xf>
    <xf numFmtId="0" fontId="1" fillId="0" borderId="18" xfId="0" applyFont="1" applyBorder="1" applyAlignment="1">
      <alignment horizontal="left" indent="1"/>
    </xf>
    <xf numFmtId="0" fontId="0" fillId="0" borderId="7" xfId="0" applyFill="1" applyBorder="1"/>
    <xf numFmtId="165" fontId="0" fillId="0" borderId="8" xfId="0" applyNumberFormat="1" applyBorder="1"/>
    <xf numFmtId="165" fontId="0" fillId="0" borderId="0" xfId="0" applyNumberFormat="1" applyBorder="1"/>
    <xf numFmtId="0" fontId="1" fillId="0" borderId="18" xfId="0" applyFont="1" applyFill="1" applyBorder="1"/>
    <xf numFmtId="16" fontId="0" fillId="0" borderId="17" xfId="0" applyNumberFormat="1" applyBorder="1"/>
    <xf numFmtId="37" fontId="0" fillId="0" borderId="17" xfId="1" applyNumberFormat="1" applyFont="1" applyBorder="1"/>
    <xf numFmtId="37" fontId="0" fillId="0" borderId="17" xfId="0" applyNumberFormat="1" applyBorder="1"/>
    <xf numFmtId="37" fontId="0" fillId="0" borderId="15" xfId="1" applyNumberFormat="1" applyFont="1" applyBorder="1"/>
    <xf numFmtId="37" fontId="0" fillId="0" borderId="15" xfId="0" applyNumberFormat="1" applyBorder="1"/>
    <xf numFmtId="37" fontId="0" fillId="0" borderId="16" xfId="0" applyNumberFormat="1" applyBorder="1"/>
    <xf numFmtId="37" fontId="0" fillId="0" borderId="20" xfId="0" applyNumberFormat="1" applyBorder="1"/>
    <xf numFmtId="37" fontId="0" fillId="0" borderId="19" xfId="0" applyNumberFormat="1" applyBorder="1"/>
    <xf numFmtId="37" fontId="1" fillId="0" borderId="20" xfId="0" applyNumberFormat="1" applyFont="1" applyBorder="1"/>
    <xf numFmtId="37" fontId="1" fillId="0" borderId="19" xfId="0" applyNumberFormat="1" applyFont="1" applyBorder="1"/>
    <xf numFmtId="37" fontId="0" fillId="0" borderId="16" xfId="1" applyNumberFormat="1" applyFont="1" applyBorder="1"/>
    <xf numFmtId="37" fontId="0" fillId="0" borderId="22" xfId="0" applyNumberFormat="1" applyBorder="1"/>
    <xf numFmtId="37" fontId="0" fillId="0" borderId="23" xfId="0" applyNumberFormat="1" applyBorder="1"/>
    <xf numFmtId="37" fontId="0" fillId="0" borderId="15" xfId="1" applyNumberFormat="1" applyFont="1" applyBorder="1" applyAlignment="1">
      <alignment horizontal="right"/>
    </xf>
    <xf numFmtId="165" fontId="0" fillId="0" borderId="0" xfId="1" applyNumberFormat="1" applyFont="1"/>
    <xf numFmtId="0" fontId="14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43" fontId="0" fillId="0" borderId="0" xfId="1" applyNumberFormat="1" applyFont="1"/>
    <xf numFmtId="43" fontId="0" fillId="0" borderId="0" xfId="0" applyNumberFormat="1"/>
    <xf numFmtId="37" fontId="0" fillId="0" borderId="0" xfId="0" applyNumberFormat="1" applyBorder="1"/>
    <xf numFmtId="0" fontId="0" fillId="0" borderId="3" xfId="0" applyFill="1" applyBorder="1"/>
    <xf numFmtId="37" fontId="0" fillId="0" borderId="3" xfId="0" applyNumberFormat="1" applyBorder="1"/>
    <xf numFmtId="0" fontId="1" fillId="0" borderId="33" xfId="0" applyFont="1" applyFill="1" applyBorder="1"/>
    <xf numFmtId="37" fontId="0" fillId="0" borderId="33" xfId="0" applyNumberFormat="1" applyBorder="1"/>
    <xf numFmtId="0" fontId="0" fillId="0" borderId="0" xfId="0" applyFill="1" applyBorder="1"/>
    <xf numFmtId="0" fontId="1" fillId="0" borderId="0" xfId="0" applyFont="1" applyFill="1" applyBorder="1"/>
    <xf numFmtId="165" fontId="0" fillId="0" borderId="0" xfId="0" applyNumberFormat="1"/>
    <xf numFmtId="0" fontId="0" fillId="0" borderId="0" xfId="0" applyAlignment="1">
      <alignment horizontal="right"/>
    </xf>
    <xf numFmtId="165" fontId="0" fillId="0" borderId="0" xfId="1" applyNumberFormat="1" applyFont="1" applyAlignment="1">
      <alignment horizontal="right"/>
    </xf>
    <xf numFmtId="43" fontId="0" fillId="0" borderId="15" xfId="0" applyNumberFormat="1" applyFont="1" applyBorder="1"/>
    <xf numFmtId="0" fontId="15" fillId="0" borderId="0" xfId="0" applyFont="1"/>
    <xf numFmtId="0" fontId="0" fillId="0" borderId="35" xfId="0" applyFont="1" applyFill="1" applyBorder="1"/>
    <xf numFmtId="0" fontId="0" fillId="0" borderId="26" xfId="0" applyFont="1" applyFill="1" applyBorder="1"/>
    <xf numFmtId="37" fontId="0" fillId="0" borderId="34" xfId="1" applyNumberFormat="1" applyFont="1" applyBorder="1"/>
    <xf numFmtId="37" fontId="0" fillId="0" borderId="34" xfId="0" applyNumberFormat="1" applyBorder="1"/>
    <xf numFmtId="37" fontId="0" fillId="0" borderId="34" xfId="1" applyNumberFormat="1" applyFont="1" applyBorder="1" applyAlignment="1">
      <alignment horizontal="right"/>
    </xf>
    <xf numFmtId="37" fontId="0" fillId="0" borderId="16" xfId="1" applyNumberFormat="1" applyFont="1" applyBorder="1" applyAlignment="1">
      <alignment horizontal="right"/>
    </xf>
    <xf numFmtId="37" fontId="0" fillId="0" borderId="36" xfId="0" applyNumberFormat="1" applyBorder="1"/>
    <xf numFmtId="165" fontId="0" fillId="0" borderId="15" xfId="0" applyNumberFormat="1" applyFont="1" applyBorder="1"/>
    <xf numFmtId="37" fontId="0" fillId="0" borderId="0" xfId="0" applyNumberFormat="1"/>
    <xf numFmtId="16" fontId="0" fillId="0" borderId="0" xfId="0" applyNumberFormat="1" applyFont="1" applyBorder="1"/>
    <xf numFmtId="164" fontId="0" fillId="0" borderId="0" xfId="1" applyNumberFormat="1" applyFont="1"/>
    <xf numFmtId="2" fontId="0" fillId="0" borderId="15" xfId="0" applyNumberFormat="1" applyFont="1" applyBorder="1"/>
    <xf numFmtId="2" fontId="0" fillId="0" borderId="15" xfId="1" applyNumberFormat="1" applyFont="1" applyBorder="1"/>
    <xf numFmtId="2" fontId="0" fillId="0" borderId="16" xfId="1" applyNumberFormat="1" applyFont="1" applyBorder="1"/>
    <xf numFmtId="2" fontId="0" fillId="0" borderId="16" xfId="1" applyNumberFormat="1" applyFont="1" applyBorder="1" applyAlignment="1">
      <alignment horizontal="right"/>
    </xf>
    <xf numFmtId="3" fontId="0" fillId="0" borderId="15" xfId="1" applyNumberFormat="1" applyFont="1" applyFill="1" applyBorder="1"/>
    <xf numFmtId="3" fontId="0" fillId="0" borderId="16" xfId="1" applyNumberFormat="1" applyFont="1" applyFill="1" applyBorder="1"/>
    <xf numFmtId="3" fontId="0" fillId="0" borderId="16" xfId="1" applyNumberFormat="1" applyFont="1" applyFill="1" applyBorder="1" applyAlignment="1">
      <alignment horizontal="right"/>
    </xf>
    <xf numFmtId="3" fontId="0" fillId="0" borderId="15" xfId="0" applyNumberFormat="1" applyFont="1" applyFill="1" applyBorder="1"/>
    <xf numFmtId="3" fontId="0" fillId="0" borderId="15" xfId="0" applyNumberFormat="1" applyFont="1" applyBorder="1"/>
    <xf numFmtId="4" fontId="0" fillId="0" borderId="15" xfId="1" applyNumberFormat="1" applyFont="1" applyFill="1" applyBorder="1"/>
    <xf numFmtId="4" fontId="0" fillId="0" borderId="16" xfId="1" applyNumberFormat="1" applyFont="1" applyFill="1" applyBorder="1"/>
    <xf numFmtId="4" fontId="0" fillId="0" borderId="16" xfId="1" applyNumberFormat="1" applyFont="1" applyFill="1" applyBorder="1" applyAlignment="1">
      <alignment horizontal="right"/>
    </xf>
    <xf numFmtId="4" fontId="0" fillId="0" borderId="15" xfId="0" applyNumberFormat="1" applyFont="1" applyFill="1" applyBorder="1"/>
    <xf numFmtId="4" fontId="0" fillId="0" borderId="15" xfId="0" applyNumberFormat="1" applyFont="1" applyBorder="1"/>
    <xf numFmtId="3" fontId="0" fillId="0" borderId="32" xfId="1" applyNumberFormat="1" applyFont="1" applyBorder="1"/>
    <xf numFmtId="3" fontId="0" fillId="0" borderId="27" xfId="0" applyNumberFormat="1" applyFont="1" applyBorder="1" applyAlignment="1">
      <alignment horizontal="right"/>
    </xf>
    <xf numFmtId="3" fontId="0" fillId="0" borderId="32" xfId="0" applyNumberFormat="1" applyFont="1" applyBorder="1"/>
    <xf numFmtId="3" fontId="0" fillId="0" borderId="15" xfId="1" applyNumberFormat="1" applyFont="1" applyBorder="1"/>
    <xf numFmtId="3" fontId="0" fillId="0" borderId="20" xfId="0" applyNumberFormat="1" applyFont="1" applyBorder="1" applyAlignment="1">
      <alignment wrapText="1"/>
    </xf>
    <xf numFmtId="3" fontId="0" fillId="0" borderId="19" xfId="0" applyNumberFormat="1" applyFont="1" applyBorder="1" applyAlignment="1">
      <alignment horizontal="right"/>
    </xf>
    <xf numFmtId="165" fontId="3" fillId="0" borderId="15" xfId="1" applyNumberFormat="1" applyFont="1" applyFill="1" applyBorder="1" applyAlignment="1">
      <alignment wrapText="1"/>
    </xf>
    <xf numFmtId="164" fontId="3" fillId="0" borderId="15" xfId="1" applyNumberFormat="1" applyFont="1" applyFill="1" applyBorder="1" applyAlignment="1">
      <alignment wrapText="1"/>
    </xf>
    <xf numFmtId="0" fontId="2" fillId="0" borderId="0" xfId="0" applyFont="1" applyFill="1"/>
    <xf numFmtId="0" fontId="3" fillId="0" borderId="15" xfId="0" applyFont="1" applyFill="1" applyBorder="1" applyAlignment="1">
      <alignment wrapText="1"/>
    </xf>
    <xf numFmtId="16" fontId="3" fillId="0" borderId="15" xfId="0" applyNumberFormat="1" applyFont="1" applyFill="1" applyBorder="1"/>
    <xf numFmtId="165" fontId="3" fillId="0" borderId="15" xfId="1" applyNumberFormat="1" applyFont="1" applyFill="1" applyBorder="1" applyAlignment="1">
      <alignment horizontal="right"/>
    </xf>
    <xf numFmtId="0" fontId="3" fillId="0" borderId="0" xfId="0" applyFont="1" applyFill="1"/>
    <xf numFmtId="167" fontId="0" fillId="0" borderId="0" xfId="0" applyNumberFormat="1" applyFont="1"/>
    <xf numFmtId="165" fontId="0" fillId="0" borderId="13" xfId="1" applyNumberFormat="1" applyFont="1" applyFill="1" applyBorder="1"/>
    <xf numFmtId="165" fontId="3" fillId="0" borderId="0" xfId="0" applyNumberFormat="1" applyFont="1"/>
    <xf numFmtId="0" fontId="0" fillId="0" borderId="0" xfId="0" applyFill="1" applyBorder="1" applyAlignment="1"/>
    <xf numFmtId="0" fontId="0" fillId="0" borderId="0" xfId="0" applyFill="1"/>
    <xf numFmtId="0" fontId="0" fillId="0" borderId="2" xfId="0" applyFill="1" applyBorder="1"/>
    <xf numFmtId="165" fontId="0" fillId="0" borderId="4" xfId="0" applyNumberFormat="1" applyFill="1" applyBorder="1"/>
    <xf numFmtId="0" fontId="6" fillId="0" borderId="0" xfId="0" applyFont="1" applyFill="1" applyBorder="1" applyAlignment="1"/>
    <xf numFmtId="0" fontId="14" fillId="0" borderId="0" xfId="0" applyFont="1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right" wrapText="1"/>
    </xf>
    <xf numFmtId="165" fontId="0" fillId="0" borderId="0" xfId="1" applyNumberFormat="1" applyFont="1" applyFill="1"/>
    <xf numFmtId="165" fontId="0" fillId="0" borderId="0" xfId="0" applyNumberFormat="1" applyFill="1"/>
    <xf numFmtId="37" fontId="0" fillId="2" borderId="15" xfId="1" applyNumberFormat="1" applyFont="1" applyFill="1" applyBorder="1"/>
    <xf numFmtId="37" fontId="0" fillId="2" borderId="15" xfId="0" applyNumberFormat="1" applyFill="1" applyBorder="1"/>
    <xf numFmtId="0" fontId="0" fillId="0" borderId="0" xfId="0" applyFont="1" applyFill="1"/>
    <xf numFmtId="43" fontId="0" fillId="0" borderId="0" xfId="1" applyFont="1" applyFill="1"/>
    <xf numFmtId="43" fontId="3" fillId="0" borderId="0" xfId="0" applyNumberFormat="1" applyFont="1"/>
    <xf numFmtId="0" fontId="0" fillId="0" borderId="18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6" fillId="0" borderId="12" xfId="0" applyFont="1" applyBorder="1" applyAlignment="1">
      <alignment wrapText="1" shrinkToFit="1"/>
    </xf>
    <xf numFmtId="0" fontId="6" fillId="0" borderId="13" xfId="0" applyFont="1" applyBorder="1" applyAlignment="1">
      <alignment wrapText="1" shrinkToFit="1"/>
    </xf>
    <xf numFmtId="165" fontId="0" fillId="0" borderId="6" xfId="0" applyNumberFormat="1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2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0" fillId="0" borderId="27" xfId="0" applyFont="1" applyBorder="1" applyAlignment="1">
      <alignment horizontal="center"/>
    </xf>
    <xf numFmtId="0" fontId="0" fillId="0" borderId="2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15" xfId="0" applyFont="1" applyBorder="1" applyAlignment="1">
      <alignment horizontal="right" wrapText="1"/>
    </xf>
    <xf numFmtId="0" fontId="0" fillId="0" borderId="15" xfId="0" applyFont="1" applyFill="1" applyBorder="1" applyAlignment="1">
      <alignment horizontal="right" wrapText="1"/>
    </xf>
    <xf numFmtId="0" fontId="0" fillId="0" borderId="16" xfId="0" applyFont="1" applyFill="1" applyBorder="1" applyAlignment="1">
      <alignment horizontal="right" wrapText="1"/>
    </xf>
    <xf numFmtId="0" fontId="0" fillId="0" borderId="17" xfId="0" applyFont="1" applyFill="1" applyBorder="1" applyAlignment="1">
      <alignment horizontal="right" wrapText="1"/>
    </xf>
    <xf numFmtId="0" fontId="0" fillId="0" borderId="30" xfId="0" applyFont="1" applyBorder="1" applyAlignment="1">
      <alignment horizontal="right" wrapText="1"/>
    </xf>
    <xf numFmtId="0" fontId="0" fillId="0" borderId="31" xfId="0" applyFont="1" applyBorder="1" applyAlignment="1">
      <alignment horizontal="right" wrapText="1"/>
    </xf>
    <xf numFmtId="0" fontId="0" fillId="0" borderId="7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0" fillId="0" borderId="9" xfId="0" applyFill="1" applyBorder="1" applyAlignment="1">
      <alignment wrapText="1"/>
    </xf>
    <xf numFmtId="166" fontId="0" fillId="0" borderId="5" xfId="2" applyNumberFormat="1" applyFont="1" applyFill="1" applyBorder="1" applyAlignment="1">
      <alignment wrapText="1"/>
    </xf>
    <xf numFmtId="166" fontId="0" fillId="0" borderId="0" xfId="2" applyNumberFormat="1" applyFont="1" applyFill="1" applyBorder="1" applyAlignment="1">
      <alignment wrapText="1"/>
    </xf>
    <xf numFmtId="166" fontId="0" fillId="0" borderId="6" xfId="2" applyNumberFormat="1" applyFont="1" applyFill="1" applyBorder="1" applyAlignment="1">
      <alignment wrapText="1"/>
    </xf>
    <xf numFmtId="166" fontId="0" fillId="0" borderId="7" xfId="2" applyNumberFormat="1" applyFont="1" applyFill="1" applyBorder="1" applyAlignment="1">
      <alignment wrapText="1"/>
    </xf>
    <xf numFmtId="166" fontId="0" fillId="0" borderId="8" xfId="2" applyNumberFormat="1" applyFont="1" applyFill="1" applyBorder="1" applyAlignment="1">
      <alignment wrapText="1"/>
    </xf>
    <xf numFmtId="166" fontId="0" fillId="0" borderId="9" xfId="2" applyNumberFormat="1" applyFont="1" applyFill="1" applyBorder="1" applyAlignment="1">
      <alignment wrapText="1"/>
    </xf>
    <xf numFmtId="0" fontId="2" fillId="0" borderId="8" xfId="0" applyFont="1" applyBorder="1" applyAlignment="1">
      <alignment wrapText="1"/>
    </xf>
    <xf numFmtId="0" fontId="0" fillId="0" borderId="8" xfId="0" applyBorder="1" applyAlignment="1">
      <alignment wrapText="1"/>
    </xf>
    <xf numFmtId="0" fontId="3" fillId="0" borderId="2" xfId="0" applyFont="1" applyBorder="1" applyAlignment="1">
      <alignment horizontal="left" wrapText="1"/>
    </xf>
    <xf numFmtId="0" fontId="0" fillId="0" borderId="7" xfId="0" applyFont="1" applyBorder="1" applyAlignment="1">
      <alignment horizontal="left" wrapText="1"/>
    </xf>
    <xf numFmtId="0" fontId="0" fillId="0" borderId="8" xfId="0" applyFont="1" applyBorder="1" applyAlignment="1">
      <alignment horizontal="left" wrapText="1"/>
    </xf>
    <xf numFmtId="0" fontId="0" fillId="0" borderId="9" xfId="0" applyFont="1" applyBorder="1" applyAlignment="1">
      <alignment horizontal="left" wrapText="1"/>
    </xf>
    <xf numFmtId="0" fontId="4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horizontal="right" wrapText="1"/>
    </xf>
    <xf numFmtId="166" fontId="0" fillId="0" borderId="5" xfId="2" applyNumberFormat="1" applyFont="1" applyBorder="1" applyAlignment="1">
      <alignment wrapText="1"/>
    </xf>
    <xf numFmtId="166" fontId="0" fillId="0" borderId="0" xfId="2" applyNumberFormat="1" applyFont="1" applyBorder="1" applyAlignment="1">
      <alignment wrapText="1"/>
    </xf>
    <xf numFmtId="166" fontId="0" fillId="0" borderId="6" xfId="2" applyNumberFormat="1" applyFont="1" applyBorder="1" applyAlignment="1">
      <alignment wrapText="1"/>
    </xf>
    <xf numFmtId="166" fontId="0" fillId="0" borderId="7" xfId="2" applyNumberFormat="1" applyFont="1" applyBorder="1" applyAlignment="1">
      <alignment wrapText="1"/>
    </xf>
    <xf numFmtId="166" fontId="0" fillId="0" borderId="8" xfId="2" applyNumberFormat="1" applyFont="1" applyBorder="1" applyAlignment="1">
      <alignment wrapText="1"/>
    </xf>
    <xf numFmtId="166" fontId="0" fillId="0" borderId="9" xfId="2" applyNumberFormat="1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4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11" fillId="0" borderId="8" xfId="0" applyFont="1" applyBorder="1" applyAlignment="1">
      <alignment wrapText="1"/>
    </xf>
    <xf numFmtId="0" fontId="3" fillId="0" borderId="8" xfId="0" applyFont="1" applyFill="1" applyBorder="1" applyAlignment="1">
      <alignment wrapText="1"/>
    </xf>
    <xf numFmtId="0" fontId="11" fillId="0" borderId="8" xfId="0" applyFont="1" applyFill="1" applyBorder="1" applyAlignment="1">
      <alignment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3"/>
  <sheetViews>
    <sheetView tabSelected="1" zoomScaleNormal="100" workbookViewId="0">
      <selection activeCell="H46" sqref="H46"/>
    </sheetView>
  </sheetViews>
  <sheetFormatPr defaultRowHeight="15" x14ac:dyDescent="0.25"/>
  <cols>
    <col min="1" max="1" width="38.42578125" style="26" customWidth="1"/>
    <col min="2" max="7" width="18.85546875" style="26" customWidth="1"/>
    <col min="8" max="8" width="18" style="26" customWidth="1"/>
    <col min="9" max="9" width="17.28515625" style="26" customWidth="1"/>
    <col min="10" max="10" width="10.5703125" style="26" bestFit="1" customWidth="1"/>
    <col min="11" max="11" width="9.28515625" style="26" bestFit="1" customWidth="1"/>
    <col min="12" max="16384" width="9.140625" style="26"/>
  </cols>
  <sheetData>
    <row r="1" spans="1:12" ht="33" customHeight="1" thickBot="1" x14ac:dyDescent="0.45">
      <c r="A1" s="38" t="s">
        <v>0</v>
      </c>
    </row>
    <row r="2" spans="1:12" ht="15" customHeight="1" x14ac:dyDescent="0.25">
      <c r="A2" s="142" t="s">
        <v>1</v>
      </c>
      <c r="B2" s="143"/>
      <c r="C2" s="143"/>
      <c r="D2" s="143"/>
      <c r="E2" s="143"/>
      <c r="F2" s="143"/>
      <c r="G2" s="143"/>
      <c r="H2" s="144"/>
    </row>
    <row r="3" spans="1:12" x14ac:dyDescent="0.25">
      <c r="A3" s="145"/>
      <c r="B3" s="146"/>
      <c r="C3" s="146"/>
      <c r="D3" s="146"/>
      <c r="E3" s="146"/>
      <c r="F3" s="146"/>
      <c r="G3" s="146"/>
      <c r="H3" s="147"/>
    </row>
    <row r="4" spans="1:12" ht="0.75" customHeight="1" thickBot="1" x14ac:dyDescent="0.3">
      <c r="A4" s="145"/>
      <c r="B4" s="146"/>
      <c r="C4" s="146"/>
      <c r="D4" s="146"/>
      <c r="E4" s="146"/>
      <c r="F4" s="146"/>
      <c r="G4" s="146"/>
      <c r="H4" s="147"/>
    </row>
    <row r="5" spans="1:12" ht="15.75" hidden="1" customHeight="1" thickBot="1" x14ac:dyDescent="0.3">
      <c r="A5" s="145"/>
      <c r="B5" s="146"/>
      <c r="C5" s="146"/>
      <c r="D5" s="146"/>
      <c r="E5" s="146"/>
      <c r="F5" s="146"/>
      <c r="G5" s="146"/>
      <c r="H5" s="147"/>
    </row>
    <row r="6" spans="1:12" ht="15" customHeight="1" x14ac:dyDescent="0.25">
      <c r="A6" s="148" t="s">
        <v>2</v>
      </c>
      <c r="B6" s="149"/>
      <c r="C6" s="149"/>
      <c r="D6" s="149"/>
      <c r="E6" s="149"/>
      <c r="F6" s="149"/>
      <c r="G6" s="149"/>
      <c r="H6" s="150"/>
    </row>
    <row r="7" spans="1:12" x14ac:dyDescent="0.25">
      <c r="A7" s="151"/>
      <c r="B7" s="152"/>
      <c r="C7" s="152"/>
      <c r="D7" s="152"/>
      <c r="E7" s="152"/>
      <c r="F7" s="152"/>
      <c r="G7" s="152"/>
      <c r="H7" s="153"/>
    </row>
    <row r="8" spans="1:12" x14ac:dyDescent="0.25">
      <c r="A8" s="151"/>
      <c r="B8" s="152"/>
      <c r="C8" s="152"/>
      <c r="D8" s="152"/>
      <c r="E8" s="152"/>
      <c r="F8" s="152"/>
      <c r="G8" s="152"/>
      <c r="H8" s="153"/>
    </row>
    <row r="9" spans="1:12" x14ac:dyDescent="0.25">
      <c r="A9" s="151"/>
      <c r="B9" s="152"/>
      <c r="C9" s="152"/>
      <c r="D9" s="152"/>
      <c r="E9" s="152"/>
      <c r="F9" s="152"/>
      <c r="G9" s="152"/>
      <c r="H9" s="153"/>
    </row>
    <row r="10" spans="1:12" x14ac:dyDescent="0.25">
      <c r="A10" s="151"/>
      <c r="B10" s="152"/>
      <c r="C10" s="152"/>
      <c r="D10" s="152"/>
      <c r="E10" s="152"/>
      <c r="F10" s="152"/>
      <c r="G10" s="152"/>
      <c r="H10" s="153"/>
    </row>
    <row r="11" spans="1:12" ht="86.25" customHeight="1" thickBot="1" x14ac:dyDescent="0.3">
      <c r="A11" s="154"/>
      <c r="B11" s="155"/>
      <c r="C11" s="155"/>
      <c r="D11" s="155"/>
      <c r="E11" s="155"/>
      <c r="F11" s="155"/>
      <c r="G11" s="155"/>
      <c r="H11" s="156"/>
    </row>
    <row r="12" spans="1:12" ht="15.75" thickBot="1" x14ac:dyDescent="0.3"/>
    <row r="13" spans="1:12" x14ac:dyDescent="0.25">
      <c r="A13" s="158" t="s">
        <v>3</v>
      </c>
      <c r="B13" s="27" t="s">
        <v>4</v>
      </c>
      <c r="C13" s="27" t="s">
        <v>5</v>
      </c>
      <c r="D13" s="27" t="s">
        <v>6</v>
      </c>
      <c r="E13" s="27" t="s">
        <v>7</v>
      </c>
      <c r="F13" s="27" t="s">
        <v>7</v>
      </c>
      <c r="G13" s="28" t="s">
        <v>5</v>
      </c>
      <c r="H13" s="29" t="s">
        <v>5</v>
      </c>
    </row>
    <row r="14" spans="1:12" ht="15" customHeight="1" x14ac:dyDescent="0.25">
      <c r="A14" s="159"/>
      <c r="B14" s="160" t="s">
        <v>8</v>
      </c>
      <c r="C14" s="161" t="s">
        <v>9</v>
      </c>
      <c r="D14" s="162" t="s">
        <v>10</v>
      </c>
      <c r="E14" s="162" t="s">
        <v>11</v>
      </c>
      <c r="F14" s="162" t="s">
        <v>12</v>
      </c>
      <c r="G14" s="164" t="s">
        <v>13</v>
      </c>
      <c r="H14" s="157" t="s">
        <v>14</v>
      </c>
    </row>
    <row r="15" spans="1:12" ht="32.25" customHeight="1" x14ac:dyDescent="0.25">
      <c r="A15" s="159"/>
      <c r="B15" s="160"/>
      <c r="C15" s="161"/>
      <c r="D15" s="163"/>
      <c r="E15" s="163"/>
      <c r="F15" s="163"/>
      <c r="G15" s="165"/>
      <c r="H15" s="157"/>
    </row>
    <row r="16" spans="1:12" x14ac:dyDescent="0.25">
      <c r="A16" s="30" t="s">
        <v>15</v>
      </c>
      <c r="B16" s="91">
        <v>21.98760088690776</v>
      </c>
      <c r="C16" s="94">
        <v>106904.67166551256</v>
      </c>
      <c r="D16" s="99">
        <v>24.886676209781058</v>
      </c>
      <c r="E16" s="94">
        <v>141.72989845153248</v>
      </c>
      <c r="F16" s="94">
        <v>262730.00040611764</v>
      </c>
      <c r="G16" s="104">
        <f>C16-F16</f>
        <v>-155825.32874060509</v>
      </c>
      <c r="H16" s="105">
        <f t="shared" ref="H16:H28" si="0">G16*$G$35</f>
        <v>-101894.18246348167</v>
      </c>
      <c r="J16" s="89"/>
      <c r="K16" s="89"/>
      <c r="L16" s="88"/>
    </row>
    <row r="17" spans="1:15" x14ac:dyDescent="0.25">
      <c r="A17" s="32" t="s">
        <v>16</v>
      </c>
      <c r="B17" s="91">
        <v>6.1926865745684463</v>
      </c>
      <c r="C17" s="94">
        <v>87920.207028711826</v>
      </c>
      <c r="D17" s="99">
        <v>30.470651307883529</v>
      </c>
      <c r="E17" s="94">
        <v>149.48024651906192</v>
      </c>
      <c r="F17" s="94">
        <v>1105265.9148640644</v>
      </c>
      <c r="G17" s="104">
        <f t="shared" ref="G17:G27" si="1">C17-F17</f>
        <v>-1017345.7078353526</v>
      </c>
      <c r="H17" s="105">
        <f t="shared" si="0"/>
        <v>-665242.35835353716</v>
      </c>
      <c r="J17" s="89"/>
      <c r="K17" s="89"/>
      <c r="L17" s="37"/>
    </row>
    <row r="18" spans="1:15" x14ac:dyDescent="0.25">
      <c r="A18" s="32" t="s">
        <v>17</v>
      </c>
      <c r="B18" s="91">
        <v>21.898948298663917</v>
      </c>
      <c r="C18" s="94">
        <v>635250.92512515641</v>
      </c>
      <c r="D18" s="99">
        <v>35.439629398556704</v>
      </c>
      <c r="E18" s="94">
        <v>125.58040328426377</v>
      </c>
      <c r="F18" s="94">
        <v>3162909.7122512734</v>
      </c>
      <c r="G18" s="104">
        <f t="shared" si="1"/>
        <v>-2527658.7871261169</v>
      </c>
      <c r="H18" s="105">
        <f t="shared" si="0"/>
        <v>-1652836.0809017681</v>
      </c>
      <c r="J18" s="89"/>
      <c r="K18" s="89"/>
      <c r="L18" s="37"/>
    </row>
    <row r="19" spans="1:15" x14ac:dyDescent="0.25">
      <c r="A19" s="32" t="s">
        <v>18</v>
      </c>
      <c r="B19" s="91">
        <v>17.931516152005898</v>
      </c>
      <c r="C19" s="94">
        <v>821398.2451939655</v>
      </c>
      <c r="D19" s="99">
        <v>24.886676209781058</v>
      </c>
      <c r="E19" s="94">
        <v>141.72989845153248</v>
      </c>
      <c r="F19" s="94">
        <v>3549405.1369718444</v>
      </c>
      <c r="G19" s="104">
        <f t="shared" si="1"/>
        <v>-2728006.8917778786</v>
      </c>
      <c r="H19" s="105">
        <f t="shared" si="0"/>
        <v>-1783843.7065335549</v>
      </c>
      <c r="J19" s="89"/>
      <c r="K19" s="89"/>
      <c r="L19" s="37"/>
    </row>
    <row r="20" spans="1:15" x14ac:dyDescent="0.25">
      <c r="A20" s="32" t="s">
        <v>19</v>
      </c>
      <c r="B20" s="91">
        <v>22.708589659946956</v>
      </c>
      <c r="C20" s="94">
        <v>465906.65876672795</v>
      </c>
      <c r="D20" s="99">
        <v>59.174526475501438</v>
      </c>
      <c r="E20" s="94">
        <v>127.97436322695806</v>
      </c>
      <c r="F20" s="94">
        <v>2365838.7611225881</v>
      </c>
      <c r="G20" s="104">
        <f t="shared" si="1"/>
        <v>-1899932.1023558602</v>
      </c>
      <c r="H20" s="105">
        <f t="shared" si="0"/>
        <v>-1242365.6017304971</v>
      </c>
      <c r="J20" s="89"/>
      <c r="K20" s="89"/>
      <c r="L20" s="37"/>
    </row>
    <row r="21" spans="1:15" x14ac:dyDescent="0.25">
      <c r="A21" s="32" t="s">
        <v>20</v>
      </c>
      <c r="B21" s="91">
        <v>78.320827909577346</v>
      </c>
      <c r="C21" s="94">
        <v>1678784.6332489904</v>
      </c>
      <c r="D21" s="99">
        <v>62.936688211664844</v>
      </c>
      <c r="E21" s="94">
        <v>133.30170384463446</v>
      </c>
      <c r="F21" s="94">
        <v>2282141.9085580474</v>
      </c>
      <c r="G21" s="104">
        <f t="shared" si="1"/>
        <v>-603357.27530905697</v>
      </c>
      <c r="H21" s="105">
        <f t="shared" si="0"/>
        <v>-394535.32232459239</v>
      </c>
      <c r="J21" s="89"/>
      <c r="K21" s="89"/>
      <c r="L21" s="37"/>
    </row>
    <row r="22" spans="1:15" x14ac:dyDescent="0.25">
      <c r="A22" s="32" t="s">
        <v>21</v>
      </c>
      <c r="B22" s="91">
        <v>108.25979968562113</v>
      </c>
      <c r="C22" s="94">
        <v>834610.94835399883</v>
      </c>
      <c r="D22" s="99">
        <v>68.65780585105162</v>
      </c>
      <c r="E22" s="94">
        <v>139.56138875325837</v>
      </c>
      <c r="F22" s="94">
        <v>1506235.6743565341</v>
      </c>
      <c r="G22" s="104">
        <f t="shared" si="1"/>
        <v>-671624.72600253532</v>
      </c>
      <c r="H22" s="105">
        <f t="shared" si="0"/>
        <v>-439175.40833305789</v>
      </c>
      <c r="J22" s="89"/>
      <c r="K22" s="89"/>
      <c r="L22" s="37"/>
    </row>
    <row r="23" spans="1:15" x14ac:dyDescent="0.25">
      <c r="A23" s="32" t="s">
        <v>22</v>
      </c>
      <c r="B23" s="91">
        <v>56.305527815062071</v>
      </c>
      <c r="C23" s="94">
        <v>818040.09401332366</v>
      </c>
      <c r="D23" s="99">
        <v>65.536449480721032</v>
      </c>
      <c r="E23" s="94">
        <v>136.25894839012483</v>
      </c>
      <c r="F23" s="94">
        <v>1905965.0361046726</v>
      </c>
      <c r="G23" s="104">
        <f t="shared" si="1"/>
        <v>-1087924.942091349</v>
      </c>
      <c r="H23" s="105">
        <f t="shared" si="0"/>
        <v>-711394.11963353318</v>
      </c>
      <c r="J23" s="89"/>
      <c r="K23" s="89"/>
      <c r="L23" s="37"/>
    </row>
    <row r="24" spans="1:15" x14ac:dyDescent="0.25">
      <c r="A24" s="32" t="s">
        <v>23</v>
      </c>
      <c r="B24" s="91">
        <v>61.325729554193643</v>
      </c>
      <c r="C24" s="94">
        <v>737375.66412072093</v>
      </c>
      <c r="D24" s="99">
        <v>72.251623994533105</v>
      </c>
      <c r="E24" s="94">
        <v>143.17128574843883</v>
      </c>
      <c r="F24" s="94">
        <v>1870946.7446860233</v>
      </c>
      <c r="G24" s="104">
        <f t="shared" si="1"/>
        <v>-1133571.0805653024</v>
      </c>
      <c r="H24" s="105">
        <f t="shared" si="0"/>
        <v>-741242.1295816513</v>
      </c>
      <c r="J24" s="89"/>
      <c r="K24" s="89"/>
      <c r="L24" s="37"/>
    </row>
    <row r="25" spans="1:15" x14ac:dyDescent="0.25">
      <c r="A25" s="33" t="s">
        <v>24</v>
      </c>
      <c r="B25" s="92">
        <v>64.443246961558401</v>
      </c>
      <c r="C25" s="95">
        <v>23228955.026775502</v>
      </c>
      <c r="D25" s="100">
        <v>57.257693640773439</v>
      </c>
      <c r="E25" s="95">
        <v>202.7250461898401</v>
      </c>
      <c r="F25" s="94">
        <v>20638879.218978632</v>
      </c>
      <c r="G25" s="104">
        <f>C25-F25</f>
        <v>2590075.8077968694</v>
      </c>
      <c r="H25" s="105">
        <f t="shared" si="0"/>
        <v>1693650.5707183729</v>
      </c>
      <c r="J25" s="89"/>
      <c r="K25" s="89"/>
      <c r="L25" s="37"/>
      <c r="O25" s="117"/>
    </row>
    <row r="26" spans="1:15" x14ac:dyDescent="0.25">
      <c r="A26" s="33" t="s">
        <v>25</v>
      </c>
      <c r="B26" s="93">
        <v>264.68534703908637</v>
      </c>
      <c r="C26" s="96">
        <v>2330195.5036013974</v>
      </c>
      <c r="D26" s="101">
        <v>62.503855753996319</v>
      </c>
      <c r="E26" s="96">
        <v>205.97224819897124</v>
      </c>
      <c r="F26" s="94">
        <v>660841.04218187043</v>
      </c>
      <c r="G26" s="104">
        <f t="shared" si="1"/>
        <v>1669354.461419527</v>
      </c>
      <c r="H26" s="105">
        <f t="shared" si="0"/>
        <v>1091590.8823222287</v>
      </c>
      <c r="J26" s="89"/>
      <c r="K26" s="89"/>
      <c r="L26" s="37"/>
    </row>
    <row r="27" spans="1:15" x14ac:dyDescent="0.25">
      <c r="A27" s="33" t="s">
        <v>26</v>
      </c>
      <c r="B27" s="93">
        <v>264.68534703908637</v>
      </c>
      <c r="C27" s="96">
        <v>3479613.525692042</v>
      </c>
      <c r="D27" s="101">
        <v>62.503855753996319</v>
      </c>
      <c r="E27" s="96">
        <v>205.97224819897124</v>
      </c>
      <c r="F27" s="94">
        <v>932269.20795482607</v>
      </c>
      <c r="G27" s="104">
        <f t="shared" si="1"/>
        <v>2547344.3177372161</v>
      </c>
      <c r="H27" s="105">
        <f t="shared" si="0"/>
        <v>1665708.4493683658</v>
      </c>
      <c r="J27" s="89"/>
      <c r="K27" s="89"/>
      <c r="L27" s="37"/>
    </row>
    <row r="28" spans="1:15" x14ac:dyDescent="0.25">
      <c r="A28" s="32" t="s">
        <v>27</v>
      </c>
      <c r="B28" s="90">
        <v>0</v>
      </c>
      <c r="C28" s="97">
        <v>0</v>
      </c>
      <c r="D28" s="102">
        <v>0</v>
      </c>
      <c r="E28" s="97">
        <v>0</v>
      </c>
      <c r="F28" s="94">
        <v>0</v>
      </c>
      <c r="G28" s="106">
        <v>0</v>
      </c>
      <c r="H28" s="105">
        <f t="shared" si="0"/>
        <v>0</v>
      </c>
    </row>
    <row r="29" spans="1:15" x14ac:dyDescent="0.25">
      <c r="A29" s="80" t="s">
        <v>28</v>
      </c>
      <c r="B29" s="77">
        <f>C29/50000</f>
        <v>14.5</v>
      </c>
      <c r="C29" s="7">
        <v>725000</v>
      </c>
      <c r="D29" s="7">
        <v>0</v>
      </c>
      <c r="E29" s="34">
        <v>0</v>
      </c>
      <c r="F29" s="7">
        <v>0</v>
      </c>
      <c r="G29" s="25">
        <f t="shared" ref="G29" si="2">C29-F29</f>
        <v>725000</v>
      </c>
      <c r="H29" s="31">
        <f>G29</f>
        <v>725000</v>
      </c>
    </row>
    <row r="30" spans="1:15" x14ac:dyDescent="0.25">
      <c r="A30" s="80" t="s">
        <v>29</v>
      </c>
      <c r="B30" s="90">
        <v>0</v>
      </c>
      <c r="C30" s="97">
        <v>0</v>
      </c>
      <c r="D30" s="102">
        <v>0</v>
      </c>
      <c r="E30" s="97">
        <v>0</v>
      </c>
      <c r="F30" s="94">
        <v>0</v>
      </c>
      <c r="G30" s="106">
        <v>0</v>
      </c>
      <c r="H30" s="105">
        <v>0</v>
      </c>
    </row>
    <row r="31" spans="1:15" x14ac:dyDescent="0.25">
      <c r="A31" s="80" t="s">
        <v>30</v>
      </c>
      <c r="B31" s="90">
        <v>0</v>
      </c>
      <c r="C31" s="98">
        <v>0</v>
      </c>
      <c r="D31" s="103">
        <v>0</v>
      </c>
      <c r="E31" s="98">
        <v>0</v>
      </c>
      <c r="F31" s="107">
        <v>0</v>
      </c>
      <c r="G31" s="106">
        <v>0</v>
      </c>
      <c r="H31" s="105">
        <v>0</v>
      </c>
    </row>
    <row r="32" spans="1:15" ht="15.75" thickBot="1" x14ac:dyDescent="0.3">
      <c r="A32" s="79" t="s">
        <v>31</v>
      </c>
      <c r="B32" s="90">
        <v>0</v>
      </c>
      <c r="C32" s="98">
        <v>0</v>
      </c>
      <c r="D32" s="103">
        <v>0</v>
      </c>
      <c r="E32" s="98">
        <v>0</v>
      </c>
      <c r="F32" s="107">
        <v>0</v>
      </c>
      <c r="G32" s="106">
        <v>0</v>
      </c>
      <c r="H32" s="105">
        <v>0</v>
      </c>
    </row>
    <row r="33" spans="1:10" ht="15.75" customHeight="1" thickBot="1" x14ac:dyDescent="0.3">
      <c r="A33" s="135" t="s">
        <v>32</v>
      </c>
      <c r="B33" s="136"/>
      <c r="C33" s="35">
        <f>SUM(C16:C29)</f>
        <v>35949956.103586048</v>
      </c>
      <c r="D33" s="36"/>
      <c r="E33" s="108"/>
      <c r="F33" s="108">
        <f>SUM(F16:F29)</f>
        <v>40243428.358436488</v>
      </c>
      <c r="G33" s="108">
        <f>SUM(G16:G29)</f>
        <v>-4293472.2548504453</v>
      </c>
      <c r="H33" s="109">
        <f>SUM(H16:H29)</f>
        <v>-2556579.0074467063</v>
      </c>
    </row>
    <row r="34" spans="1:10" ht="15.75" thickBot="1" x14ac:dyDescent="0.3"/>
    <row r="35" spans="1:10" ht="15.75" thickBot="1" x14ac:dyDescent="0.3">
      <c r="C35" s="37"/>
      <c r="D35" s="3"/>
      <c r="E35" s="3"/>
      <c r="F35" s="12" t="s">
        <v>33</v>
      </c>
      <c r="G35" s="39">
        <v>0.65390000000000004</v>
      </c>
      <c r="H35" s="132"/>
      <c r="I35" s="132"/>
      <c r="J35" s="132"/>
    </row>
    <row r="36" spans="1:10" x14ac:dyDescent="0.25">
      <c r="F36" s="137" t="s">
        <v>34</v>
      </c>
      <c r="G36" s="139">
        <f>H33</f>
        <v>-2556579.0074467063</v>
      </c>
    </row>
    <row r="37" spans="1:10" x14ac:dyDescent="0.25">
      <c r="F37" s="137"/>
      <c r="G37" s="140"/>
    </row>
    <row r="38" spans="1:10" ht="15.75" thickBot="1" x14ac:dyDescent="0.3">
      <c r="F38" s="138"/>
      <c r="G38" s="141"/>
    </row>
    <row r="41" spans="1:10" x14ac:dyDescent="0.25">
      <c r="A41" s="26" t="s">
        <v>35</v>
      </c>
      <c r="B41" s="76" t="s">
        <v>36</v>
      </c>
      <c r="C41" s="26" t="s">
        <v>37</v>
      </c>
    </row>
    <row r="42" spans="1:10" x14ac:dyDescent="0.25">
      <c r="A42" s="26" t="s">
        <v>38</v>
      </c>
      <c r="B42" s="61">
        <v>327172</v>
      </c>
    </row>
    <row r="43" spans="1:10" x14ac:dyDescent="0.25">
      <c r="A43" s="26" t="s">
        <v>39</v>
      </c>
      <c r="B43" s="61">
        <v>2997</v>
      </c>
    </row>
    <row r="44" spans="1:10" x14ac:dyDescent="0.25">
      <c r="A44" s="26" t="s">
        <v>40</v>
      </c>
      <c r="B44" s="61">
        <f>B42*1.2</f>
        <v>392606.39999999997</v>
      </c>
      <c r="C44" s="26" t="s">
        <v>41</v>
      </c>
    </row>
    <row r="45" spans="1:10" x14ac:dyDescent="0.25">
      <c r="A45" s="132" t="s">
        <v>42</v>
      </c>
      <c r="B45" s="128">
        <f>(B42+B43)*1.2</f>
        <v>396202.8</v>
      </c>
    </row>
    <row r="46" spans="1:10" x14ac:dyDescent="0.25">
      <c r="A46" s="26" t="s">
        <v>43</v>
      </c>
      <c r="B46" s="61">
        <v>349726.17979242501</v>
      </c>
    </row>
    <row r="47" spans="1:10" x14ac:dyDescent="0.25">
      <c r="A47" s="26" t="s">
        <v>44</v>
      </c>
      <c r="B47" s="61">
        <f>B46*1.2</f>
        <v>419671.41575091</v>
      </c>
      <c r="C47" s="26" t="s">
        <v>45</v>
      </c>
    </row>
    <row r="48" spans="1:10" x14ac:dyDescent="0.25">
      <c r="A48" s="26" t="s">
        <v>46</v>
      </c>
      <c r="B48" s="61">
        <v>299775</v>
      </c>
    </row>
    <row r="49" spans="1:8" x14ac:dyDescent="0.25">
      <c r="A49" s="132" t="s">
        <v>47</v>
      </c>
      <c r="B49" s="128">
        <f>B48*1.2</f>
        <v>359730</v>
      </c>
    </row>
    <row r="52" spans="1:8" x14ac:dyDescent="0.25">
      <c r="A52" s="78" t="s">
        <v>48</v>
      </c>
    </row>
    <row r="53" spans="1:8" x14ac:dyDescent="0.25">
      <c r="A53" s="34" t="s">
        <v>49</v>
      </c>
      <c r="B53" s="77">
        <f>B25</f>
        <v>64.443246961558401</v>
      </c>
      <c r="C53" s="7">
        <f>B53*B45</f>
        <v>25532594.887260929</v>
      </c>
      <c r="D53" s="77">
        <f>D25</f>
        <v>57.257693640773439</v>
      </c>
      <c r="E53" s="77">
        <f t="shared" ref="E53" si="3">E25</f>
        <v>202.7250461898401</v>
      </c>
      <c r="F53" s="86">
        <f>D53*B45</f>
        <v>22685658.542016629</v>
      </c>
      <c r="G53" s="7">
        <f t="shared" ref="G53" si="4">C53-F53</f>
        <v>2846936.3452442996</v>
      </c>
      <c r="H53" s="31">
        <f>G53*$G$35</f>
        <v>1861611.6761552477</v>
      </c>
    </row>
  </sheetData>
  <mergeCells count="13">
    <mergeCell ref="A33:B33"/>
    <mergeCell ref="F36:F38"/>
    <mergeCell ref="G36:G38"/>
    <mergeCell ref="A2:H5"/>
    <mergeCell ref="A6:H11"/>
    <mergeCell ref="H14:H15"/>
    <mergeCell ref="A13:A15"/>
    <mergeCell ref="B14:B15"/>
    <mergeCell ref="C14:C15"/>
    <mergeCell ref="D14:D15"/>
    <mergeCell ref="E14:E15"/>
    <mergeCell ref="F14:F15"/>
    <mergeCell ref="G14:G15"/>
  </mergeCells>
  <pageMargins left="0.7" right="0.7" top="0.75" bottom="0.75" header="0.3" footer="0.3"/>
  <pageSetup orientation="portrait" r:id="rId1"/>
  <headerFooter>
    <oddHeader>&amp;CCONFIDENTIAL Per WAC -480-07-160
Entire document is confidential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55"/>
  <sheetViews>
    <sheetView topLeftCell="A28" zoomScaleNormal="100" workbookViewId="0">
      <selection activeCell="G52" sqref="G52:G53"/>
    </sheetView>
  </sheetViews>
  <sheetFormatPr defaultRowHeight="15" x14ac:dyDescent="0.25"/>
  <cols>
    <col min="1" max="1" width="38.140625" style="8" customWidth="1"/>
    <col min="2" max="2" width="24" style="8" customWidth="1"/>
    <col min="3" max="3" width="23.42578125" style="8" customWidth="1"/>
    <col min="4" max="4" width="22.85546875" style="8" customWidth="1"/>
    <col min="5" max="5" width="24.28515625" style="8" customWidth="1"/>
    <col min="6" max="6" width="19.42578125" style="8" customWidth="1"/>
    <col min="7" max="7" width="31.140625" style="8" customWidth="1"/>
    <col min="8" max="8" width="18" style="8" customWidth="1"/>
    <col min="9" max="16384" width="9.140625" style="8"/>
  </cols>
  <sheetData>
    <row r="1" spans="1:7" ht="32.25" customHeight="1" thickBot="1" x14ac:dyDescent="0.4">
      <c r="A1" s="175" t="s">
        <v>50</v>
      </c>
      <c r="B1" s="176"/>
      <c r="C1" s="176"/>
      <c r="D1" s="176"/>
      <c r="E1" s="176"/>
      <c r="F1" s="176"/>
      <c r="G1" s="176"/>
    </row>
    <row r="2" spans="1:7" x14ac:dyDescent="0.25">
      <c r="A2" s="177" t="s">
        <v>51</v>
      </c>
      <c r="B2" s="143"/>
      <c r="C2" s="143"/>
      <c r="D2" s="143"/>
      <c r="E2" s="143"/>
      <c r="F2" s="143"/>
      <c r="G2" s="144"/>
    </row>
    <row r="3" spans="1:7" x14ac:dyDescent="0.25">
      <c r="A3" s="145"/>
      <c r="B3" s="146"/>
      <c r="C3" s="146"/>
      <c r="D3" s="146"/>
      <c r="E3" s="146"/>
      <c r="F3" s="146"/>
      <c r="G3" s="147"/>
    </row>
    <row r="4" spans="1:7" ht="0.75" customHeight="1" thickBot="1" x14ac:dyDescent="0.3">
      <c r="A4" s="145"/>
      <c r="B4" s="146"/>
      <c r="C4" s="146"/>
      <c r="D4" s="146"/>
      <c r="E4" s="146"/>
      <c r="F4" s="146"/>
      <c r="G4" s="147"/>
    </row>
    <row r="5" spans="1:7" ht="15.75" hidden="1" thickBot="1" x14ac:dyDescent="0.3">
      <c r="A5" s="178"/>
      <c r="B5" s="179"/>
      <c r="C5" s="179"/>
      <c r="D5" s="179"/>
      <c r="E5" s="179"/>
      <c r="F5" s="179"/>
      <c r="G5" s="180"/>
    </row>
    <row r="6" spans="1:7" x14ac:dyDescent="0.25">
      <c r="A6" s="181" t="s">
        <v>52</v>
      </c>
      <c r="B6" s="182"/>
      <c r="C6" s="182"/>
      <c r="D6" s="182"/>
      <c r="E6" s="182"/>
      <c r="F6" s="182"/>
      <c r="G6" s="183"/>
    </row>
    <row r="7" spans="1:7" x14ac:dyDescent="0.25">
      <c r="A7" s="184"/>
      <c r="B7" s="185"/>
      <c r="C7" s="185"/>
      <c r="D7" s="185"/>
      <c r="E7" s="185"/>
      <c r="F7" s="185"/>
      <c r="G7" s="186"/>
    </row>
    <row r="8" spans="1:7" x14ac:dyDescent="0.25">
      <c r="A8" s="184"/>
      <c r="B8" s="185"/>
      <c r="C8" s="185"/>
      <c r="D8" s="185"/>
      <c r="E8" s="185"/>
      <c r="F8" s="185"/>
      <c r="G8" s="186"/>
    </row>
    <row r="9" spans="1:7" x14ac:dyDescent="0.25">
      <c r="A9" s="184"/>
      <c r="B9" s="185"/>
      <c r="C9" s="185"/>
      <c r="D9" s="185"/>
      <c r="E9" s="185"/>
      <c r="F9" s="185"/>
      <c r="G9" s="186"/>
    </row>
    <row r="10" spans="1:7" x14ac:dyDescent="0.25">
      <c r="A10" s="184"/>
      <c r="B10" s="185"/>
      <c r="C10" s="185"/>
      <c r="D10" s="185"/>
      <c r="E10" s="185"/>
      <c r="F10" s="185"/>
      <c r="G10" s="186"/>
    </row>
    <row r="11" spans="1:7" ht="86.25" customHeight="1" thickBot="1" x14ac:dyDescent="0.3">
      <c r="A11" s="187"/>
      <c r="B11" s="176"/>
      <c r="C11" s="176"/>
      <c r="D11" s="176"/>
      <c r="E11" s="176"/>
      <c r="F11" s="176"/>
      <c r="G11" s="188"/>
    </row>
    <row r="12" spans="1:7" ht="15.75" thickBot="1" x14ac:dyDescent="0.3"/>
    <row r="13" spans="1:7" ht="15.75" thickBot="1" x14ac:dyDescent="0.3">
      <c r="A13" s="189" t="s">
        <v>3</v>
      </c>
      <c r="B13" s="190" t="s">
        <v>53</v>
      </c>
      <c r="C13" s="190"/>
      <c r="D13" s="190"/>
      <c r="E13" s="190" t="s">
        <v>54</v>
      </c>
      <c r="F13" s="190"/>
      <c r="G13" s="190"/>
    </row>
    <row r="14" spans="1:7" ht="15" customHeight="1" thickBot="1" x14ac:dyDescent="0.3">
      <c r="A14" s="189"/>
      <c r="B14" s="191" t="s">
        <v>55</v>
      </c>
      <c r="C14" s="191" t="s">
        <v>56</v>
      </c>
      <c r="D14" s="191" t="s">
        <v>57</v>
      </c>
      <c r="E14" s="191" t="s">
        <v>55</v>
      </c>
      <c r="F14" s="191" t="s">
        <v>56</v>
      </c>
      <c r="G14" s="191" t="s">
        <v>58</v>
      </c>
    </row>
    <row r="15" spans="1:7" ht="15.75" thickBot="1" x14ac:dyDescent="0.3">
      <c r="A15" s="189"/>
      <c r="B15" s="191"/>
      <c r="C15" s="191"/>
      <c r="D15" s="191"/>
      <c r="E15" s="191"/>
      <c r="F15" s="191"/>
      <c r="G15" s="191"/>
    </row>
    <row r="16" spans="1:7" x14ac:dyDescent="0.25">
      <c r="A16" s="47" t="s">
        <v>15</v>
      </c>
      <c r="B16" s="48">
        <f>'(2)(a)(i) One Time (all)'!G16</f>
        <v>-155825.32874060509</v>
      </c>
      <c r="C16" s="49"/>
      <c r="D16" s="49"/>
      <c r="E16" s="48">
        <f>'(2)(a)(i) One Time (all)'!G16</f>
        <v>-155825.32874060509</v>
      </c>
      <c r="F16" s="49"/>
      <c r="G16" s="49"/>
    </row>
    <row r="17" spans="1:7" x14ac:dyDescent="0.25">
      <c r="A17" s="10" t="s">
        <v>16</v>
      </c>
      <c r="B17" s="50">
        <f>'(2)(a)(i) One Time (all)'!G17</f>
        <v>-1017345.7078353526</v>
      </c>
      <c r="C17" s="51"/>
      <c r="D17" s="51"/>
      <c r="E17" s="50">
        <f>'(2)(a)(i) One Time (all)'!G17</f>
        <v>-1017345.7078353526</v>
      </c>
      <c r="F17" s="51"/>
      <c r="G17" s="51"/>
    </row>
    <row r="18" spans="1:7" x14ac:dyDescent="0.25">
      <c r="A18" s="10" t="s">
        <v>17</v>
      </c>
      <c r="B18" s="50">
        <f>'(2)(a)(i) One Time (all)'!G18</f>
        <v>-2527658.7871261169</v>
      </c>
      <c r="C18" s="51"/>
      <c r="D18" s="51"/>
      <c r="E18" s="50">
        <f>'(2)(a)(i) One Time (all)'!G18</f>
        <v>-2527658.7871261169</v>
      </c>
      <c r="F18" s="51"/>
      <c r="G18" s="51"/>
    </row>
    <row r="19" spans="1:7" x14ac:dyDescent="0.25">
      <c r="A19" s="10" t="s">
        <v>18</v>
      </c>
      <c r="B19" s="50">
        <f>'(2)(a)(i) One Time (all)'!G19</f>
        <v>-2728006.8917778786</v>
      </c>
      <c r="C19" s="51"/>
      <c r="D19" s="51"/>
      <c r="E19" s="50">
        <f>'(2)(a)(i) One Time (all)'!G19</f>
        <v>-2728006.8917778786</v>
      </c>
      <c r="F19" s="51"/>
      <c r="G19" s="51"/>
    </row>
    <row r="20" spans="1:7" x14ac:dyDescent="0.25">
      <c r="A20" s="10" t="s">
        <v>19</v>
      </c>
      <c r="B20" s="50">
        <f>'(2)(a)(i) One Time (all)'!G20</f>
        <v>-1899932.1023558602</v>
      </c>
      <c r="C20" s="51"/>
      <c r="D20" s="51"/>
      <c r="E20" s="50">
        <f>'(2)(a)(i) One Time (all)'!G20</f>
        <v>-1899932.1023558602</v>
      </c>
      <c r="F20" s="51"/>
      <c r="G20" s="51"/>
    </row>
    <row r="21" spans="1:7" x14ac:dyDescent="0.25">
      <c r="A21" s="10" t="s">
        <v>20</v>
      </c>
      <c r="B21" s="50">
        <f>'(2)(a)(i) One Time (all)'!G21</f>
        <v>-603357.27530905697</v>
      </c>
      <c r="C21" s="51"/>
      <c r="D21" s="51"/>
      <c r="E21" s="50">
        <f>'(2)(a)(i) One Time (all)'!G21</f>
        <v>-603357.27530905697</v>
      </c>
      <c r="F21" s="51"/>
      <c r="G21" s="51"/>
    </row>
    <row r="22" spans="1:7" x14ac:dyDescent="0.25">
      <c r="A22" s="10" t="s">
        <v>21</v>
      </c>
      <c r="B22" s="50">
        <f>'(2)(a)(i) One Time (all)'!G22</f>
        <v>-671624.72600253532</v>
      </c>
      <c r="C22" s="51"/>
      <c r="D22" s="51"/>
      <c r="E22" s="50">
        <f>'(2)(a)(i) One Time (all)'!G22</f>
        <v>-671624.72600253532</v>
      </c>
      <c r="F22" s="51"/>
      <c r="G22" s="51"/>
    </row>
    <row r="23" spans="1:7" x14ac:dyDescent="0.25">
      <c r="A23" s="10" t="s">
        <v>22</v>
      </c>
      <c r="B23" s="50">
        <f>'(2)(a)(i) One Time (all)'!G23</f>
        <v>-1087924.942091349</v>
      </c>
      <c r="C23" s="51"/>
      <c r="D23" s="51"/>
      <c r="E23" s="50">
        <f>'(2)(a)(i) One Time (all)'!G23</f>
        <v>-1087924.942091349</v>
      </c>
      <c r="F23" s="51"/>
      <c r="G23" s="51"/>
    </row>
    <row r="24" spans="1:7" x14ac:dyDescent="0.25">
      <c r="A24" s="10" t="s">
        <v>23</v>
      </c>
      <c r="B24" s="50">
        <f>'(2)(a)(i) One Time (all)'!G24</f>
        <v>-1133571.0805653024</v>
      </c>
      <c r="C24" s="51"/>
      <c r="D24" s="51"/>
      <c r="E24" s="50">
        <f>'(2)(a)(i) One Time (all)'!G24</f>
        <v>-1133571.0805653024</v>
      </c>
      <c r="F24" s="51"/>
      <c r="G24" s="51"/>
    </row>
    <row r="25" spans="1:7" x14ac:dyDescent="0.25">
      <c r="A25" s="10" t="s">
        <v>24</v>
      </c>
      <c r="B25" s="130">
        <f>'(2)(a)(i) One Time (all)'!G25*(C53/F53)</f>
        <v>2220136.8388925055</v>
      </c>
      <c r="C25" s="51"/>
      <c r="D25" s="50">
        <f>D53*E53</f>
        <v>0</v>
      </c>
      <c r="E25" s="131">
        <f>'(2)(a)(i) One Time (all)'!G25</f>
        <v>2590075.8077968694</v>
      </c>
      <c r="F25" s="51"/>
      <c r="G25" s="51">
        <f>D25</f>
        <v>0</v>
      </c>
    </row>
    <row r="26" spans="1:7" x14ac:dyDescent="0.25">
      <c r="A26" s="33" t="s">
        <v>25</v>
      </c>
      <c r="B26" s="60">
        <f>'(2)(a)(i) One Time (all)'!G26</f>
        <v>1669354.461419527</v>
      </c>
      <c r="C26" s="52"/>
      <c r="D26" s="57"/>
      <c r="E26" s="60">
        <f>'(2)(a)(i) One Time (all)'!G26</f>
        <v>1669354.461419527</v>
      </c>
      <c r="F26" s="52"/>
      <c r="G26" s="52"/>
    </row>
    <row r="27" spans="1:7" x14ac:dyDescent="0.25">
      <c r="A27" s="33" t="s">
        <v>26</v>
      </c>
      <c r="B27" s="60">
        <f>'(2)(a)(i) One Time (all)'!G27</f>
        <v>2547344.3177372161</v>
      </c>
      <c r="C27" s="52"/>
      <c r="D27" s="57"/>
      <c r="E27" s="60">
        <f>'(2)(a)(i) One Time (all)'!G27</f>
        <v>2547344.3177372161</v>
      </c>
      <c r="F27" s="52"/>
      <c r="G27" s="52"/>
    </row>
    <row r="28" spans="1:7" x14ac:dyDescent="0.25">
      <c r="A28" s="11" t="s">
        <v>27</v>
      </c>
      <c r="B28" s="57">
        <f>'(2)(a)(i) One Time (all)'!G28</f>
        <v>0</v>
      </c>
      <c r="C28" s="52"/>
      <c r="D28" s="52">
        <f>D52*E52</f>
        <v>-38680</v>
      </c>
      <c r="E28" s="84">
        <f>'(2)(a)(i) One Time (all)'!G28</f>
        <v>0</v>
      </c>
      <c r="F28" s="52"/>
      <c r="G28" s="52">
        <f>D28</f>
        <v>-38680</v>
      </c>
    </row>
    <row r="29" spans="1:7" x14ac:dyDescent="0.25">
      <c r="A29" s="80" t="s">
        <v>29</v>
      </c>
      <c r="B29" s="50"/>
      <c r="C29" s="51"/>
      <c r="D29" s="51"/>
      <c r="E29" s="60"/>
      <c r="F29" s="51"/>
      <c r="G29" s="51"/>
    </row>
    <row r="30" spans="1:7" x14ac:dyDescent="0.25">
      <c r="A30" s="80" t="s">
        <v>30</v>
      </c>
      <c r="B30" s="50"/>
      <c r="C30" s="51"/>
      <c r="D30" s="51"/>
      <c r="E30" s="60"/>
      <c r="F30" s="51"/>
      <c r="G30" s="51"/>
    </row>
    <row r="31" spans="1:7" ht="15.75" thickBot="1" x14ac:dyDescent="0.3">
      <c r="A31" s="79" t="s">
        <v>31</v>
      </c>
      <c r="B31" s="81"/>
      <c r="C31" s="82"/>
      <c r="D31" s="82"/>
      <c r="E31" s="83"/>
      <c r="F31" s="82"/>
      <c r="G31" s="85"/>
    </row>
    <row r="32" spans="1:7" ht="15.75" thickBot="1" x14ac:dyDescent="0.3">
      <c r="A32" s="14" t="s">
        <v>59</v>
      </c>
      <c r="B32" s="53">
        <f t="shared" ref="B32:G32" si="0">SUM(B16:B31)</f>
        <v>-5388411.2237548102</v>
      </c>
      <c r="C32" s="53">
        <f t="shared" si="0"/>
        <v>0</v>
      </c>
      <c r="D32" s="53">
        <f t="shared" si="0"/>
        <v>-38680</v>
      </c>
      <c r="E32" s="53">
        <f t="shared" si="0"/>
        <v>-5018472.2548504453</v>
      </c>
      <c r="F32" s="53">
        <f t="shared" si="0"/>
        <v>0</v>
      </c>
      <c r="G32" s="54">
        <f t="shared" si="0"/>
        <v>-38680</v>
      </c>
    </row>
    <row r="33" spans="1:7" ht="15.75" thickBot="1" x14ac:dyDescent="0.3">
      <c r="A33" s="41" t="s">
        <v>60</v>
      </c>
      <c r="B33" s="55">
        <f>B32*'(2)(a)(i) One Time (all)'!$G$35</f>
        <v>-3523482.0992132705</v>
      </c>
      <c r="C33" s="55">
        <f>C32*'(2)(a)(i) One Time (all)'!$G$35</f>
        <v>0</v>
      </c>
      <c r="D33" s="55">
        <f>D32*'(2)(a)(i) One Time (all)'!$G$35</f>
        <v>-25292.852000000003</v>
      </c>
      <c r="E33" s="55">
        <f>E32*'(2)(a)(i) One Time (all)'!$G$35</f>
        <v>-3281579.0074467063</v>
      </c>
      <c r="F33" s="55">
        <f>F32*'(2)(a)(i) One Time (all)'!$G$35</f>
        <v>0</v>
      </c>
      <c r="G33" s="56">
        <f>G32*'(2)(a)(i) One Time (all)'!$G$35</f>
        <v>-25292.852000000003</v>
      </c>
    </row>
    <row r="34" spans="1:7" x14ac:dyDescent="0.25">
      <c r="A34" s="68"/>
      <c r="B34" s="69"/>
      <c r="C34" s="69"/>
      <c r="D34" s="69"/>
      <c r="E34" s="69"/>
      <c r="F34" s="69"/>
      <c r="G34" s="67"/>
    </row>
    <row r="35" spans="1:7" x14ac:dyDescent="0.25">
      <c r="A35" s="70" t="s">
        <v>61</v>
      </c>
      <c r="B35" s="71"/>
      <c r="C35" s="71"/>
      <c r="D35" s="71"/>
      <c r="E35" s="71"/>
      <c r="F35" s="71"/>
      <c r="G35" s="67"/>
    </row>
    <row r="36" spans="1:7" x14ac:dyDescent="0.25">
      <c r="A36" s="40" t="s">
        <v>28</v>
      </c>
      <c r="B36" s="50"/>
      <c r="C36" s="50">
        <v>0</v>
      </c>
      <c r="D36" s="50"/>
      <c r="E36" s="51"/>
      <c r="F36" s="51">
        <f>C36</f>
        <v>0</v>
      </c>
      <c r="G36" s="51"/>
    </row>
    <row r="37" spans="1:7" x14ac:dyDescent="0.25">
      <c r="A37" s="24" t="s">
        <v>62</v>
      </c>
      <c r="B37" s="57"/>
      <c r="C37" s="57">
        <v>0</v>
      </c>
      <c r="D37" s="57"/>
      <c r="E37" s="52"/>
      <c r="F37" s="52">
        <v>0</v>
      </c>
      <c r="G37" s="52"/>
    </row>
    <row r="38" spans="1:7" x14ac:dyDescent="0.25">
      <c r="A38" s="24" t="s">
        <v>63</v>
      </c>
      <c r="B38" s="57"/>
      <c r="C38" s="57">
        <f>(C52*(1-'(2)(a)(i) One Time (all)'!$G$35))*E52</f>
        <v>865748.38399999996</v>
      </c>
      <c r="D38" s="57"/>
      <c r="E38" s="52"/>
      <c r="F38" s="52">
        <f>B52/C52*C38</f>
        <v>138440</v>
      </c>
      <c r="G38" s="52"/>
    </row>
    <row r="39" spans="1:7" ht="15.75" thickBot="1" x14ac:dyDescent="0.3">
      <c r="A39" s="24" t="s">
        <v>64</v>
      </c>
      <c r="B39" s="52"/>
      <c r="C39" s="57">
        <f>(C53*(1-'(2)(a)(i) One Time (all)'!$G$35))*E53</f>
        <v>964894.78574999992</v>
      </c>
      <c r="D39" s="52"/>
      <c r="E39" s="57"/>
      <c r="F39" s="52">
        <f>B53/C53*C39</f>
        <v>956196.16792499996</v>
      </c>
      <c r="G39" s="52"/>
    </row>
    <row r="40" spans="1:7" ht="15.75" thickBot="1" x14ac:dyDescent="0.3">
      <c r="A40" s="42" t="s">
        <v>65</v>
      </c>
      <c r="B40" s="55">
        <f>SUM(B36:B39)</f>
        <v>0</v>
      </c>
      <c r="C40" s="55">
        <f>SUM(C36:C39)</f>
        <v>1830643.1697499999</v>
      </c>
      <c r="D40" s="55">
        <f t="shared" ref="D40:G40" si="1">SUM(D36:D39)</f>
        <v>0</v>
      </c>
      <c r="E40" s="55">
        <f t="shared" si="1"/>
        <v>0</v>
      </c>
      <c r="F40" s="55">
        <f>SUM(F36:F39)</f>
        <v>1094636.167925</v>
      </c>
      <c r="G40" s="55">
        <f t="shared" si="1"/>
        <v>0</v>
      </c>
    </row>
    <row r="41" spans="1:7" ht="15.75" thickBot="1" x14ac:dyDescent="0.3">
      <c r="A41" s="15"/>
      <c r="B41" s="58"/>
      <c r="C41" s="58"/>
      <c r="D41" s="58"/>
      <c r="E41" s="58"/>
      <c r="F41" s="58"/>
      <c r="G41" s="59"/>
    </row>
    <row r="42" spans="1:7" ht="15.75" thickBot="1" x14ac:dyDescent="0.3">
      <c r="A42" s="46" t="s">
        <v>66</v>
      </c>
      <c r="B42" s="55">
        <f t="shared" ref="B42:G42" si="2">B33+B40</f>
        <v>-3523482.0992132705</v>
      </c>
      <c r="C42" s="55">
        <f t="shared" si="2"/>
        <v>1830643.1697499999</v>
      </c>
      <c r="D42" s="55">
        <f t="shared" si="2"/>
        <v>-25292.852000000003</v>
      </c>
      <c r="E42" s="55">
        <f t="shared" si="2"/>
        <v>-3281579.0074467063</v>
      </c>
      <c r="F42" s="55">
        <f t="shared" si="2"/>
        <v>1094636.167925</v>
      </c>
      <c r="G42" s="55">
        <f t="shared" si="2"/>
        <v>-25292.852000000003</v>
      </c>
    </row>
    <row r="43" spans="1:7" ht="15.75" thickBot="1" x14ac:dyDescent="0.3">
      <c r="A43" s="43"/>
      <c r="B43" s="44"/>
      <c r="C43" s="44"/>
      <c r="D43" s="44"/>
      <c r="E43" s="45"/>
      <c r="F43" s="45"/>
      <c r="G43" s="44"/>
    </row>
    <row r="44" spans="1:7" ht="15.75" thickBot="1" x14ac:dyDescent="0.3">
      <c r="A44" s="166" t="s">
        <v>67</v>
      </c>
      <c r="B44" s="167"/>
      <c r="C44" s="168"/>
      <c r="D44" s="118">
        <v>502826000</v>
      </c>
      <c r="E44" s="120"/>
      <c r="F44" s="120"/>
      <c r="G44" s="118">
        <f>D44</f>
        <v>502826000</v>
      </c>
    </row>
    <row r="45" spans="1:7" x14ac:dyDescent="0.25">
      <c r="A45" s="121"/>
      <c r="B45" s="122" t="s">
        <v>68</v>
      </c>
      <c r="C45" s="68">
        <f>(1.029768*SUM(B42:C42,D42))</f>
        <v>-1769277.1283338692</v>
      </c>
      <c r="D45" s="123">
        <f>SUM(B42:D42)*1.029768</f>
        <v>-1769277.1283338692</v>
      </c>
      <c r="E45" s="122" t="s">
        <v>69</v>
      </c>
      <c r="F45" s="68"/>
      <c r="G45" s="123">
        <f>SUM(E42:G42)*1.029768</f>
        <v>-2278089.5235869242</v>
      </c>
    </row>
    <row r="46" spans="1:7" ht="15" customHeight="1" x14ac:dyDescent="0.25">
      <c r="A46" s="121"/>
      <c r="B46" s="169">
        <f>D45/D44</f>
        <v>-3.5186667521843922E-3</v>
      </c>
      <c r="C46" s="170"/>
      <c r="D46" s="171"/>
      <c r="E46" s="169">
        <f>G45/G44</f>
        <v>-4.5305722528010172E-3</v>
      </c>
      <c r="F46" s="170"/>
      <c r="G46" s="171"/>
    </row>
    <row r="47" spans="1:7" ht="15.75" thickBot="1" x14ac:dyDescent="0.3">
      <c r="A47" s="121"/>
      <c r="B47" s="172"/>
      <c r="C47" s="173"/>
      <c r="D47" s="174"/>
      <c r="E47" s="172"/>
      <c r="F47" s="173"/>
      <c r="G47" s="174"/>
    </row>
    <row r="48" spans="1:7" x14ac:dyDescent="0.25">
      <c r="A48" s="121"/>
      <c r="B48" s="121"/>
      <c r="C48" s="121"/>
      <c r="D48" s="121"/>
      <c r="E48" s="121"/>
      <c r="F48" s="124"/>
      <c r="G48" s="120"/>
    </row>
    <row r="49" spans="1:7" x14ac:dyDescent="0.25">
      <c r="A49" s="121"/>
      <c r="B49" s="121"/>
      <c r="C49" s="121"/>
      <c r="D49" s="121"/>
      <c r="E49" s="121"/>
      <c r="F49" s="124"/>
      <c r="G49" s="120"/>
    </row>
    <row r="50" spans="1:7" x14ac:dyDescent="0.25">
      <c r="A50" s="125" t="s">
        <v>70</v>
      </c>
      <c r="B50" s="121"/>
      <c r="C50" s="121"/>
      <c r="D50" s="121"/>
      <c r="E50" s="121"/>
      <c r="F50" s="124"/>
      <c r="G50" s="120"/>
    </row>
    <row r="51" spans="1:7" s="63" customFormat="1" ht="30" x14ac:dyDescent="0.25">
      <c r="A51" s="126" t="s">
        <v>71</v>
      </c>
      <c r="B51" s="127" t="s">
        <v>72</v>
      </c>
      <c r="C51" s="127" t="s">
        <v>73</v>
      </c>
      <c r="D51" s="127" t="s">
        <v>74</v>
      </c>
      <c r="E51" s="127" t="s">
        <v>75</v>
      </c>
      <c r="F51" s="126" t="s">
        <v>76</v>
      </c>
      <c r="G51" s="126"/>
    </row>
    <row r="52" spans="1:7" x14ac:dyDescent="0.25">
      <c r="A52" s="121" t="s">
        <v>27</v>
      </c>
      <c r="B52" s="128">
        <v>50000</v>
      </c>
      <c r="C52" s="128">
        <v>312680</v>
      </c>
      <c r="D52" s="128">
        <f>-4835</f>
        <v>-4835</v>
      </c>
      <c r="E52" s="133">
        <v>8</v>
      </c>
      <c r="F52" s="129"/>
      <c r="G52" s="121" t="s">
        <v>92</v>
      </c>
    </row>
    <row r="53" spans="1:7" x14ac:dyDescent="0.25">
      <c r="A53" s="121" t="s">
        <v>49</v>
      </c>
      <c r="B53" s="128">
        <f>'(2)(a)(iii)(A) and (B)'!E35</f>
        <v>356487</v>
      </c>
      <c r="C53" s="128">
        <f>'(2)(a)(i) One Time (all)'!B49</f>
        <v>359730</v>
      </c>
      <c r="D53" s="128">
        <v>0</v>
      </c>
      <c r="E53" s="133">
        <v>7.75</v>
      </c>
      <c r="F53" s="128">
        <f>'(2)(a)(i) One Time (all)'!B47</f>
        <v>419671.41575091</v>
      </c>
      <c r="G53" s="121" t="s">
        <v>93</v>
      </c>
    </row>
    <row r="54" spans="1:7" x14ac:dyDescent="0.25">
      <c r="A54" s="121"/>
      <c r="B54" s="121"/>
      <c r="C54" s="121"/>
      <c r="D54" s="121"/>
      <c r="E54" s="121"/>
      <c r="F54" s="121"/>
      <c r="G54" s="121"/>
    </row>
    <row r="55" spans="1:7" x14ac:dyDescent="0.25">
      <c r="A55" s="121"/>
      <c r="B55" s="121"/>
      <c r="C55" s="121"/>
      <c r="D55" s="121"/>
      <c r="E55" s="121"/>
      <c r="F55" s="121"/>
      <c r="G55" s="121"/>
    </row>
  </sheetData>
  <mergeCells count="15">
    <mergeCell ref="A44:C44"/>
    <mergeCell ref="B46:D47"/>
    <mergeCell ref="E46:G47"/>
    <mergeCell ref="A1:G1"/>
    <mergeCell ref="A2:G5"/>
    <mergeCell ref="A6:G11"/>
    <mergeCell ref="A13:A15"/>
    <mergeCell ref="B13:D13"/>
    <mergeCell ref="E13:G13"/>
    <mergeCell ref="B14:B15"/>
    <mergeCell ref="C14:C15"/>
    <mergeCell ref="D14:D15"/>
    <mergeCell ref="E14:E15"/>
    <mergeCell ref="F14:F15"/>
    <mergeCell ref="G14:G15"/>
  </mergeCells>
  <pageMargins left="0.7" right="0.7" top="0.75" bottom="0.75" header="0.3" footer="0.3"/>
  <pageSetup orientation="portrait" r:id="rId1"/>
  <headerFooter>
    <oddHeader>&amp;CCONFIDENTIAL Per WAC -480-07-160
Entire document is confidential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8"/>
  <sheetViews>
    <sheetView topLeftCell="B33" zoomScaleNormal="100" workbookViewId="0">
      <selection activeCell="F54" sqref="F54"/>
    </sheetView>
  </sheetViews>
  <sheetFormatPr defaultRowHeight="15" x14ac:dyDescent="0.25"/>
  <cols>
    <col min="1" max="1" width="37.140625" bestFit="1" customWidth="1"/>
    <col min="2" max="2" width="24" customWidth="1"/>
    <col min="3" max="3" width="23.42578125" customWidth="1"/>
    <col min="4" max="4" width="22.85546875" customWidth="1"/>
    <col min="5" max="5" width="24.28515625" customWidth="1"/>
    <col min="6" max="6" width="19.42578125" customWidth="1"/>
    <col min="7" max="7" width="31.140625" customWidth="1"/>
    <col min="8" max="8" width="18" customWidth="1"/>
    <col min="9" max="9" width="11.5703125" bestFit="1" customWidth="1"/>
  </cols>
  <sheetData>
    <row r="1" spans="1:7" ht="32.25" customHeight="1" thickBot="1" x14ac:dyDescent="0.4">
      <c r="A1" s="175" t="s">
        <v>77</v>
      </c>
      <c r="B1" s="176"/>
      <c r="C1" s="176"/>
      <c r="D1" s="176"/>
      <c r="E1" s="176"/>
      <c r="F1" s="176"/>
      <c r="G1" s="176"/>
    </row>
    <row r="2" spans="1:7" x14ac:dyDescent="0.25">
      <c r="A2" s="177" t="s">
        <v>51</v>
      </c>
      <c r="B2" s="143"/>
      <c r="C2" s="143"/>
      <c r="D2" s="143"/>
      <c r="E2" s="143"/>
      <c r="F2" s="143"/>
      <c r="G2" s="144"/>
    </row>
    <row r="3" spans="1:7" x14ac:dyDescent="0.25">
      <c r="A3" s="145"/>
      <c r="B3" s="146"/>
      <c r="C3" s="146"/>
      <c r="D3" s="146"/>
      <c r="E3" s="146"/>
      <c r="F3" s="146"/>
      <c r="G3" s="147"/>
    </row>
    <row r="4" spans="1:7" ht="0.75" customHeight="1" thickBot="1" x14ac:dyDescent="0.3">
      <c r="A4" s="145"/>
      <c r="B4" s="146"/>
      <c r="C4" s="146"/>
      <c r="D4" s="146"/>
      <c r="E4" s="146"/>
      <c r="F4" s="146"/>
      <c r="G4" s="147"/>
    </row>
    <row r="5" spans="1:7" ht="15.75" hidden="1" thickBot="1" x14ac:dyDescent="0.3">
      <c r="A5" s="178"/>
      <c r="B5" s="179"/>
      <c r="C5" s="179"/>
      <c r="D5" s="179"/>
      <c r="E5" s="179"/>
      <c r="F5" s="179"/>
      <c r="G5" s="180"/>
    </row>
    <row r="6" spans="1:7" x14ac:dyDescent="0.25">
      <c r="A6" s="181" t="s">
        <v>52</v>
      </c>
      <c r="B6" s="182"/>
      <c r="C6" s="182"/>
      <c r="D6" s="182"/>
      <c r="E6" s="182"/>
      <c r="F6" s="182"/>
      <c r="G6" s="183"/>
    </row>
    <row r="7" spans="1:7" x14ac:dyDescent="0.25">
      <c r="A7" s="184"/>
      <c r="B7" s="185"/>
      <c r="C7" s="185"/>
      <c r="D7" s="185"/>
      <c r="E7" s="185"/>
      <c r="F7" s="185"/>
      <c r="G7" s="186"/>
    </row>
    <row r="8" spans="1:7" x14ac:dyDescent="0.25">
      <c r="A8" s="184"/>
      <c r="B8" s="185"/>
      <c r="C8" s="185"/>
      <c r="D8" s="185"/>
      <c r="E8" s="185"/>
      <c r="F8" s="185"/>
      <c r="G8" s="186"/>
    </row>
    <row r="9" spans="1:7" x14ac:dyDescent="0.25">
      <c r="A9" s="184"/>
      <c r="B9" s="185"/>
      <c r="C9" s="185"/>
      <c r="D9" s="185"/>
      <c r="E9" s="185"/>
      <c r="F9" s="185"/>
      <c r="G9" s="186"/>
    </row>
    <row r="10" spans="1:7" x14ac:dyDescent="0.25">
      <c r="A10" s="184"/>
      <c r="B10" s="185"/>
      <c r="C10" s="185"/>
      <c r="D10" s="185"/>
      <c r="E10" s="185"/>
      <c r="F10" s="185"/>
      <c r="G10" s="186"/>
    </row>
    <row r="11" spans="1:7" ht="86.25" customHeight="1" thickBot="1" x14ac:dyDescent="0.3">
      <c r="A11" s="187"/>
      <c r="B11" s="176"/>
      <c r="C11" s="176"/>
      <c r="D11" s="176"/>
      <c r="E11" s="176"/>
      <c r="F11" s="176"/>
      <c r="G11" s="188"/>
    </row>
    <row r="12" spans="1:7" ht="15.75" thickBot="1" x14ac:dyDescent="0.3">
      <c r="A12" s="8"/>
      <c r="B12" s="8"/>
      <c r="C12" s="8"/>
      <c r="D12" s="8"/>
      <c r="E12" s="8"/>
      <c r="F12" s="8"/>
      <c r="G12" s="8"/>
    </row>
    <row r="13" spans="1:7" ht="15.75" thickBot="1" x14ac:dyDescent="0.3">
      <c r="A13" s="189" t="s">
        <v>3</v>
      </c>
      <c r="B13" s="190" t="s">
        <v>78</v>
      </c>
      <c r="C13" s="190"/>
      <c r="D13" s="190"/>
      <c r="E13" s="190" t="s">
        <v>79</v>
      </c>
      <c r="F13" s="190"/>
      <c r="G13" s="190"/>
    </row>
    <row r="14" spans="1:7" ht="15" customHeight="1" thickBot="1" x14ac:dyDescent="0.3">
      <c r="A14" s="189"/>
      <c r="B14" s="191" t="s">
        <v>55</v>
      </c>
      <c r="C14" s="191" t="s">
        <v>56</v>
      </c>
      <c r="D14" s="191" t="s">
        <v>57</v>
      </c>
      <c r="E14" s="191" t="s">
        <v>55</v>
      </c>
      <c r="F14" s="191" t="s">
        <v>56</v>
      </c>
      <c r="G14" s="191" t="s">
        <v>58</v>
      </c>
    </row>
    <row r="15" spans="1:7" ht="15.75" thickBot="1" x14ac:dyDescent="0.3">
      <c r="A15" s="189"/>
      <c r="B15" s="191"/>
      <c r="C15" s="191"/>
      <c r="D15" s="191"/>
      <c r="E15" s="191"/>
      <c r="F15" s="191"/>
      <c r="G15" s="191"/>
    </row>
    <row r="16" spans="1:7" x14ac:dyDescent="0.25">
      <c r="A16" s="47" t="s">
        <v>15</v>
      </c>
      <c r="B16" s="48">
        <f>'(2)(a)(i) One Time (all)'!G16</f>
        <v>-155825.32874060509</v>
      </c>
      <c r="C16" s="49"/>
      <c r="D16" s="49"/>
      <c r="E16" s="48">
        <v>-155825.32874060509</v>
      </c>
      <c r="F16" s="49"/>
      <c r="G16" s="49"/>
    </row>
    <row r="17" spans="1:9" x14ac:dyDescent="0.25">
      <c r="A17" s="10" t="s">
        <v>16</v>
      </c>
      <c r="B17" s="50">
        <f>'(2)(a)(i) One Time (all)'!G17</f>
        <v>-1017345.7078353526</v>
      </c>
      <c r="C17" s="51"/>
      <c r="D17" s="51"/>
      <c r="E17" s="50">
        <v>-1017345.7078353526</v>
      </c>
      <c r="F17" s="51"/>
      <c r="G17" s="51"/>
      <c r="H17" s="8"/>
      <c r="I17" s="8"/>
    </row>
    <row r="18" spans="1:9" x14ac:dyDescent="0.25">
      <c r="A18" s="10" t="s">
        <v>17</v>
      </c>
      <c r="B18" s="50">
        <f>'(2)(a)(i) One Time (all)'!G18</f>
        <v>-2527658.7871261169</v>
      </c>
      <c r="C18" s="51"/>
      <c r="D18" s="51"/>
      <c r="E18" s="50">
        <v>-2527658.7871261169</v>
      </c>
      <c r="F18" s="51"/>
      <c r="G18" s="51"/>
      <c r="H18" s="8"/>
      <c r="I18" s="8"/>
    </row>
    <row r="19" spans="1:9" x14ac:dyDescent="0.25">
      <c r="A19" s="10" t="s">
        <v>18</v>
      </c>
      <c r="B19" s="50">
        <f>'(2)(a)(i) One Time (all)'!G19</f>
        <v>-2728006.8917778786</v>
      </c>
      <c r="C19" s="51"/>
      <c r="D19" s="51"/>
      <c r="E19" s="50">
        <v>-2728006.8917778786</v>
      </c>
      <c r="F19" s="51"/>
      <c r="G19" s="51"/>
      <c r="H19" s="8"/>
      <c r="I19" s="8"/>
    </row>
    <row r="20" spans="1:9" x14ac:dyDescent="0.25">
      <c r="A20" s="10" t="s">
        <v>19</v>
      </c>
      <c r="B20" s="50">
        <f>'(2)(a)(i) One Time (all)'!G20</f>
        <v>-1899932.1023558602</v>
      </c>
      <c r="C20" s="51"/>
      <c r="D20" s="51"/>
      <c r="E20" s="50">
        <v>-1899932.1023558602</v>
      </c>
      <c r="F20" s="51"/>
      <c r="G20" s="51"/>
      <c r="H20" s="8"/>
      <c r="I20" s="8"/>
    </row>
    <row r="21" spans="1:9" x14ac:dyDescent="0.25">
      <c r="A21" s="10" t="s">
        <v>20</v>
      </c>
      <c r="B21" s="50">
        <f>'(2)(a)(i) One Time (all)'!G21</f>
        <v>-603357.27530905697</v>
      </c>
      <c r="C21" s="51"/>
      <c r="D21" s="51"/>
      <c r="E21" s="50">
        <v>-603357.27530905697</v>
      </c>
      <c r="F21" s="51"/>
      <c r="G21" s="51"/>
      <c r="H21" s="8"/>
      <c r="I21" s="8"/>
    </row>
    <row r="22" spans="1:9" x14ac:dyDescent="0.25">
      <c r="A22" s="10" t="s">
        <v>21</v>
      </c>
      <c r="B22" s="50">
        <f>'(2)(a)(i) One Time (all)'!G22</f>
        <v>-671624.72600253532</v>
      </c>
      <c r="C22" s="51"/>
      <c r="D22" s="51"/>
      <c r="E22" s="50">
        <v>-671624.72600253532</v>
      </c>
      <c r="F22" s="51"/>
      <c r="G22" s="51"/>
      <c r="H22" s="8"/>
      <c r="I22" s="8"/>
    </row>
    <row r="23" spans="1:9" x14ac:dyDescent="0.25">
      <c r="A23" s="10" t="s">
        <v>22</v>
      </c>
      <c r="B23" s="50">
        <f>'(2)(a)(i) One Time (all)'!G23</f>
        <v>-1087924.942091349</v>
      </c>
      <c r="C23" s="51"/>
      <c r="D23" s="51"/>
      <c r="E23" s="50">
        <v>-1087924.942091349</v>
      </c>
      <c r="F23" s="51"/>
      <c r="G23" s="51"/>
      <c r="H23" s="8"/>
      <c r="I23" s="8"/>
    </row>
    <row r="24" spans="1:9" x14ac:dyDescent="0.25">
      <c r="A24" s="10" t="s">
        <v>23</v>
      </c>
      <c r="B24" s="50">
        <f>'(2)(a)(i) One Time (all)'!G24</f>
        <v>-1133571.0805653024</v>
      </c>
      <c r="C24" s="51"/>
      <c r="D24" s="51"/>
      <c r="E24" s="50">
        <v>-1133571.0805653024</v>
      </c>
      <c r="F24" s="51"/>
      <c r="G24" s="51"/>
      <c r="H24" s="8"/>
      <c r="I24" s="8"/>
    </row>
    <row r="25" spans="1:9" x14ac:dyDescent="0.25">
      <c r="A25" s="10" t="s">
        <v>24</v>
      </c>
      <c r="B25" s="50">
        <f>'(2)(a)(i) One Time (all)'!G25*($B$58/$D$58)</f>
        <v>2423039.312331378</v>
      </c>
      <c r="C25" s="51"/>
      <c r="D25" s="50">
        <f>-D53*E53</f>
        <v>-37843.799399999996</v>
      </c>
      <c r="E25" s="50">
        <f>'(2)(a)(i) One Time (all)'!G25</f>
        <v>2590075.8077968694</v>
      </c>
      <c r="F25" s="51"/>
      <c r="G25" s="51">
        <f>D25</f>
        <v>-37843.799399999996</v>
      </c>
      <c r="H25" s="8"/>
      <c r="I25" s="87"/>
    </row>
    <row r="26" spans="1:9" s="8" customFormat="1" x14ac:dyDescent="0.25">
      <c r="A26" s="33" t="s">
        <v>25</v>
      </c>
      <c r="B26" s="50">
        <f>'(2)(a)(i) One Time (all)'!G26</f>
        <v>1669354.461419527</v>
      </c>
      <c r="C26" s="52"/>
      <c r="D26" s="50"/>
      <c r="E26" s="50">
        <v>1669354.461419527</v>
      </c>
      <c r="F26" s="52"/>
      <c r="G26" s="51"/>
    </row>
    <row r="27" spans="1:9" s="8" customFormat="1" x14ac:dyDescent="0.25">
      <c r="A27" s="33" t="s">
        <v>26</v>
      </c>
      <c r="B27" s="50">
        <f>'(2)(a)(i) One Time (all)'!G27</f>
        <v>2547344.3177372161</v>
      </c>
      <c r="C27" s="52"/>
      <c r="D27" s="50"/>
      <c r="E27" s="50">
        <v>2547344.3177372161</v>
      </c>
      <c r="F27" s="52"/>
      <c r="G27" s="51"/>
      <c r="I27" s="87"/>
    </row>
    <row r="28" spans="1:9" x14ac:dyDescent="0.25">
      <c r="A28" s="11" t="s">
        <v>27</v>
      </c>
      <c r="B28" s="50">
        <f>'(2)(a)(i) One Time (all)'!G28</f>
        <v>0</v>
      </c>
      <c r="C28" s="52"/>
      <c r="D28" s="50">
        <f>-D52*E52</f>
        <v>-1387976</v>
      </c>
      <c r="E28" s="50">
        <v>0</v>
      </c>
      <c r="F28" s="52"/>
      <c r="G28" s="51">
        <f>D28</f>
        <v>-1387976</v>
      </c>
      <c r="H28" s="8"/>
      <c r="I28" s="61"/>
    </row>
    <row r="29" spans="1:9" s="8" customFormat="1" x14ac:dyDescent="0.25">
      <c r="A29" s="80" t="s">
        <v>29</v>
      </c>
      <c r="B29" s="50"/>
      <c r="C29" s="51"/>
      <c r="D29" s="51"/>
      <c r="E29" s="60"/>
      <c r="F29" s="51"/>
      <c r="G29" s="51"/>
      <c r="I29" s="61"/>
    </row>
    <row r="30" spans="1:9" s="8" customFormat="1" x14ac:dyDescent="0.25">
      <c r="A30" s="80" t="s">
        <v>30</v>
      </c>
      <c r="B30" s="50"/>
      <c r="C30" s="51"/>
      <c r="D30" s="51"/>
      <c r="E30" s="60"/>
      <c r="F30" s="51"/>
      <c r="G30" s="51"/>
      <c r="I30" s="61"/>
    </row>
    <row r="31" spans="1:9" s="8" customFormat="1" ht="15.75" thickBot="1" x14ac:dyDescent="0.3">
      <c r="A31" s="79" t="s">
        <v>31</v>
      </c>
      <c r="B31" s="81"/>
      <c r="C31" s="82"/>
      <c r="D31" s="82"/>
      <c r="E31" s="83"/>
      <c r="F31" s="82"/>
      <c r="G31" s="85"/>
      <c r="I31" s="61"/>
    </row>
    <row r="32" spans="1:9" s="8" customFormat="1" ht="15.75" thickBot="1" x14ac:dyDescent="0.3">
      <c r="A32" s="14" t="s">
        <v>59</v>
      </c>
      <c r="B32" s="53">
        <f>SUM(B16:B31)</f>
        <v>-5185508.7503159363</v>
      </c>
      <c r="C32" s="53">
        <f t="shared" ref="C32:G32" si="0">SUM(C16:C31)</f>
        <v>0</v>
      </c>
      <c r="D32" s="53">
        <f t="shared" si="0"/>
        <v>-1425819.7993999999</v>
      </c>
      <c r="E32" s="53">
        <f>SUM(E16:E31)</f>
        <v>-5018472.2548504453</v>
      </c>
      <c r="F32" s="53">
        <f t="shared" si="0"/>
        <v>0</v>
      </c>
      <c r="G32" s="54">
        <f t="shared" si="0"/>
        <v>-1425819.7993999999</v>
      </c>
      <c r="I32" s="61"/>
    </row>
    <row r="33" spans="1:7" s="8" customFormat="1" ht="15.75" thickBot="1" x14ac:dyDescent="0.3">
      <c r="A33" s="41" t="s">
        <v>60</v>
      </c>
      <c r="B33" s="55">
        <f>B32*'(2)(a)(i) One Time (all)'!$G$35</f>
        <v>-3390804.1718315911</v>
      </c>
      <c r="C33" s="55">
        <f>C32*'(2)(a)(i) One Time (all)'!$G$35</f>
        <v>0</v>
      </c>
      <c r="D33" s="55">
        <f>D32*'(2)(a)(i) One Time (all)'!$G$35</f>
        <v>-932343.56682765996</v>
      </c>
      <c r="E33" s="55">
        <v>-769620.81985370815</v>
      </c>
      <c r="F33" s="55">
        <v>0</v>
      </c>
      <c r="G33" s="56">
        <v>-1441310.0149770002</v>
      </c>
    </row>
    <row r="34" spans="1:7" s="8" customFormat="1" x14ac:dyDescent="0.25">
      <c r="A34" s="72"/>
      <c r="B34" s="69"/>
      <c r="C34" s="69"/>
      <c r="D34" s="69"/>
      <c r="E34" s="69"/>
      <c r="F34" s="69"/>
      <c r="G34" s="67"/>
    </row>
    <row r="35" spans="1:7" s="8" customFormat="1" x14ac:dyDescent="0.25">
      <c r="A35" s="73" t="s">
        <v>61</v>
      </c>
      <c r="B35" s="71"/>
      <c r="C35" s="71"/>
      <c r="D35" s="71"/>
      <c r="E35" s="71"/>
      <c r="F35" s="71"/>
      <c r="G35" s="67"/>
    </row>
    <row r="36" spans="1:7" s="8" customFormat="1" x14ac:dyDescent="0.25">
      <c r="A36" s="40" t="s">
        <v>28</v>
      </c>
      <c r="B36" s="50"/>
      <c r="C36" s="50">
        <v>0</v>
      </c>
      <c r="D36" s="50"/>
      <c r="E36" s="51"/>
      <c r="F36" s="52">
        <v>0</v>
      </c>
      <c r="G36" s="51"/>
    </row>
    <row r="37" spans="1:7" s="8" customFormat="1" x14ac:dyDescent="0.25">
      <c r="A37" s="24" t="s">
        <v>62</v>
      </c>
      <c r="B37" s="57"/>
      <c r="C37" s="57">
        <v>0</v>
      </c>
      <c r="D37" s="57"/>
      <c r="E37" s="52"/>
      <c r="F37" s="52">
        <v>0</v>
      </c>
      <c r="G37" s="52"/>
    </row>
    <row r="38" spans="1:7" s="8" customFormat="1" x14ac:dyDescent="0.25">
      <c r="A38" s="24" t="s">
        <v>63</v>
      </c>
      <c r="B38" s="57"/>
      <c r="C38" s="57">
        <f>B57*E52*(1-'(2)(a)(i) One Time (all)'!$G$35)</f>
        <v>760974.22319999989</v>
      </c>
      <c r="D38" s="57"/>
      <c r="E38" s="52"/>
      <c r="F38" s="52">
        <v>760974.22319999989</v>
      </c>
      <c r="G38" s="52"/>
    </row>
    <row r="39" spans="1:7" ht="15.75" thickBot="1" x14ac:dyDescent="0.3">
      <c r="A39" s="24" t="s">
        <v>64</v>
      </c>
      <c r="B39" s="52"/>
      <c r="C39" s="57">
        <f>B58*E53*(1-'(2)(a)(i) One Time (all)'!$G$35)</f>
        <v>1053309.3293875677</v>
      </c>
      <c r="D39" s="52"/>
      <c r="E39" s="57"/>
      <c r="F39" s="52">
        <v>1053309.3293875677</v>
      </c>
      <c r="G39" s="52"/>
    </row>
    <row r="40" spans="1:7" s="8" customFormat="1" ht="15.75" thickBot="1" x14ac:dyDescent="0.3">
      <c r="A40" s="42" t="s">
        <v>65</v>
      </c>
      <c r="B40" s="55">
        <f>SUM(B36:B39)</f>
        <v>0</v>
      </c>
      <c r="C40" s="55">
        <f t="shared" ref="C40:G40" si="1">SUM(C36:C39)</f>
        <v>1814283.5525875676</v>
      </c>
      <c r="D40" s="55">
        <f t="shared" si="1"/>
        <v>0</v>
      </c>
      <c r="E40" s="55">
        <f t="shared" si="1"/>
        <v>0</v>
      </c>
      <c r="F40" s="55">
        <f t="shared" si="1"/>
        <v>1814283.5525875676</v>
      </c>
      <c r="G40" s="55">
        <f t="shared" si="1"/>
        <v>0</v>
      </c>
    </row>
    <row r="41" spans="1:7" s="8" customFormat="1" ht="15.75" thickBot="1" x14ac:dyDescent="0.3">
      <c r="A41" s="15"/>
      <c r="B41" s="58"/>
      <c r="C41" s="58"/>
      <c r="D41" s="58"/>
      <c r="E41" s="58"/>
      <c r="F41" s="58"/>
      <c r="G41" s="59"/>
    </row>
    <row r="42" spans="1:7" s="8" customFormat="1" ht="15.75" thickBot="1" x14ac:dyDescent="0.3">
      <c r="A42" s="46" t="s">
        <v>66</v>
      </c>
      <c r="B42" s="55">
        <f t="shared" ref="B42:G42" si="2">B33+B40</f>
        <v>-3390804.1718315911</v>
      </c>
      <c r="C42" s="55">
        <f>C33+C40</f>
        <v>1814283.5525875676</v>
      </c>
      <c r="D42" s="55">
        <f t="shared" si="2"/>
        <v>-932343.56682765996</v>
      </c>
      <c r="E42" s="55">
        <f>E33+E40</f>
        <v>-769620.81985370815</v>
      </c>
      <c r="F42" s="55">
        <f t="shared" si="2"/>
        <v>1814283.5525875676</v>
      </c>
      <c r="G42" s="55">
        <f t="shared" si="2"/>
        <v>-1441310.0149770002</v>
      </c>
    </row>
    <row r="43" spans="1:7" s="8" customFormat="1" ht="15.75" thickBot="1" x14ac:dyDescent="0.3">
      <c r="A43" s="43"/>
      <c r="B43" s="44"/>
      <c r="C43" s="44"/>
      <c r="D43" s="44"/>
      <c r="E43" s="45"/>
      <c r="F43" s="45"/>
      <c r="G43" s="44"/>
    </row>
    <row r="44" spans="1:7" ht="15.75" thickBot="1" x14ac:dyDescent="0.3">
      <c r="A44" s="187" t="s">
        <v>67</v>
      </c>
      <c r="B44" s="176"/>
      <c r="C44" s="188"/>
      <c r="D44" s="118">
        <v>502826000</v>
      </c>
      <c r="E44" s="120"/>
      <c r="F44" s="120"/>
      <c r="G44" s="118">
        <v>502826000</v>
      </c>
    </row>
    <row r="45" spans="1:7" x14ac:dyDescent="0.25">
      <c r="A45" s="8"/>
      <c r="B45" s="1" t="s">
        <v>68</v>
      </c>
      <c r="C45" s="2"/>
      <c r="D45" s="13">
        <f>SUM(B42:D42)*1.029768</f>
        <v>-2583548.0551626654</v>
      </c>
      <c r="E45" s="1" t="s">
        <v>69</v>
      </c>
      <c r="F45" s="2"/>
      <c r="G45" s="13">
        <f>SUM(E42:G42)*1.029768</f>
        <v>-408454.67854095454</v>
      </c>
    </row>
    <row r="46" spans="1:7" ht="15" customHeight="1" x14ac:dyDescent="0.25">
      <c r="A46" s="8"/>
      <c r="B46" s="192">
        <f>D45/D44</f>
        <v>-5.1380558188372626E-3</v>
      </c>
      <c r="C46" s="193"/>
      <c r="D46" s="194"/>
      <c r="E46" s="192">
        <f>G45/G44</f>
        <v>-8.1231813498298521E-4</v>
      </c>
      <c r="F46" s="193"/>
      <c r="G46" s="194"/>
    </row>
    <row r="47" spans="1:7" ht="15.75" thickBot="1" x14ac:dyDescent="0.3">
      <c r="A47" s="8"/>
      <c r="B47" s="195"/>
      <c r="C47" s="196"/>
      <c r="D47" s="197"/>
      <c r="E47" s="195"/>
      <c r="F47" s="196"/>
      <c r="G47" s="197"/>
    </row>
    <row r="48" spans="1:7" x14ac:dyDescent="0.25">
      <c r="A48" s="8"/>
      <c r="B48" s="8"/>
      <c r="C48" s="8"/>
      <c r="D48" s="8"/>
      <c r="E48" s="8"/>
      <c r="F48" s="4"/>
      <c r="G48" s="5"/>
    </row>
    <row r="49" spans="1:7" x14ac:dyDescent="0.25">
      <c r="A49" s="8"/>
      <c r="B49" s="8"/>
      <c r="C49" s="8"/>
      <c r="D49" s="8"/>
      <c r="E49" s="8"/>
      <c r="F49" s="4"/>
      <c r="G49" s="5"/>
    </row>
    <row r="50" spans="1:7" x14ac:dyDescent="0.25">
      <c r="A50" s="62" t="s">
        <v>70</v>
      </c>
      <c r="B50" s="8"/>
      <c r="C50" s="8"/>
      <c r="D50" s="8"/>
      <c r="E50" s="8"/>
      <c r="F50" s="8"/>
      <c r="G50" s="8"/>
    </row>
    <row r="51" spans="1:7" ht="30" x14ac:dyDescent="0.25">
      <c r="A51" s="63" t="s">
        <v>71</v>
      </c>
      <c r="B51" s="127" t="s">
        <v>80</v>
      </c>
      <c r="C51" s="127" t="s">
        <v>73</v>
      </c>
      <c r="D51" s="64" t="s">
        <v>74</v>
      </c>
      <c r="E51" s="64" t="s">
        <v>81</v>
      </c>
      <c r="F51" s="8"/>
      <c r="G51" s="8"/>
    </row>
    <row r="52" spans="1:7" x14ac:dyDescent="0.25">
      <c r="A52" s="8" t="s">
        <v>27</v>
      </c>
      <c r="B52" s="8"/>
      <c r="C52" s="8"/>
      <c r="D52" s="61">
        <v>173497</v>
      </c>
      <c r="E52" s="66">
        <v>8</v>
      </c>
      <c r="F52" s="121" t="s">
        <v>95</v>
      </c>
      <c r="G52" s="8"/>
    </row>
    <row r="53" spans="1:7" x14ac:dyDescent="0.25">
      <c r="A53" s="8" t="s">
        <v>49</v>
      </c>
      <c r="B53" s="61"/>
      <c r="C53" s="61"/>
      <c r="D53" s="61">
        <v>4882</v>
      </c>
      <c r="E53" s="65">
        <v>7.7516999999999996</v>
      </c>
      <c r="F53" s="121" t="s">
        <v>96</v>
      </c>
      <c r="G53" s="8"/>
    </row>
    <row r="55" spans="1:7" s="8" customFormat="1" x14ac:dyDescent="0.25"/>
    <row r="56" spans="1:7" s="8" customFormat="1" ht="30" x14ac:dyDescent="0.25">
      <c r="B56" s="75" t="s">
        <v>82</v>
      </c>
      <c r="C56" s="75"/>
      <c r="D56" s="63" t="s">
        <v>76</v>
      </c>
    </row>
    <row r="57" spans="1:7" x14ac:dyDescent="0.25">
      <c r="A57" s="8" t="s">
        <v>27</v>
      </c>
      <c r="B57" s="61">
        <v>274839</v>
      </c>
      <c r="C57" s="61"/>
      <c r="D57" s="74"/>
      <c r="E57" s="8"/>
      <c r="F57" s="8"/>
      <c r="G57" s="8"/>
    </row>
    <row r="58" spans="1:7" x14ac:dyDescent="0.25">
      <c r="A58" s="8" t="s">
        <v>83</v>
      </c>
      <c r="B58" s="76">
        <f>'(2)(a)(i) One Time (all)'!B44</f>
        <v>392606.39999999997</v>
      </c>
      <c r="C58" s="76"/>
      <c r="D58" s="61">
        <f>'(2)(a)(i) One Time (all)'!B47</f>
        <v>419671.41575091</v>
      </c>
      <c r="E58" s="8"/>
      <c r="F58" s="8"/>
      <c r="G58" s="8"/>
    </row>
  </sheetData>
  <mergeCells count="15">
    <mergeCell ref="A1:G1"/>
    <mergeCell ref="G14:G15"/>
    <mergeCell ref="A44:C44"/>
    <mergeCell ref="B46:D47"/>
    <mergeCell ref="E46:G47"/>
    <mergeCell ref="A2:G5"/>
    <mergeCell ref="A6:G11"/>
    <mergeCell ref="A13:A15"/>
    <mergeCell ref="B13:D13"/>
    <mergeCell ref="E13:G13"/>
    <mergeCell ref="B14:B15"/>
    <mergeCell ref="C14:C15"/>
    <mergeCell ref="D14:D15"/>
    <mergeCell ref="E14:E15"/>
    <mergeCell ref="F14:F15"/>
  </mergeCells>
  <pageMargins left="0.7" right="0.7" top="0.75" bottom="0.75" header="0.3" footer="0.3"/>
  <pageSetup orientation="portrait" r:id="rId1"/>
  <headerFooter>
    <oddHeader>&amp;CCONFIDENTIAL Per WAC -480-07-160
Entire document is confidential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opLeftCell="A11" zoomScaleNormal="100" workbookViewId="0">
      <selection activeCell="I36" sqref="I36"/>
    </sheetView>
  </sheetViews>
  <sheetFormatPr defaultRowHeight="15" x14ac:dyDescent="0.25"/>
  <cols>
    <col min="1" max="1" width="24.28515625" style="6" bestFit="1" customWidth="1"/>
    <col min="2" max="2" width="21.28515625" style="6" customWidth="1"/>
    <col min="3" max="3" width="18.28515625" style="6" customWidth="1"/>
    <col min="4" max="4" width="23.42578125" style="6" customWidth="1"/>
    <col min="5" max="5" width="32.28515625" style="6" customWidth="1"/>
    <col min="6" max="6" width="49.85546875" style="6" customWidth="1"/>
    <col min="7" max="8" width="9.140625" style="6"/>
    <col min="9" max="9" width="11.42578125" style="6" bestFit="1" customWidth="1"/>
    <col min="10" max="16384" width="9.140625" style="6"/>
  </cols>
  <sheetData>
    <row r="1" spans="1:6" ht="31.5" customHeight="1" thickBot="1" x14ac:dyDescent="0.4">
      <c r="A1" s="175" t="s">
        <v>84</v>
      </c>
      <c r="B1" s="198"/>
      <c r="C1" s="198"/>
      <c r="D1" s="198"/>
      <c r="E1" s="198"/>
      <c r="F1" s="198"/>
    </row>
    <row r="2" spans="1:6" ht="50.25" customHeight="1" thickBot="1" x14ac:dyDescent="0.4">
      <c r="A2" s="112">
        <v>2018</v>
      </c>
      <c r="B2" s="198" t="s">
        <v>85</v>
      </c>
      <c r="C2" s="205"/>
      <c r="D2" s="205"/>
      <c r="E2" s="205"/>
      <c r="F2" s="205"/>
    </row>
    <row r="3" spans="1:6" ht="15.75" customHeight="1" thickBot="1" x14ac:dyDescent="0.4">
      <c r="A3" s="9"/>
      <c r="B3" s="199" t="s">
        <v>86</v>
      </c>
      <c r="C3" s="200"/>
      <c r="D3" s="201"/>
      <c r="E3" s="199" t="s">
        <v>87</v>
      </c>
      <c r="F3" s="201"/>
    </row>
    <row r="4" spans="1:6" ht="45" x14ac:dyDescent="0.25">
      <c r="A4" s="18" t="s">
        <v>3</v>
      </c>
      <c r="B4" s="19" t="s">
        <v>88</v>
      </c>
      <c r="C4" s="19" t="s">
        <v>36</v>
      </c>
      <c r="D4" s="19" t="s">
        <v>89</v>
      </c>
      <c r="E4" s="19" t="s">
        <v>90</v>
      </c>
      <c r="F4" s="19" t="s">
        <v>91</v>
      </c>
    </row>
    <row r="5" spans="1:6" x14ac:dyDescent="0.25">
      <c r="A5" s="20" t="s">
        <v>15</v>
      </c>
      <c r="B5" s="110">
        <f>'(2)(a)(i) One Time (all)'!G16</f>
        <v>-155825.32874060509</v>
      </c>
      <c r="C5" s="17">
        <v>4862</v>
      </c>
      <c r="D5" s="111">
        <f>B5/C5</f>
        <v>-32.049635693254849</v>
      </c>
      <c r="E5" s="17">
        <v>4862</v>
      </c>
      <c r="F5" s="21">
        <f>E5*D5</f>
        <v>-155825.32874060507</v>
      </c>
    </row>
    <row r="6" spans="1:6" x14ac:dyDescent="0.25">
      <c r="A6" s="22" t="s">
        <v>16</v>
      </c>
      <c r="B6" s="110">
        <f>'(2)(a)(i) One Time (all)'!G17</f>
        <v>-1017345.7078353526</v>
      </c>
      <c r="C6" s="17">
        <v>14197</v>
      </c>
      <c r="D6" s="111">
        <f t="shared" ref="D6:D12" si="0">B6/C6</f>
        <v>-71.659203200348855</v>
      </c>
      <c r="E6" s="17">
        <v>14197</v>
      </c>
      <c r="F6" s="21">
        <f t="shared" ref="F6:F15" si="1">E6*D6</f>
        <v>-1017345.7078353527</v>
      </c>
    </row>
    <row r="7" spans="1:6" x14ac:dyDescent="0.25">
      <c r="A7" s="22" t="s">
        <v>17</v>
      </c>
      <c r="B7" s="110">
        <f>'(2)(a)(i) One Time (all)'!G18</f>
        <v>-2527658.7871261169</v>
      </c>
      <c r="C7" s="17">
        <v>29008</v>
      </c>
      <c r="D7" s="111">
        <f t="shared" si="0"/>
        <v>-87.13661014637745</v>
      </c>
      <c r="E7" s="17">
        <v>29008</v>
      </c>
      <c r="F7" s="21">
        <f t="shared" si="1"/>
        <v>-2527658.7871261169</v>
      </c>
    </row>
    <row r="8" spans="1:6" x14ac:dyDescent="0.25">
      <c r="A8" s="22" t="s">
        <v>18</v>
      </c>
      <c r="B8" s="110">
        <f>'(2)(a)(i) One Time (all)'!G19</f>
        <v>-2728006.8917778786</v>
      </c>
      <c r="C8" s="17">
        <v>45808</v>
      </c>
      <c r="D8" s="111">
        <f t="shared" si="0"/>
        <v>-59.553066970351871</v>
      </c>
      <c r="E8" s="17">
        <v>45808</v>
      </c>
      <c r="F8" s="21">
        <f t="shared" si="1"/>
        <v>-2728006.8917778786</v>
      </c>
    </row>
    <row r="9" spans="1:6" x14ac:dyDescent="0.25">
      <c r="A9" s="22" t="s">
        <v>19</v>
      </c>
      <c r="B9" s="110">
        <f>'(2)(a)(i) One Time (all)'!G20</f>
        <v>-1899932.1023558602</v>
      </c>
      <c r="C9" s="17">
        <v>20517</v>
      </c>
      <c r="D9" s="111">
        <f t="shared" si="0"/>
        <v>-92.602822164832105</v>
      </c>
      <c r="E9" s="17">
        <v>20517</v>
      </c>
      <c r="F9" s="21">
        <f t="shared" si="1"/>
        <v>-1899932.1023558604</v>
      </c>
    </row>
    <row r="10" spans="1:6" x14ac:dyDescent="0.25">
      <c r="A10" s="22" t="s">
        <v>20</v>
      </c>
      <c r="B10" s="110">
        <f>'(2)(a)(i) One Time (all)'!G21</f>
        <v>-603357.27530905697</v>
      </c>
      <c r="C10" s="17">
        <v>21435</v>
      </c>
      <c r="D10" s="111">
        <f t="shared" si="0"/>
        <v>-28.148228379242219</v>
      </c>
      <c r="E10" s="17">
        <v>21435</v>
      </c>
      <c r="F10" s="21">
        <f t="shared" si="1"/>
        <v>-603357.27530905697</v>
      </c>
    </row>
    <row r="11" spans="1:6" x14ac:dyDescent="0.25">
      <c r="A11" s="22" t="s">
        <v>21</v>
      </c>
      <c r="B11" s="110">
        <f>'(2)(a)(i) One Time (all)'!G22</f>
        <v>-671624.72600253532</v>
      </c>
      <c r="C11" s="17">
        <v>7709</v>
      </c>
      <c r="D11" s="111">
        <f t="shared" si="0"/>
        <v>-87.122159294660179</v>
      </c>
      <c r="E11" s="17">
        <v>7709</v>
      </c>
      <c r="F11" s="21">
        <f t="shared" si="1"/>
        <v>-671624.72600253532</v>
      </c>
    </row>
    <row r="12" spans="1:6" x14ac:dyDescent="0.25">
      <c r="A12" s="22" t="s">
        <v>22</v>
      </c>
      <c r="B12" s="110">
        <f>'(2)(a)(i) One Time (all)'!G23</f>
        <v>-1087924.942091349</v>
      </c>
      <c r="C12" s="17">
        <v>14529</v>
      </c>
      <c r="D12" s="111">
        <f t="shared" si="0"/>
        <v>-74.879547256614288</v>
      </c>
      <c r="E12" s="17">
        <v>14529</v>
      </c>
      <c r="F12" s="21">
        <f t="shared" si="1"/>
        <v>-1087924.942091349</v>
      </c>
    </row>
    <row r="13" spans="1:6" x14ac:dyDescent="0.25">
      <c r="A13" s="22" t="s">
        <v>23</v>
      </c>
      <c r="B13" s="110">
        <f>'(2)(a)(i) One Time (all)'!G24</f>
        <v>-1133571.0805653024</v>
      </c>
      <c r="C13" s="17">
        <v>12024</v>
      </c>
      <c r="D13" s="111">
        <f>B13/C13</f>
        <v>-94.275705303168863</v>
      </c>
      <c r="E13" s="17">
        <v>12024</v>
      </c>
      <c r="F13" s="21">
        <f>E13*D13</f>
        <v>-1133571.0805653024</v>
      </c>
    </row>
    <row r="14" spans="1:6" x14ac:dyDescent="0.25">
      <c r="A14" s="22" t="s">
        <v>24</v>
      </c>
      <c r="B14" s="110">
        <f>'(2)(a)(ii)Annual-2018 actual'!B25</f>
        <v>2423039.312331378</v>
      </c>
      <c r="C14" s="17">
        <f>'(2)(a)(ii)Annual-2018 actual'!B58</f>
        <v>392606.39999999997</v>
      </c>
      <c r="D14" s="111">
        <f>B14/C14</f>
        <v>6.1716755313499174</v>
      </c>
      <c r="E14" s="17">
        <v>320766</v>
      </c>
      <c r="F14" s="21">
        <f>E14*D14</f>
        <v>1979663.6734889876</v>
      </c>
    </row>
    <row r="15" spans="1:6" x14ac:dyDescent="0.25">
      <c r="A15" s="22" t="s">
        <v>25</v>
      </c>
      <c r="B15" s="110">
        <f>'(2)(a)(i) One Time (all)'!G26</f>
        <v>1669354.461419527</v>
      </c>
      <c r="C15" s="17">
        <v>8804</v>
      </c>
      <c r="D15" s="111">
        <f>B15/C15</f>
        <v>189.6131828054892</v>
      </c>
      <c r="E15" s="17">
        <v>8804</v>
      </c>
      <c r="F15" s="21">
        <f t="shared" si="1"/>
        <v>1669354.461419527</v>
      </c>
    </row>
    <row r="16" spans="1:6" x14ac:dyDescent="0.25">
      <c r="A16" s="22" t="s">
        <v>26</v>
      </c>
      <c r="B16" s="110">
        <f>'(2)(a)(i) One Time (all)'!G27</f>
        <v>2547344.3177372161</v>
      </c>
      <c r="C16" s="17">
        <v>13146</v>
      </c>
      <c r="D16" s="111">
        <f t="shared" ref="D16:D17" si="2">B16/C16</f>
        <v>193.77333924670745</v>
      </c>
      <c r="E16" s="17">
        <v>13146</v>
      </c>
      <c r="F16" s="21">
        <f>E16*D16</f>
        <v>2547344.3177372161</v>
      </c>
    </row>
    <row r="17" spans="1:12" x14ac:dyDescent="0.25">
      <c r="A17" s="22" t="s">
        <v>27</v>
      </c>
      <c r="B17" s="110">
        <v>0</v>
      </c>
      <c r="C17" s="17">
        <f>'(2)(a)(ii)Annual-2018 actual'!B57</f>
        <v>274839</v>
      </c>
      <c r="D17" s="111">
        <f t="shared" si="2"/>
        <v>0</v>
      </c>
      <c r="E17" s="17">
        <v>0</v>
      </c>
      <c r="F17" s="21">
        <f>E17*D17</f>
        <v>0</v>
      </c>
    </row>
    <row r="18" spans="1:12" x14ac:dyDescent="0.25">
      <c r="A18" s="23" t="s">
        <v>28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K18" s="119"/>
      <c r="L18" s="119"/>
    </row>
    <row r="19" spans="1:12" x14ac:dyDescent="0.25">
      <c r="A19" s="23" t="s">
        <v>29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</row>
    <row r="20" spans="1:12" x14ac:dyDescent="0.25">
      <c r="A20" s="23" t="s">
        <v>30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</row>
    <row r="21" spans="1:12" x14ac:dyDescent="0.25">
      <c r="A21" s="23" t="s">
        <v>31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</row>
    <row r="23" spans="1:12" ht="52.5" customHeight="1" thickBot="1" x14ac:dyDescent="0.4">
      <c r="A23" s="112">
        <v>2019</v>
      </c>
      <c r="B23" s="206" t="s">
        <v>85</v>
      </c>
      <c r="C23" s="207"/>
      <c r="D23" s="207"/>
      <c r="E23" s="207"/>
      <c r="F23" s="207"/>
    </row>
    <row r="24" spans="1:12" ht="18" customHeight="1" x14ac:dyDescent="0.35">
      <c r="A24" s="112"/>
      <c r="B24" s="202" t="s">
        <v>86</v>
      </c>
      <c r="C24" s="203"/>
      <c r="D24" s="204"/>
      <c r="E24" s="202" t="s">
        <v>87</v>
      </c>
      <c r="F24" s="204"/>
    </row>
    <row r="25" spans="1:12" ht="45" x14ac:dyDescent="0.25">
      <c r="A25" s="113" t="s">
        <v>3</v>
      </c>
      <c r="B25" s="113" t="s">
        <v>88</v>
      </c>
      <c r="C25" s="113" t="s">
        <v>36</v>
      </c>
      <c r="D25" s="113" t="s">
        <v>89</v>
      </c>
      <c r="E25" s="113" t="s">
        <v>90</v>
      </c>
      <c r="F25" s="113" t="s">
        <v>91</v>
      </c>
    </row>
    <row r="26" spans="1:12" x14ac:dyDescent="0.25">
      <c r="A26" s="114" t="s">
        <v>15</v>
      </c>
      <c r="B26" s="17">
        <f>'(2)(a)(i) One Time (all)'!G16</f>
        <v>-155825.32874060509</v>
      </c>
      <c r="C26" s="17">
        <v>760</v>
      </c>
      <c r="D26" s="110">
        <f>B26/C26</f>
        <v>-205.03332729026985</v>
      </c>
      <c r="E26" s="17">
        <v>760</v>
      </c>
      <c r="F26" s="110">
        <f>E26*D26</f>
        <v>-155825.32874060509</v>
      </c>
    </row>
    <row r="27" spans="1:12" x14ac:dyDescent="0.25">
      <c r="A27" s="23" t="s">
        <v>16</v>
      </c>
      <c r="B27" s="17">
        <f>'(2)(a)(i) One Time (all)'!G17</f>
        <v>-1017345.7078353526</v>
      </c>
      <c r="C27" s="17">
        <v>8209</v>
      </c>
      <c r="D27" s="110">
        <f t="shared" ref="D27:D37" si="3">B27/C27</f>
        <v>-123.93052842433337</v>
      </c>
      <c r="E27" s="17">
        <v>8209</v>
      </c>
      <c r="F27" s="110">
        <f t="shared" ref="F27:F38" si="4">E27*D27</f>
        <v>-1017345.7078353526</v>
      </c>
    </row>
    <row r="28" spans="1:12" x14ac:dyDescent="0.25">
      <c r="A28" s="23" t="s">
        <v>17</v>
      </c>
      <c r="B28" s="17">
        <f>'(2)(a)(i) One Time (all)'!G18</f>
        <v>-2527658.7871261169</v>
      </c>
      <c r="C28" s="17">
        <v>20505</v>
      </c>
      <c r="D28" s="110">
        <f t="shared" si="3"/>
        <v>-123.27036269817688</v>
      </c>
      <c r="E28" s="17">
        <v>20505</v>
      </c>
      <c r="F28" s="110">
        <f>E28*D28</f>
        <v>-2527658.7871261169</v>
      </c>
    </row>
    <row r="29" spans="1:12" x14ac:dyDescent="0.25">
      <c r="A29" s="23" t="s">
        <v>18</v>
      </c>
      <c r="B29" s="17">
        <f>'(2)(a)(i) One Time (all)'!G19</f>
        <v>-2728006.8917778786</v>
      </c>
      <c r="C29" s="17">
        <v>19534</v>
      </c>
      <c r="D29" s="110">
        <f t="shared" si="3"/>
        <v>-139.65428953506085</v>
      </c>
      <c r="E29" s="17">
        <v>19534</v>
      </c>
      <c r="F29" s="110">
        <f t="shared" si="4"/>
        <v>-2728006.8917778786</v>
      </c>
    </row>
    <row r="30" spans="1:12" x14ac:dyDescent="0.25">
      <c r="A30" s="23" t="s">
        <v>19</v>
      </c>
      <c r="B30" s="17">
        <f>'(2)(a)(i) One Time (all)'!G20</f>
        <v>-1899932.1023558602</v>
      </c>
      <c r="C30" s="17">
        <v>18144</v>
      </c>
      <c r="D30" s="110">
        <f t="shared" si="3"/>
        <v>-104.71407089703816</v>
      </c>
      <c r="E30" s="17">
        <v>18144</v>
      </c>
      <c r="F30" s="110">
        <f t="shared" si="4"/>
        <v>-1899932.1023558602</v>
      </c>
    </row>
    <row r="31" spans="1:12" x14ac:dyDescent="0.25">
      <c r="A31" s="23" t="s">
        <v>20</v>
      </c>
      <c r="B31" s="17">
        <f>'(2)(a)(i) One Time (all)'!G21</f>
        <v>-603357.27530905697</v>
      </c>
      <c r="C31" s="17">
        <v>27032</v>
      </c>
      <c r="D31" s="110">
        <f t="shared" si="3"/>
        <v>-22.320112285774524</v>
      </c>
      <c r="E31" s="17">
        <v>27032</v>
      </c>
      <c r="F31" s="110">
        <f t="shared" si="4"/>
        <v>-603357.27530905697</v>
      </c>
    </row>
    <row r="32" spans="1:12" x14ac:dyDescent="0.25">
      <c r="A32" s="23" t="s">
        <v>21</v>
      </c>
      <c r="B32" s="17">
        <f>'(2)(a)(i) One Time (all)'!G22</f>
        <v>-671624.72600253532</v>
      </c>
      <c r="C32" s="17">
        <v>6725</v>
      </c>
      <c r="D32" s="110">
        <f t="shared" si="3"/>
        <v>-99.869847732719009</v>
      </c>
      <c r="E32" s="17">
        <v>6725</v>
      </c>
      <c r="F32" s="110">
        <f t="shared" si="4"/>
        <v>-671624.72600253532</v>
      </c>
    </row>
    <row r="33" spans="1:11" x14ac:dyDescent="0.25">
      <c r="A33" s="23" t="s">
        <v>22</v>
      </c>
      <c r="B33" s="17">
        <f>'(2)(a)(i) One Time (all)'!G23</f>
        <v>-1087924.942091349</v>
      </c>
      <c r="C33" s="17">
        <v>24079</v>
      </c>
      <c r="D33" s="110">
        <f t="shared" si="3"/>
        <v>-45.181483537163047</v>
      </c>
      <c r="E33" s="17">
        <v>24079</v>
      </c>
      <c r="F33" s="110">
        <f t="shared" si="4"/>
        <v>-1087924.942091349</v>
      </c>
    </row>
    <row r="34" spans="1:11" x14ac:dyDescent="0.25">
      <c r="A34" s="23" t="s">
        <v>23</v>
      </c>
      <c r="B34" s="17">
        <f>'(2)(a)(i) One Time (all)'!G24</f>
        <v>-1133571.0805653024</v>
      </c>
      <c r="C34" s="17">
        <v>18851</v>
      </c>
      <c r="D34" s="110">
        <f t="shared" si="3"/>
        <v>-60.133206756421536</v>
      </c>
      <c r="E34" s="17">
        <v>18851</v>
      </c>
      <c r="F34" s="110">
        <f t="shared" si="4"/>
        <v>-1133571.0805653024</v>
      </c>
    </row>
    <row r="35" spans="1:11" x14ac:dyDescent="0.25">
      <c r="A35" s="23" t="s">
        <v>24</v>
      </c>
      <c r="B35" s="17">
        <f>'(2)(a)(ii)Annual-2019, estimate'!B25</f>
        <v>2220136.8388925055</v>
      </c>
      <c r="C35" s="17">
        <f>'(2)(a)(ii)Annual-2019, estimate'!C53</f>
        <v>359730</v>
      </c>
      <c r="D35" s="111">
        <f>B35/C35</f>
        <v>6.1716755313499165</v>
      </c>
      <c r="E35" s="17">
        <v>356487</v>
      </c>
      <c r="F35" s="110">
        <f>E35*D35</f>
        <v>2200122.0951443375</v>
      </c>
      <c r="J35" s="119"/>
      <c r="K35" s="119"/>
    </row>
    <row r="36" spans="1:11" x14ac:dyDescent="0.25">
      <c r="A36" s="23" t="s">
        <v>25</v>
      </c>
      <c r="B36" s="115">
        <f>'(2)(a)(i) One Time (all)'!G26</f>
        <v>1669354.461419527</v>
      </c>
      <c r="C36" s="17">
        <v>8605</v>
      </c>
      <c r="D36" s="110">
        <f t="shared" si="3"/>
        <v>193.9981942381786</v>
      </c>
      <c r="E36" s="17">
        <v>8605</v>
      </c>
      <c r="F36" s="110">
        <f t="shared" ref="F36:F37" si="5">E36*D36</f>
        <v>1669354.461419527</v>
      </c>
      <c r="I36" s="134"/>
    </row>
    <row r="37" spans="1:11" x14ac:dyDescent="0.25">
      <c r="A37" s="23" t="s">
        <v>26</v>
      </c>
      <c r="B37" s="115">
        <f>'(2)(a)(i) One Time (all)'!G27</f>
        <v>2547344.3177372161</v>
      </c>
      <c r="C37" s="17">
        <v>5213</v>
      </c>
      <c r="D37" s="110">
        <f t="shared" si="3"/>
        <v>488.65227656574257</v>
      </c>
      <c r="E37" s="17">
        <v>5213</v>
      </c>
      <c r="F37" s="110">
        <f t="shared" si="5"/>
        <v>2547344.3177372161</v>
      </c>
    </row>
    <row r="38" spans="1:11" x14ac:dyDescent="0.25">
      <c r="A38" s="23" t="s">
        <v>27</v>
      </c>
      <c r="B38" s="17">
        <f>'(2)(a)(i) One Time (all)'!G28</f>
        <v>0</v>
      </c>
      <c r="C38" s="17">
        <v>293462</v>
      </c>
      <c r="D38" s="110">
        <v>0</v>
      </c>
      <c r="E38" s="17">
        <v>0</v>
      </c>
      <c r="F38" s="110">
        <f t="shared" si="4"/>
        <v>0</v>
      </c>
    </row>
    <row r="39" spans="1:11" x14ac:dyDescent="0.25">
      <c r="A39" s="23" t="s">
        <v>28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</row>
    <row r="40" spans="1:11" x14ac:dyDescent="0.25">
      <c r="A40" s="23" t="s">
        <v>29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</row>
    <row r="41" spans="1:11" x14ac:dyDescent="0.25">
      <c r="A41" s="23" t="s">
        <v>30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</row>
    <row r="42" spans="1:11" x14ac:dyDescent="0.25">
      <c r="A42" s="23" t="s">
        <v>31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</row>
    <row r="43" spans="1:11" x14ac:dyDescent="0.25">
      <c r="A43" s="116"/>
      <c r="B43" s="116"/>
      <c r="C43" s="116"/>
      <c r="D43" s="116"/>
      <c r="E43" s="116"/>
      <c r="F43" s="116"/>
    </row>
    <row r="45" spans="1:11" x14ac:dyDescent="0.25">
      <c r="A45" s="6" t="s">
        <v>94</v>
      </c>
    </row>
    <row r="46" spans="1:11" x14ac:dyDescent="0.25">
      <c r="E46" s="119"/>
    </row>
  </sheetData>
  <mergeCells count="7">
    <mergeCell ref="A1:F1"/>
    <mergeCell ref="B3:D3"/>
    <mergeCell ref="E3:F3"/>
    <mergeCell ref="B24:D24"/>
    <mergeCell ref="E24:F24"/>
    <mergeCell ref="B2:F2"/>
    <mergeCell ref="B23:F23"/>
  </mergeCells>
  <pageMargins left="0.7" right="0.7" top="0.75" bottom="0.75" header="0.3" footer="0.3"/>
  <pageSetup orientation="portrait" r:id="rId1"/>
  <headerFooter>
    <oddHeader>&amp;CCONFIDENTIAL Per WAC -480-07-160
Entire document is confidential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931CDF556145A40AD3077B8F8763165" ma:contentTypeVersion="7" ma:contentTypeDescription="" ma:contentTypeScope="" ma:versionID="546faaa6574c29c7223528b48dc4acf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1add469a04ec84511d21693c7e1b6b7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2:IsEFSEC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8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>
      <xsd:simpleType>
        <xsd:restriction base="dms:Choice">
          <xsd:enumeration value="Full Visibility"/>
          <xsd:enumeration value="Internal Only"/>
        </xsd:restriction>
      </xsd:simpleType>
    </xsd:element>
    <xsd:element name="IsEFSEC" ma:index="17" nillable="true" ma:displayName="IsEFSEC" ma:default="0" ma:internalName="IsEFSEC">
      <xsd:simpleType>
        <xsd:restriction base="dms:Boolean"/>
      </xsd:simpleType>
    </xsd:element>
    <xsd:element name="SignificantOrder" ma:index="25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2019-05-30T07:00:00+00:00</OpenedDate>
    <SignificantOrder xmlns="dc463f71-b30c-4ab2-9473-d307f9d35888">false</SignificantOrder>
    <Date1 xmlns="dc463f71-b30c-4ab2-9473-d307f9d35888">2019-06-21T07:00:00+00:00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190445</DocketNumber>
    <DelegatedOrder xmlns="dc463f71-b30c-4ab2-9473-d307f9d35888">false</DelegatedOrder>
  </documentManagement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931CDF556145A40AD3077B8F8763165" ma:contentTypeVersion="48" ma:contentTypeDescription="" ma:contentTypeScope="" ma:versionID="d51f009b3e4a635d540baba4cee2c30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6EFE11-2D21-4657-91A1-495F3CCF0B4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A1B300F-1C2E-41EF-96F3-71C4D8290A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c463f71-b30c-4ab2-9473-d307f9d358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96626E-1965-4721-8244-2F8A56A37B08}"/>
</file>

<file path=customXml/itemProps4.xml><?xml version="1.0" encoding="utf-8"?>
<ds:datastoreItem xmlns:ds="http://schemas.openxmlformats.org/officeDocument/2006/customXml" ds:itemID="{E3254FD4-2D3F-4D13-A083-6E71351E3E0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dc463f71-b30c-4ab2-9473-d307f9d35888"/>
    <ds:schemaRef ds:uri="http://schemas.microsoft.com/sharepoint/v3"/>
    <ds:schemaRef ds:uri="http://www.w3.org/XML/1998/namespace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B5649723-C459-4A91-A816-44515F8CD6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(2)(a)(i) One Time (all)</vt:lpstr>
      <vt:lpstr>(2)(a)(ii)Annual-2019, estimate</vt:lpstr>
      <vt:lpstr>(2)(a)(ii)Annual-2018 actual</vt:lpstr>
      <vt:lpstr>(2)(a)(iii)(A) and (B)</vt:lpstr>
    </vt:vector>
  </TitlesOfParts>
  <Manager/>
  <Company>Washington Utilities and Transportation Commission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Scanlan, Kathi (UTC)</dc:creator>
  <cp:keywords/>
  <dc:description/>
  <cp:lastModifiedBy>Gervais, Linda</cp:lastModifiedBy>
  <dcterms:created xsi:type="dcterms:W3CDTF">2016-07-07T17:22:29Z</dcterms:created>
  <dcterms:modified xsi:type="dcterms:W3CDTF">2019-06-21T17:05:33Z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{3AE1FDE3-8B20-4889-983C-824E00BFC41A}</vt:lpwstr>
  </property>
  <property fmtid="{D5CDD505-2E9C-101B-9397-08002B2CF9AE}" pid="3" name="ContentTypeId">
    <vt:lpwstr>0x0101006E56B4D1795A2E4DB2F0B01679ED314A004931CDF556145A40AD3077B8F8763165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