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756" yWindow="2940" windowWidth="14316" windowHeight="7416" tabRatio="792"/>
  </bookViews>
  <sheets>
    <sheet name="Lead G" sheetId="1" r:id="rId1"/>
    <sheet name="GAS 2016 GRC" sheetId="51" r:id="rId2"/>
    <sheet name="IS ALLOCATED" sheetId="50" r:id="rId3"/>
    <sheet name="Account 4101" sheetId="53" r:id="rId4"/>
    <sheet name="Account 4111" sheetId="52" r:id="rId5"/>
  </sheets>
  <externalReferences>
    <externalReference r:id="rId6"/>
    <externalReference r:id="rId7"/>
    <externalReference r:id="rId8"/>
    <externalReference r:id="rId9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N10" i="51" l="1"/>
  <c r="N11" i="51"/>
  <c r="N12" i="51"/>
  <c r="N13" i="51"/>
  <c r="N14" i="51"/>
  <c r="N15" i="51"/>
  <c r="N16" i="51"/>
  <c r="N17" i="51"/>
  <c r="N18" i="51"/>
  <c r="N19" i="51"/>
  <c r="N20" i="51"/>
  <c r="N21" i="51"/>
  <c r="N22" i="51"/>
  <c r="N23" i="51"/>
  <c r="N24" i="51"/>
  <c r="N25" i="51"/>
  <c r="N26" i="51"/>
  <c r="N27" i="51"/>
  <c r="N29" i="51"/>
  <c r="N30" i="51"/>
  <c r="N9" i="51"/>
  <c r="I34" i="51"/>
  <c r="M29" i="51"/>
  <c r="M30" i="51"/>
  <c r="M10" i="51"/>
  <c r="M11" i="51"/>
  <c r="M12" i="51"/>
  <c r="M13" i="51"/>
  <c r="M14" i="51"/>
  <c r="M15" i="51"/>
  <c r="M16" i="51"/>
  <c r="M17" i="51"/>
  <c r="M18" i="51"/>
  <c r="M19" i="51"/>
  <c r="M20" i="51"/>
  <c r="M21" i="51"/>
  <c r="M22" i="51"/>
  <c r="M23" i="51"/>
  <c r="M24" i="51"/>
  <c r="M25" i="51"/>
  <c r="M26" i="51"/>
  <c r="M27" i="51"/>
  <c r="M28" i="51"/>
  <c r="M9" i="51"/>
  <c r="C47" i="51" l="1"/>
  <c r="C31" i="51"/>
  <c r="E30" i="51"/>
  <c r="C42" i="51" s="1"/>
  <c r="E29" i="51"/>
  <c r="C41" i="51" s="1"/>
  <c r="E28" i="51"/>
  <c r="C40" i="51" s="1"/>
  <c r="D28" i="51"/>
  <c r="D27" i="51"/>
  <c r="E27" i="51" s="1"/>
  <c r="D26" i="51"/>
  <c r="E26" i="51" s="1"/>
  <c r="D25" i="51"/>
  <c r="E25" i="51" s="1"/>
  <c r="D24" i="51"/>
  <c r="E24" i="51" s="1"/>
  <c r="D23" i="51"/>
  <c r="E23" i="51" s="1"/>
  <c r="D22" i="51"/>
  <c r="E22" i="51" s="1"/>
  <c r="D21" i="51"/>
  <c r="E21" i="51" s="1"/>
  <c r="D20" i="51"/>
  <c r="E20" i="51" s="1"/>
  <c r="D19" i="51"/>
  <c r="E19" i="51" s="1"/>
  <c r="D18" i="51"/>
  <c r="E18" i="51" s="1"/>
  <c r="D17" i="51"/>
  <c r="E17" i="51" s="1"/>
  <c r="D16" i="51"/>
  <c r="E16" i="51" s="1"/>
  <c r="D15" i="51"/>
  <c r="E15" i="51" s="1"/>
  <c r="D14" i="51"/>
  <c r="E14" i="51" s="1"/>
  <c r="D13" i="51"/>
  <c r="E13" i="51" s="1"/>
  <c r="D12" i="51"/>
  <c r="E12" i="51" s="1"/>
  <c r="D11" i="51"/>
  <c r="E11" i="51" s="1"/>
  <c r="D10" i="51"/>
  <c r="E9" i="51"/>
  <c r="C39" i="51" s="1"/>
  <c r="D31" i="51" l="1"/>
  <c r="N28" i="51"/>
  <c r="N31" i="51" s="1"/>
  <c r="N34" i="51" s="1"/>
  <c r="D34" i="51"/>
  <c r="E17" i="1" s="1"/>
  <c r="E31" i="1" s="1"/>
  <c r="E10" i="51"/>
  <c r="E31" i="51" s="1"/>
  <c r="C38" i="50"/>
  <c r="B38" i="50"/>
  <c r="C37" i="50"/>
  <c r="B37" i="50"/>
  <c r="C35" i="50"/>
  <c r="B35" i="50"/>
  <c r="C33" i="50"/>
  <c r="B33" i="50"/>
  <c r="C29" i="50"/>
  <c r="B29" i="50"/>
  <c r="C26" i="50"/>
  <c r="B26" i="50"/>
  <c r="C25" i="50"/>
  <c r="B25" i="50"/>
  <c r="C24" i="50"/>
  <c r="B24" i="50"/>
  <c r="C21" i="50"/>
  <c r="B21" i="50"/>
  <c r="C20" i="50"/>
  <c r="B20" i="50"/>
  <c r="C19" i="50"/>
  <c r="B19" i="50"/>
  <c r="C18" i="50"/>
  <c r="B18" i="50"/>
  <c r="C12" i="50"/>
  <c r="B12" i="50"/>
  <c r="C11" i="50"/>
  <c r="B11" i="50"/>
  <c r="C10" i="50"/>
  <c r="B10" i="50"/>
  <c r="C9" i="50"/>
  <c r="B9" i="50"/>
  <c r="E25" i="1" l="1"/>
  <c r="E24" i="1"/>
  <c r="B9" i="53"/>
  <c r="B13" i="52"/>
  <c r="D21" i="50" l="1"/>
  <c r="D12" i="50"/>
  <c r="D10" i="50"/>
  <c r="D25" i="50" l="1"/>
  <c r="D33" i="50"/>
  <c r="D37" i="50"/>
  <c r="D20" i="50"/>
  <c r="D19" i="50"/>
  <c r="D9" i="50"/>
  <c r="D29" i="50"/>
  <c r="C13" i="50"/>
  <c r="C22" i="50"/>
  <c r="D38" i="50"/>
  <c r="D24" i="50"/>
  <c r="D26" i="50"/>
  <c r="D35" i="50"/>
  <c r="D11" i="50"/>
  <c r="D18" i="50"/>
  <c r="B22" i="50"/>
  <c r="B13" i="50"/>
  <c r="D13" i="50" l="1"/>
  <c r="D22" i="50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2" i="1" l="1"/>
  <c r="E28" i="1" l="1"/>
  <c r="B28" i="50" l="1"/>
  <c r="C28" i="50" l="1"/>
  <c r="D28" i="50" s="1"/>
  <c r="B36" i="50" l="1"/>
  <c r="C36" i="50"/>
  <c r="D36" i="50" l="1"/>
  <c r="C31" i="50"/>
  <c r="B34" i="50"/>
  <c r="C32" i="50"/>
  <c r="B30" i="50"/>
  <c r="B31" i="50"/>
  <c r="B32" i="50"/>
  <c r="C30" i="50"/>
  <c r="C34" i="50"/>
  <c r="D32" i="50" l="1"/>
  <c r="D31" i="50"/>
  <c r="D30" i="50"/>
  <c r="D34" i="50"/>
  <c r="C27" i="50" l="1"/>
  <c r="C39" i="50" s="1"/>
  <c r="C41" i="50" s="1"/>
  <c r="C3" i="51" s="1"/>
  <c r="C5" i="51" s="1"/>
  <c r="B27" i="50"/>
  <c r="C37" i="51" l="1"/>
  <c r="C32" i="51"/>
  <c r="D27" i="50"/>
  <c r="D39" i="50" s="1"/>
  <c r="D41" i="50" s="1"/>
  <c r="B39" i="50"/>
  <c r="B41" i="50" s="1"/>
  <c r="C34" i="51" l="1"/>
  <c r="E13" i="1"/>
  <c r="C38" i="51"/>
  <c r="C43" i="51" s="1"/>
  <c r="D39" i="51"/>
  <c r="D42" i="51"/>
  <c r="D41" i="51"/>
  <c r="D40" i="51"/>
  <c r="E16" i="1" l="1"/>
  <c r="E20" i="1" s="1"/>
  <c r="E34" i="51"/>
  <c r="C44" i="51" s="1"/>
  <c r="M34" i="51"/>
  <c r="O34" i="51" s="1"/>
  <c r="C48" i="51"/>
  <c r="C49" i="51" s="1"/>
  <c r="C50" i="51" s="1"/>
  <c r="C51" i="51" s="1"/>
  <c r="C54" i="51" s="1"/>
  <c r="D55" i="51" s="1"/>
  <c r="D43" i="51"/>
  <c r="E30" i="1"/>
  <c r="E33" i="1" s="1"/>
</calcChain>
</file>

<file path=xl/sharedStrings.xml><?xml version="1.0" encoding="utf-8"?>
<sst xmlns="http://schemas.openxmlformats.org/spreadsheetml/2006/main" count="229" uniqueCount="153">
  <si>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</si>
  <si>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</si>
  <si>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</si>
  <si>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</si>
  <si>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</si>
  <si>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</si>
  <si>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</si>
  <si>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</si>
  <si>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</si>
  <si>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</si>
  <si>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</si>
  <si>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</si>
  <si>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</si>
  <si>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</si>
  <si>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</si>
  <si>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</si>
  <si>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</si>
  <si>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</si>
  <si>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</si>
  <si>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</si>
  <si>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>NET OPERATING INCOME</t>
  </si>
  <si>
    <t xml:space="preserve"> </t>
  </si>
  <si>
    <t>Land Sales</t>
  </si>
  <si>
    <t>PUGET SOUND ENERGY</t>
  </si>
  <si>
    <t>Electric</t>
  </si>
  <si>
    <t>Gas</t>
  </si>
  <si>
    <t>20 - CUSTOMER ACCTS EXPENSES</t>
  </si>
  <si>
    <t>21 - CUSTOMER SERVICE EXPENSES</t>
  </si>
  <si>
    <t>23 - ADMIN &amp; GENERAL EXPENSE</t>
  </si>
  <si>
    <t>25 - AMORTIZATION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</si>
  <si>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</si>
  <si>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</si>
  <si>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</si>
  <si>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</si>
  <si>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</si>
  <si>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</si>
  <si>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</si>
  <si>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</si>
  <si>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</si>
  <si>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</si>
  <si>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</si>
  <si>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</si>
  <si>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</si>
  <si>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</si>
  <si>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</si>
  <si>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</si>
  <si>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</si>
  <si>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</si>
  <si>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</si>
  <si>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</si>
  <si>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</si>
  <si>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22 - CONSERVATION AMORTIZATION</t>
  </si>
  <si>
    <t>24 - DEPRECIATION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</si>
  <si>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</si>
  <si>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</si>
  <si>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</si>
  <si>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</si>
  <si>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</si>
  <si>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</si>
  <si>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</si>
  <si>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</si>
  <si>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</si>
  <si>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</si>
  <si>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</si>
  <si>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</si>
  <si>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</si>
  <si>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</si>
  <si>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</si>
  <si>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</si>
  <si>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Pipeline Capacity Assignment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</si>
  <si>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</si>
  <si>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</si>
  <si>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</si>
  <si>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</si>
  <si>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</si>
  <si>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Staples Loyalty Incentive-common</t>
  </si>
  <si>
    <t>Bothell Data Ctr Prepaid Lease Exp-common</t>
  </si>
  <si>
    <t>Reserve for Injuries and Damages Norm</t>
  </si>
  <si>
    <t>Summit Landlord Incentive-common</t>
  </si>
  <si>
    <t>LANDIS AMR Billing Credit</t>
  </si>
  <si>
    <t>Total Tax adjustments</t>
  </si>
  <si>
    <t>Taxable NOI</t>
  </si>
  <si>
    <t>Tax Curr/Deferred</t>
  </si>
  <si>
    <t>pretax</t>
  </si>
  <si>
    <t>M&amp;E</t>
  </si>
  <si>
    <t>Plant</t>
  </si>
  <si>
    <t>Tax Return Key</t>
  </si>
  <si>
    <t>M Item Description</t>
  </si>
  <si>
    <t>P-05</t>
  </si>
  <si>
    <t>F-29</t>
  </si>
  <si>
    <t>N-03</t>
  </si>
  <si>
    <t>N-05</t>
  </si>
  <si>
    <t>N-07</t>
  </si>
  <si>
    <t>N-10</t>
  </si>
  <si>
    <t>N-13</t>
  </si>
  <si>
    <t>N-14</t>
  </si>
  <si>
    <t>N-16</t>
  </si>
  <si>
    <t>N-17</t>
  </si>
  <si>
    <t>N-26</t>
  </si>
  <si>
    <t>N-31</t>
  </si>
  <si>
    <t>N-32</t>
  </si>
  <si>
    <t>N-33</t>
  </si>
  <si>
    <t>N-37</t>
  </si>
  <si>
    <t>N-43</t>
  </si>
  <si>
    <t>N-44</t>
  </si>
  <si>
    <t>N-56</t>
  </si>
  <si>
    <t>N-60</t>
  </si>
  <si>
    <t>PT  PT - CAP Pr Total</t>
  </si>
  <si>
    <t xml:space="preserve">   DEFERRED FIT - OTHER</t>
  </si>
  <si>
    <t>Self Insurance - IBNR</t>
  </si>
  <si>
    <t>JP Storage</t>
  </si>
  <si>
    <t>Depr Turnaround on prior year adjustments</t>
  </si>
  <si>
    <t>GENERAL RATE CASE</t>
  </si>
  <si>
    <t>FOR THE TWELVE MONTHS ENDED SEPTEMBER 30, 2016</t>
  </si>
  <si>
    <t>Puget Sound Energy, Inc.</t>
  </si>
  <si>
    <t>Oct 1, 2015 - Sept 30, 2016</t>
  </si>
  <si>
    <t>FOR THE 12 MONTHS ENDED SEPTEMBER 30, 2016</t>
  </si>
  <si>
    <t>(Common cost is spread based on allocation factors developed for the 12 ME 09/30/2016)</t>
  </si>
  <si>
    <t xml:space="preserve">  ZO12                      Orders: Actual 12 Month Ended</t>
  </si>
  <si>
    <t xml:space="preserve">  Date:                     10/17/2016</t>
  </si>
  <si>
    <t xml:space="preserve">  Pages:                      0</t>
  </si>
  <si>
    <t xml:space="preserve">  Requested by:             PWINNE</t>
  </si>
  <si>
    <t>Orders</t>
  </si>
  <si>
    <t>12 Months</t>
  </si>
  <si>
    <t>41110301  Prov for Def FIT - Gas - Credit  Operat</t>
  </si>
  <si>
    <t>41010301  Deferred FIT - Gas - Operating Deferred</t>
  </si>
  <si>
    <t>PAGE 6.04</t>
  </si>
  <si>
    <t>Variance from 21%</t>
  </si>
  <si>
    <t>PT</t>
  </si>
  <si>
    <t xml:space="preserve">ARAM </t>
  </si>
  <si>
    <t>Non plant EDIT amort 3 yrs</t>
  </si>
  <si>
    <t>x21%</t>
  </si>
  <si>
    <t>Gas Rate Reconciliation</t>
  </si>
  <si>
    <t>at 21%</t>
  </si>
  <si>
    <t>ARAM</t>
  </si>
  <si>
    <t>Reg Liability Computation:</t>
  </si>
  <si>
    <t>GRC tax expense</t>
  </si>
  <si>
    <t>tax expense at 21%</t>
  </si>
  <si>
    <t>difference</t>
  </si>
  <si>
    <t>grossed up Revenue @ 21%</t>
  </si>
  <si>
    <t>13.88% PTBI for January</t>
  </si>
  <si>
    <t>Gas January JE:</t>
  </si>
  <si>
    <t>DR. Revenue</t>
  </si>
  <si>
    <t>CR. Reg Liab</t>
  </si>
  <si>
    <t>Variance from 35%</t>
  </si>
  <si>
    <t>Total Tax</t>
  </si>
  <si>
    <t>Rate Rec</t>
  </si>
  <si>
    <t>at 35%</t>
  </si>
  <si>
    <t>ORIGINAL 2017 GRC FILING</t>
  </si>
  <si>
    <t>Tax Rate</t>
  </si>
  <si>
    <t>Schedule M Difference</t>
  </si>
  <si>
    <t>Change in Deferred Tax Effect</t>
  </si>
  <si>
    <t>Variance 35-21%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</si>
</sst>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;\(#,##0\)"/>
    <numFmt numFmtId="166" formatCode="__@"/>
    <numFmt numFmtId="167" formatCode="_(* #,##0_);_(* \(#,##0\);_(* &quot;-&quot;??_);_(@_)"/>
    <numFmt numFmtId="168" formatCode="_(&quot;$&quot;* #,##0_);_(&quot;$&quot;* \(#,##0\);_(&quot;$&quot;* &quot;-&quot;??_);_(@_)"/>
    <numFmt numFmtId="169" formatCode="&quot;$&quot;#,##0;\-&quot;$&quot;#,##0"/>
    <numFmt numFmtId="170" formatCode="0.0000000"/>
    <numFmt numFmtId="171" formatCode="0.000000"/>
    <numFmt numFmtId="172" formatCode="_(* #,##0.00000_);_(* \(#,##0.00000\);_(* &quot;-&quot;??_);_(@_)"/>
    <numFmt numFmtId="173" formatCode="&quot;$&quot;#,##0\ ;\(&quot;$&quot;#,##0\)"/>
    <numFmt numFmtId="174" formatCode="d\.mmm\.yy"/>
    <numFmt numFmtId="175" formatCode="#."/>
    <numFmt numFmtId="176" formatCode="mmmm\ d\,\ yyyy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  <numFmt numFmtId="180" formatCode="_(* #,##0.00_);_(* \(#,##0.00\);_(* &quot;-&quot;_);_(@_)"/>
    <numFmt numFmtId="181" formatCode="0000"/>
    <numFmt numFmtId="182" formatCode="000000"/>
    <numFmt numFmtId="183" formatCode="_(&quot;$&quot;* #,##0.0_);_(&quot;$&quot;* \(#,##0.0\);_(&quot;$&quot;* &quot;-&quot;??_);_(@_)"/>
    <numFmt numFmtId="184" formatCode="0.00_)"/>
    <numFmt numFmtId="185" formatCode="0.0%"/>
    <numFmt numFmtId="186" formatCode="0.0000%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name val="Calibri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19">
    <xf numFmtId="171" fontId="0" fillId="0" borderId="0">
      <alignment horizontal="left" wrapText="1"/>
    </xf>
    <xf numFmtId="171" fontId="18" fillId="0" borderId="0">
      <alignment horizontal="left" wrapText="1"/>
    </xf>
    <xf numFmtId="172" fontId="18" fillId="0" borderId="0">
      <alignment horizontal="left" wrapText="1"/>
    </xf>
    <xf numFmtId="170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1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1" fontId="18" fillId="0" borderId="0">
      <alignment horizontal="left" wrapText="1"/>
    </xf>
    <xf numFmtId="171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0" fontId="25" fillId="0" borderId="0"/>
    <xf numFmtId="172" fontId="15" fillId="0" borderId="0">
      <alignment horizontal="left" wrapText="1"/>
    </xf>
    <xf numFmtId="171" fontId="15" fillId="0" borderId="0">
      <alignment horizontal="left" wrapText="1"/>
    </xf>
    <xf numFmtId="172" fontId="15" fillId="0" borderId="0">
      <alignment horizontal="left" wrapText="1"/>
    </xf>
    <xf numFmtId="171" fontId="18" fillId="0" borderId="0">
      <alignment horizontal="left" wrapText="1"/>
    </xf>
    <xf numFmtId="171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172" fontId="15" fillId="0" borderId="0">
      <alignment horizontal="left" wrapText="1"/>
    </xf>
    <xf numFmtId="0" fontId="25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52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52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52" fillId="10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52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52" fillId="3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52" fillId="12" borderId="0" applyNumberFormat="0" applyBorder="0" applyAlignment="0" applyProtection="0"/>
    <xf numFmtId="174" fontId="26" fillId="0" borderId="0" applyFill="0" applyBorder="0" applyAlignment="0"/>
    <xf numFmtId="41" fontId="15" fillId="13" borderId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wrapText="1"/>
    </xf>
    <xf numFmtId="43" fontId="56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7" fillId="0" borderId="0"/>
    <xf numFmtId="0" fontId="17" fillId="0" borderId="0"/>
    <xf numFmtId="0" fontId="28" fillId="0" borderId="0"/>
    <xf numFmtId="175" fontId="29" fillId="0" borderId="0">
      <protection locked="0"/>
    </xf>
    <xf numFmtId="0" fontId="28" fillId="0" borderId="0"/>
    <xf numFmtId="0" fontId="30" fillId="0" borderId="0" applyNumberFormat="0" applyAlignment="0">
      <alignment horizontal="left"/>
    </xf>
    <xf numFmtId="0" fontId="31" fillId="0" borderId="0" applyNumberFormat="0" applyAlignment="0"/>
    <xf numFmtId="0" fontId="17" fillId="0" borderId="0"/>
    <xf numFmtId="0" fontId="28" fillId="0" borderId="0"/>
    <xf numFmtId="0" fontId="17" fillId="0" borderId="0"/>
    <xf numFmtId="0" fontId="28" fillId="0" borderId="0"/>
    <xf numFmtId="44" fontId="1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1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171" fontId="18" fillId="0" borderId="0"/>
    <xf numFmtId="2" fontId="24" fillId="0" borderId="0" applyFont="0" applyFill="0" applyBorder="0" applyAlignment="0" applyProtection="0"/>
    <xf numFmtId="0" fontId="17" fillId="0" borderId="0"/>
    <xf numFmtId="38" fontId="10" fillId="13" borderId="0" applyNumberFormat="0" applyBorder="0" applyAlignment="0" applyProtection="0"/>
    <xf numFmtId="0" fontId="32" fillId="0" borderId="1" applyNumberFormat="0" applyAlignment="0" applyProtection="0">
      <alignment horizontal="left"/>
    </xf>
    <xf numFmtId="0" fontId="32" fillId="0" borderId="2">
      <alignment horizontal="left"/>
    </xf>
    <xf numFmtId="38" fontId="11" fillId="0" borderId="0"/>
    <xf numFmtId="40" fontId="11" fillId="0" borderId="0"/>
    <xf numFmtId="10" fontId="10" fillId="17" borderId="3" applyNumberFormat="0" applyBorder="0" applyAlignment="0" applyProtection="0"/>
    <xf numFmtId="41" fontId="33" fillId="18" borderId="4">
      <alignment horizontal="left"/>
      <protection locked="0"/>
    </xf>
    <xf numFmtId="10" fontId="33" fillId="18" borderId="4">
      <alignment horizontal="right"/>
      <protection locked="0"/>
    </xf>
    <xf numFmtId="0" fontId="19" fillId="13" borderId="0"/>
    <xf numFmtId="3" fontId="34" fillId="0" borderId="0" applyFill="0" applyBorder="0" applyAlignment="0" applyProtection="0"/>
    <xf numFmtId="44" fontId="12" fillId="0" borderId="5" applyNumberFormat="0" applyFont="0" applyAlignment="0">
      <alignment horizontal="center"/>
    </xf>
    <xf numFmtId="44" fontId="12" fillId="0" borderId="6" applyNumberFormat="0" applyFont="0" applyAlignment="0">
      <alignment horizontal="center"/>
    </xf>
    <xf numFmtId="37" fontId="35" fillId="0" borderId="0"/>
    <xf numFmtId="169" fontId="6" fillId="0" borderId="0"/>
    <xf numFmtId="39" fontId="10" fillId="0" borderId="0" applyFill="0" applyBorder="0" applyAlignment="0" applyProtection="0"/>
    <xf numFmtId="0" fontId="46" fillId="0" borderId="0"/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54" fillId="0" borderId="0"/>
    <xf numFmtId="0" fontId="56" fillId="0" borderId="0"/>
    <xf numFmtId="0" fontId="15" fillId="0" borderId="0"/>
    <xf numFmtId="39" fontId="19" fillId="0" borderId="0" applyFill="0" applyBorder="0" applyAlignment="0" applyProtection="0"/>
    <xf numFmtId="0" fontId="58" fillId="0" borderId="0"/>
    <xf numFmtId="0" fontId="36" fillId="0" borderId="0"/>
    <xf numFmtId="0" fontId="15" fillId="0" borderId="0"/>
    <xf numFmtId="0" fontId="36" fillId="0" borderId="0"/>
    <xf numFmtId="0" fontId="58" fillId="0" borderId="0"/>
    <xf numFmtId="0" fontId="36" fillId="0" borderId="0"/>
    <xf numFmtId="0" fontId="58" fillId="0" borderId="0"/>
    <xf numFmtId="0" fontId="27" fillId="0" borderId="0"/>
    <xf numFmtId="0" fontId="58" fillId="0" borderId="0"/>
    <xf numFmtId="176" fontId="15" fillId="0" borderId="0">
      <alignment horizontal="left" wrapText="1"/>
    </xf>
    <xf numFmtId="0" fontId="58" fillId="0" borderId="0"/>
    <xf numFmtId="0" fontId="18" fillId="0" borderId="0"/>
    <xf numFmtId="0" fontId="58" fillId="0" borderId="0"/>
    <xf numFmtId="0" fontId="21" fillId="0" borderId="0"/>
    <xf numFmtId="0" fontId="58" fillId="0" borderId="0"/>
    <xf numFmtId="0" fontId="36" fillId="19" borderId="7" applyNumberFormat="0" applyFont="0" applyAlignment="0" applyProtection="0"/>
    <xf numFmtId="0" fontId="36" fillId="19" borderId="7" applyNumberFormat="0" applyFont="0" applyAlignment="0" applyProtection="0"/>
    <xf numFmtId="0" fontId="36" fillId="19" borderId="7" applyNumberFormat="0" applyFont="0" applyAlignment="0" applyProtection="0"/>
    <xf numFmtId="0" fontId="17" fillId="0" borderId="0"/>
    <xf numFmtId="0" fontId="17" fillId="0" borderId="0"/>
    <xf numFmtId="0" fontId="28" fillId="0" borderId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20" borderId="4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9" fillId="0" borderId="9">
      <alignment horizontal="center"/>
    </xf>
    <xf numFmtId="3" fontId="38" fillId="0" borderId="0" applyFont="0" applyFill="0" applyBorder="0" applyAlignment="0" applyProtection="0"/>
    <xf numFmtId="0" fontId="38" fillId="21" borderId="0" applyNumberFormat="0" applyFont="0" applyBorder="0" applyAlignment="0" applyProtection="0"/>
    <xf numFmtId="0" fontId="28" fillId="0" borderId="0"/>
    <xf numFmtId="3" fontId="40" fillId="0" borderId="0" applyFill="0" applyBorder="0" applyAlignment="0" applyProtection="0"/>
    <xf numFmtId="0" fontId="41" fillId="0" borderId="0"/>
    <xf numFmtId="42" fontId="15" fillId="17" borderId="0"/>
    <xf numFmtId="42" fontId="15" fillId="17" borderId="10">
      <alignment vertical="center"/>
    </xf>
    <xf numFmtId="0" fontId="13" fillId="17" borderId="11" applyNumberFormat="0">
      <alignment horizontal="center" vertical="center" wrapText="1"/>
    </xf>
    <xf numFmtId="10" fontId="15" fillId="17" borderId="0"/>
    <xf numFmtId="177" fontId="15" fillId="17" borderId="0"/>
    <xf numFmtId="167" fontId="20" fillId="0" borderId="0" applyBorder="0" applyAlignment="0"/>
    <xf numFmtId="42" fontId="15" fillId="17" borderId="12">
      <alignment horizontal="left"/>
    </xf>
    <xf numFmtId="177" fontId="16" fillId="17" borderId="12">
      <alignment horizontal="left"/>
    </xf>
    <xf numFmtId="14" fontId="37" fillId="0" borderId="0" applyNumberFormat="0" applyFill="0" applyBorder="0" applyAlignment="0" applyProtection="0">
      <alignment horizontal="left"/>
    </xf>
    <xf numFmtId="178" fontId="15" fillId="0" borderId="0" applyFont="0" applyFill="0" applyAlignment="0">
      <alignment horizontal="right"/>
    </xf>
    <xf numFmtId="4" fontId="42" fillId="18" borderId="8" applyNumberFormat="0" applyProtection="0">
      <alignment vertical="center"/>
    </xf>
    <xf numFmtId="4" fontId="47" fillId="18" borderId="8" applyNumberFormat="0" applyProtection="0">
      <alignment vertical="center"/>
    </xf>
    <xf numFmtId="4" fontId="42" fillId="18" borderId="8" applyNumberFormat="0" applyProtection="0">
      <alignment horizontal="left" vertical="center" indent="1"/>
    </xf>
    <xf numFmtId="4" fontId="42" fillId="18" borderId="8" applyNumberFormat="0" applyProtection="0">
      <alignment horizontal="left" vertical="center" indent="1"/>
    </xf>
    <xf numFmtId="0" fontId="15" fillId="22" borderId="8" applyNumberFormat="0" applyProtection="0">
      <alignment horizontal="left" vertical="center" indent="1"/>
    </xf>
    <xf numFmtId="4" fontId="42" fillId="23" borderId="8" applyNumberFormat="0" applyProtection="0">
      <alignment horizontal="right" vertical="center"/>
    </xf>
    <xf numFmtId="4" fontId="42" fillId="24" borderId="8" applyNumberFormat="0" applyProtection="0">
      <alignment horizontal="right" vertical="center"/>
    </xf>
    <xf numFmtId="4" fontId="42" fillId="25" borderId="8" applyNumberFormat="0" applyProtection="0">
      <alignment horizontal="right" vertical="center"/>
    </xf>
    <xf numFmtId="4" fontId="42" fillId="26" borderId="8" applyNumberFormat="0" applyProtection="0">
      <alignment horizontal="right" vertical="center"/>
    </xf>
    <xf numFmtId="4" fontId="42" fillId="27" borderId="8" applyNumberFormat="0" applyProtection="0">
      <alignment horizontal="right" vertical="center"/>
    </xf>
    <xf numFmtId="4" fontId="42" fillId="28" borderId="8" applyNumberFormat="0" applyProtection="0">
      <alignment horizontal="right" vertical="center"/>
    </xf>
    <xf numFmtId="4" fontId="42" fillId="29" borderId="8" applyNumberFormat="0" applyProtection="0">
      <alignment horizontal="right" vertical="center"/>
    </xf>
    <xf numFmtId="4" fontId="42" fillId="30" borderId="8" applyNumberFormat="0" applyProtection="0">
      <alignment horizontal="right" vertical="center"/>
    </xf>
    <xf numFmtId="4" fontId="42" fillId="31" borderId="8" applyNumberFormat="0" applyProtection="0">
      <alignment horizontal="right" vertical="center"/>
    </xf>
    <xf numFmtId="4" fontId="48" fillId="32" borderId="8" applyNumberFormat="0" applyProtection="0">
      <alignment horizontal="left" vertical="center" indent="1"/>
    </xf>
    <xf numFmtId="4" fontId="42" fillId="33" borderId="13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0" fontId="15" fillId="22" borderId="8" applyNumberFormat="0" applyProtection="0">
      <alignment horizontal="left" vertical="center" indent="1"/>
    </xf>
    <xf numFmtId="4" fontId="42" fillId="33" borderId="8" applyNumberFormat="0" applyProtection="0">
      <alignment horizontal="left" vertical="center" indent="1"/>
    </xf>
    <xf numFmtId="4" fontId="42" fillId="35" borderId="8" applyNumberFormat="0" applyProtection="0">
      <alignment horizontal="left" vertical="center" indent="1"/>
    </xf>
    <xf numFmtId="0" fontId="15" fillId="35" borderId="8" applyNumberFormat="0" applyProtection="0">
      <alignment horizontal="left" vertical="center" indent="1"/>
    </xf>
    <xf numFmtId="0" fontId="15" fillId="35" borderId="8" applyNumberFormat="0" applyProtection="0">
      <alignment horizontal="left" vertical="center" indent="1"/>
    </xf>
    <xf numFmtId="0" fontId="15" fillId="36" borderId="8" applyNumberFormat="0" applyProtection="0">
      <alignment horizontal="left" vertical="center" indent="1"/>
    </xf>
    <xf numFmtId="0" fontId="15" fillId="36" borderId="8" applyNumberFormat="0" applyProtection="0">
      <alignment horizontal="left" vertical="center" indent="1"/>
    </xf>
    <xf numFmtId="0" fontId="15" fillId="13" borderId="8" applyNumberFormat="0" applyProtection="0">
      <alignment horizontal="left" vertical="center" indent="1"/>
    </xf>
    <xf numFmtId="0" fontId="15" fillId="13" borderId="8" applyNumberFormat="0" applyProtection="0">
      <alignment horizontal="left" vertical="center" indent="1"/>
    </xf>
    <xf numFmtId="0" fontId="15" fillId="22" borderId="8" applyNumberFormat="0" applyProtection="0">
      <alignment horizontal="left" vertical="center" indent="1"/>
    </xf>
    <xf numFmtId="0" fontId="15" fillId="22" borderId="8" applyNumberFormat="0" applyProtection="0">
      <alignment horizontal="left" vertical="center" indent="1"/>
    </xf>
    <xf numFmtId="0" fontId="54" fillId="37" borderId="3" applyNumberFormat="0">
      <protection locked="0"/>
    </xf>
    <xf numFmtId="4" fontId="42" fillId="38" borderId="8" applyNumberFormat="0" applyProtection="0">
      <alignment vertical="center"/>
    </xf>
    <xf numFmtId="4" fontId="47" fillId="38" borderId="8" applyNumberFormat="0" applyProtection="0">
      <alignment vertical="center"/>
    </xf>
    <xf numFmtId="4" fontId="42" fillId="38" borderId="8" applyNumberFormat="0" applyProtection="0">
      <alignment horizontal="left" vertical="center" indent="1"/>
    </xf>
    <xf numFmtId="4" fontId="42" fillId="38" borderId="8" applyNumberFormat="0" applyProtection="0">
      <alignment horizontal="left" vertical="center" indent="1"/>
    </xf>
    <xf numFmtId="4" fontId="42" fillId="33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0" fontId="15" fillId="22" borderId="8" applyNumberFormat="0" applyProtection="0">
      <alignment horizontal="left" vertical="center" indent="1"/>
    </xf>
    <xf numFmtId="0" fontId="15" fillId="22" borderId="8" applyNumberFormat="0" applyProtection="0">
      <alignment horizontal="left" vertical="center" indent="1"/>
    </xf>
    <xf numFmtId="0" fontId="50" fillId="0" borderId="0"/>
    <xf numFmtId="4" fontId="51" fillId="33" borderId="8" applyNumberFormat="0" applyProtection="0">
      <alignment horizontal="right" vertical="center"/>
    </xf>
    <xf numFmtId="39" fontId="15" fillId="39" borderId="0"/>
    <xf numFmtId="0" fontId="55" fillId="0" borderId="0" applyNumberFormat="0" applyFill="0" applyBorder="0" applyAlignment="0" applyProtection="0"/>
    <xf numFmtId="38" fontId="10" fillId="0" borderId="14"/>
    <xf numFmtId="38" fontId="11" fillId="0" borderId="12"/>
    <xf numFmtId="39" fontId="37" fillId="40" borderId="0"/>
    <xf numFmtId="171" fontId="18" fillId="0" borderId="0">
      <alignment horizontal="left" wrapText="1"/>
    </xf>
    <xf numFmtId="172" fontId="15" fillId="0" borderId="0">
      <alignment horizontal="left" wrapText="1"/>
    </xf>
    <xf numFmtId="40" fontId="43" fillId="0" borderId="0" applyBorder="0">
      <alignment horizontal="right"/>
    </xf>
    <xf numFmtId="41" fontId="14" fillId="17" borderId="0">
      <alignment horizontal="left"/>
    </xf>
    <xf numFmtId="179" fontId="44" fillId="17" borderId="0">
      <alignment horizontal="left" vertical="center"/>
    </xf>
    <xf numFmtId="0" fontId="13" fillId="17" borderId="0">
      <alignment horizontal="left" wrapText="1"/>
    </xf>
    <xf numFmtId="0" fontId="45" fillId="0" borderId="0">
      <alignment horizontal="left" vertical="center"/>
    </xf>
    <xf numFmtId="0" fontId="28" fillId="0" borderId="15"/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171" fontId="15" fillId="0" borderId="0">
      <alignment horizontal="left" wrapText="1"/>
    </xf>
    <xf numFmtId="9" fontId="15" fillId="0" borderId="0" applyFont="0" applyFill="0" applyBorder="0" applyAlignment="0" applyProtection="0"/>
    <xf numFmtId="171" fontId="15" fillId="0" borderId="0">
      <alignment horizontal="left" wrapText="1"/>
    </xf>
    <xf numFmtId="41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41" fontId="6" fillId="1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0" fontId="10" fillId="13" borderId="0"/>
    <xf numFmtId="0" fontId="21" fillId="0" borderId="0"/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39" fontId="10" fillId="0" borderId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76" fontId="6" fillId="0" borderId="0">
      <alignment horizontal="left" wrapText="1"/>
    </xf>
    <xf numFmtId="0" fontId="4" fillId="0" borderId="0"/>
    <xf numFmtId="0" fontId="6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20" borderId="4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21" borderId="0" applyNumberFormat="0" applyFont="0" applyBorder="0" applyAlignment="0" applyProtection="0"/>
    <xf numFmtId="42" fontId="6" fillId="17" borderId="0"/>
    <xf numFmtId="42" fontId="6" fillId="17" borderId="10">
      <alignment vertical="center"/>
    </xf>
    <xf numFmtId="0" fontId="12" fillId="17" borderId="11" applyNumberFormat="0">
      <alignment horizontal="center" vertical="center" wrapText="1"/>
    </xf>
    <xf numFmtId="10" fontId="6" fillId="17" borderId="0"/>
    <xf numFmtId="177" fontId="6" fillId="17" borderId="0"/>
    <xf numFmtId="167" fontId="11" fillId="0" borderId="0" applyBorder="0" applyAlignment="0"/>
    <xf numFmtId="42" fontId="6" fillId="17" borderId="12">
      <alignment horizontal="left"/>
    </xf>
    <xf numFmtId="178" fontId="6" fillId="0" borderId="0" applyFont="0" applyFill="0" applyAlignment="0">
      <alignment horizontal="right"/>
    </xf>
    <xf numFmtId="0" fontId="6" fillId="22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0" fontId="6" fillId="35" borderId="8" applyNumberFormat="0" applyProtection="0">
      <alignment horizontal="left" vertical="center" indent="1"/>
    </xf>
    <xf numFmtId="0" fontId="6" fillId="35" borderId="8" applyNumberFormat="0" applyProtection="0">
      <alignment horizontal="left" vertical="center" indent="1"/>
    </xf>
    <xf numFmtId="0" fontId="6" fillId="36" borderId="8" applyNumberFormat="0" applyProtection="0">
      <alignment horizontal="left" vertical="center" indent="1"/>
    </xf>
    <xf numFmtId="0" fontId="6" fillId="36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0" fontId="6" fillId="37" borderId="3" applyNumberFormat="0">
      <protection locked="0"/>
    </xf>
    <xf numFmtId="0" fontId="6" fillId="22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39" fontId="6" fillId="39" borderId="0"/>
    <xf numFmtId="171" fontId="6" fillId="0" borderId="0">
      <alignment horizontal="left" wrapText="1"/>
    </xf>
    <xf numFmtId="172" fontId="6" fillId="0" borderId="0">
      <alignment horizontal="left" wrapText="1"/>
    </xf>
    <xf numFmtId="0" fontId="12" fillId="17" borderId="0">
      <alignment horizontal="left" wrapText="1"/>
    </xf>
    <xf numFmtId="0" fontId="4" fillId="0" borderId="0"/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9" fontId="6" fillId="0" borderId="0" applyFont="0" applyFill="0" applyBorder="0" applyAlignment="0" applyProtection="0"/>
    <xf numFmtId="171" fontId="6" fillId="0" borderId="0">
      <alignment horizontal="left" wrapText="1"/>
    </xf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62" fillId="0" borderId="0"/>
    <xf numFmtId="0" fontId="3" fillId="0" borderId="0"/>
    <xf numFmtId="0" fontId="3" fillId="0" borderId="0"/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0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1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72" fontId="6" fillId="0" borderId="0">
      <alignment horizontal="left" wrapText="1"/>
    </xf>
    <xf numFmtId="181" fontId="78" fillId="0" borderId="0">
      <alignment horizontal="left"/>
    </xf>
    <xf numFmtId="182" fontId="79" fillId="0" borderId="0">
      <alignment horizontal="left"/>
    </xf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6" fillId="72" borderId="0" applyNumberFormat="0" applyBorder="0" applyAlignment="0" applyProtection="0"/>
    <xf numFmtId="0" fontId="3" fillId="49" borderId="0" applyNumberFormat="0" applyBorder="0" applyAlignment="0" applyProtection="0"/>
    <xf numFmtId="0" fontId="36" fillId="72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6" fillId="73" borderId="0" applyNumberFormat="0" applyBorder="0" applyAlignment="0" applyProtection="0"/>
    <xf numFmtId="0" fontId="3" fillId="53" borderId="0" applyNumberFormat="0" applyBorder="0" applyAlignment="0" applyProtection="0"/>
    <xf numFmtId="0" fontId="36" fillId="7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6" fillId="74" borderId="0" applyNumberFormat="0" applyBorder="0" applyAlignment="0" applyProtection="0"/>
    <xf numFmtId="0" fontId="3" fillId="57" borderId="0" applyNumberFormat="0" applyBorder="0" applyAlignment="0" applyProtection="0"/>
    <xf numFmtId="0" fontId="36" fillId="74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6" fillId="75" borderId="0" applyNumberFormat="0" applyBorder="0" applyAlignment="0" applyProtection="0"/>
    <xf numFmtId="0" fontId="3" fillId="61" borderId="0" applyNumberFormat="0" applyBorder="0" applyAlignment="0" applyProtection="0"/>
    <xf numFmtId="0" fontId="36" fillId="75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6" fillId="76" borderId="0" applyNumberFormat="0" applyBorder="0" applyAlignment="0" applyProtection="0"/>
    <xf numFmtId="0" fontId="3" fillId="65" borderId="0" applyNumberFormat="0" applyBorder="0" applyAlignment="0" applyProtection="0"/>
    <xf numFmtId="0" fontId="36" fillId="76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6" fillId="77" borderId="0" applyNumberFormat="0" applyBorder="0" applyAlignment="0" applyProtection="0"/>
    <xf numFmtId="0" fontId="3" fillId="69" borderId="0" applyNumberFormat="0" applyBorder="0" applyAlignment="0" applyProtection="0"/>
    <xf numFmtId="0" fontId="36" fillId="77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6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6" fillId="78" borderId="0" applyNumberFormat="0" applyBorder="0" applyAlignment="0" applyProtection="0"/>
    <xf numFmtId="0" fontId="3" fillId="50" borderId="0" applyNumberFormat="0" applyBorder="0" applyAlignment="0" applyProtection="0"/>
    <xf numFmtId="0" fontId="36" fillId="78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6" fillId="79" borderId="0" applyNumberFormat="0" applyBorder="0" applyAlignment="0" applyProtection="0"/>
    <xf numFmtId="0" fontId="3" fillId="54" borderId="0" applyNumberFormat="0" applyBorder="0" applyAlignment="0" applyProtection="0"/>
    <xf numFmtId="0" fontId="36" fillId="79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6" fillId="80" borderId="0" applyNumberFormat="0" applyBorder="0" applyAlignment="0" applyProtection="0"/>
    <xf numFmtId="0" fontId="3" fillId="58" borderId="0" applyNumberFormat="0" applyBorder="0" applyAlignment="0" applyProtection="0"/>
    <xf numFmtId="0" fontId="36" fillId="80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6" fillId="75" borderId="0" applyNumberFormat="0" applyBorder="0" applyAlignment="0" applyProtection="0"/>
    <xf numFmtId="0" fontId="3" fillId="62" borderId="0" applyNumberFormat="0" applyBorder="0" applyAlignment="0" applyProtection="0"/>
    <xf numFmtId="0" fontId="36" fillId="75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6" fillId="78" borderId="0" applyNumberFormat="0" applyBorder="0" applyAlignment="0" applyProtection="0"/>
    <xf numFmtId="0" fontId="3" fillId="66" borderId="0" applyNumberFormat="0" applyBorder="0" applyAlignment="0" applyProtection="0"/>
    <xf numFmtId="0" fontId="36" fillId="78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66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6" fillId="81" borderId="0" applyNumberFormat="0" applyBorder="0" applyAlignment="0" applyProtection="0"/>
    <xf numFmtId="0" fontId="3" fillId="70" borderId="0" applyNumberFormat="0" applyBorder="0" applyAlignment="0" applyProtection="0"/>
    <xf numFmtId="0" fontId="36" fillId="81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3" fillId="70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1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5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59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3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67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71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2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56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0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79" fillId="0" borderId="0" applyFont="0" applyFill="0" applyBorder="0" applyAlignment="0" applyProtection="0">
      <alignment horizontal="right"/>
    </xf>
    <xf numFmtId="0" fontId="72" fillId="45" borderId="26" applyNumberFormat="0" applyAlignment="0" applyProtection="0"/>
    <xf numFmtId="0" fontId="72" fillId="45" borderId="26" applyNumberFormat="0" applyAlignment="0" applyProtection="0"/>
    <xf numFmtId="0" fontId="72" fillId="45" borderId="26" applyNumberFormat="0" applyAlignment="0" applyProtection="0"/>
    <xf numFmtId="0" fontId="72" fillId="45" borderId="26" applyNumberFormat="0" applyAlignment="0" applyProtection="0"/>
    <xf numFmtId="0" fontId="72" fillId="45" borderId="26" applyNumberFormat="0" applyAlignment="0" applyProtection="0"/>
    <xf numFmtId="0" fontId="72" fillId="45" borderId="26" applyNumberFormat="0" applyAlignment="0" applyProtection="0"/>
    <xf numFmtId="0" fontId="72" fillId="45" borderId="26" applyNumberFormat="0" applyAlignment="0" applyProtection="0"/>
    <xf numFmtId="0" fontId="72" fillId="45" borderId="26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0" fontId="74" fillId="46" borderId="29" applyNumberFormat="0" applyAlignment="0" applyProtection="0"/>
    <xf numFmtId="41" fontId="6" fillId="13" borderId="0"/>
    <xf numFmtId="41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6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0" fontId="67" fillId="41" borderId="0" applyNumberFormat="0" applyBorder="0" applyAlignment="0" applyProtection="0"/>
    <xf numFmtId="183" fontId="80" fillId="0" borderId="0" applyNumberFormat="0" applyFill="0" applyBorder="0" applyProtection="0">
      <alignment horizontal="right"/>
    </xf>
    <xf numFmtId="14" fontId="12" fillId="82" borderId="9">
      <alignment horizontal="center" vertical="center" wrapText="1"/>
    </xf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0" fillId="44" borderId="26" applyNumberFormat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0" fontId="69" fillId="43" borderId="0" applyNumberFormat="0" applyBorder="0" applyAlignment="0" applyProtection="0"/>
    <xf numFmtId="184" fontId="81" fillId="0" borderId="0"/>
    <xf numFmtId="39" fontId="10" fillId="0" borderId="0" applyFill="0" applyBorder="0" applyAlignment="0" applyProtection="0"/>
    <xf numFmtId="0" fontId="21" fillId="0" borderId="0"/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3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6" fillId="0" borderId="0">
      <alignment horizontal="left" wrapText="1"/>
    </xf>
    <xf numFmtId="0" fontId="3" fillId="0" borderId="0"/>
    <xf numFmtId="0" fontId="6" fillId="0" borderId="0"/>
    <xf numFmtId="0" fontId="3" fillId="0" borderId="0"/>
    <xf numFmtId="0" fontId="21" fillId="0" borderId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" fillId="47" borderId="30" applyNumberFormat="0" applyFont="0" applyAlignment="0" applyProtection="0"/>
    <xf numFmtId="0" fontId="3" fillId="47" borderId="30" applyNumberFormat="0" applyFont="0" applyAlignment="0" applyProtection="0"/>
    <xf numFmtId="0" fontId="3" fillId="47" borderId="30" applyNumberFormat="0" applyFont="0" applyAlignment="0" applyProtection="0"/>
    <xf numFmtId="0" fontId="3" fillId="47" borderId="30" applyNumberFormat="0" applyFont="0" applyAlignment="0" applyProtection="0"/>
    <xf numFmtId="0" fontId="3" fillId="47" borderId="30" applyNumberFormat="0" applyFont="0" applyAlignment="0" applyProtection="0"/>
    <xf numFmtId="0" fontId="3" fillId="47" borderId="30" applyNumberFormat="0" applyFont="0" applyAlignment="0" applyProtection="0"/>
    <xf numFmtId="0" fontId="36" fillId="47" borderId="30" applyNumberFormat="0" applyFont="0" applyAlignment="0" applyProtection="0"/>
    <xf numFmtId="0" fontId="36" fillId="47" borderId="30" applyNumberFormat="0" applyFont="0" applyAlignment="0" applyProtection="0"/>
    <xf numFmtId="0" fontId="36" fillId="47" borderId="30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3" fillId="47" borderId="30" applyNumberFormat="0" applyFont="0" applyAlignment="0" applyProtection="0"/>
    <xf numFmtId="0" fontId="36" fillId="19" borderId="7" applyNumberFormat="0" applyFon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18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20" borderId="4"/>
    <xf numFmtId="42" fontId="6" fillId="17" borderId="0"/>
    <xf numFmtId="42" fontId="6" fillId="17" borderId="10">
      <alignment vertical="center"/>
    </xf>
    <xf numFmtId="10" fontId="6" fillId="17" borderId="0"/>
    <xf numFmtId="177" fontId="6" fillId="17" borderId="0"/>
    <xf numFmtId="42" fontId="6" fillId="17" borderId="12">
      <alignment horizontal="left"/>
    </xf>
    <xf numFmtId="178" fontId="6" fillId="0" borderId="0" applyFont="0" applyFill="0" applyAlignment="0">
      <alignment horizontal="right"/>
    </xf>
    <xf numFmtId="4" fontId="48" fillId="83" borderId="32" applyNumberFormat="0" applyProtection="0">
      <alignment vertical="center"/>
    </xf>
    <xf numFmtId="4" fontId="82" fillId="18" borderId="32" applyNumberFormat="0" applyProtection="0">
      <alignment vertical="center"/>
    </xf>
    <xf numFmtId="4" fontId="48" fillId="18" borderId="32" applyNumberFormat="0" applyProtection="0">
      <alignment horizontal="left" vertical="center" indent="1"/>
    </xf>
    <xf numFmtId="0" fontId="48" fillId="18" borderId="32" applyNumberFormat="0" applyProtection="0">
      <alignment horizontal="left" vertical="top" indent="1"/>
    </xf>
    <xf numFmtId="0" fontId="6" fillId="22" borderId="8" applyNumberFormat="0" applyProtection="0">
      <alignment horizontal="left" vertical="center" indent="1"/>
    </xf>
    <xf numFmtId="4" fontId="42" fillId="73" borderId="32" applyNumberFormat="0" applyProtection="0">
      <alignment horizontal="right" vertical="center"/>
    </xf>
    <xf numFmtId="4" fontId="42" fillId="79" borderId="32" applyNumberFormat="0" applyProtection="0">
      <alignment horizontal="right" vertical="center"/>
    </xf>
    <xf numFmtId="4" fontId="42" fillId="84" borderId="32" applyNumberFormat="0" applyProtection="0">
      <alignment horizontal="right" vertical="center"/>
    </xf>
    <xf numFmtId="4" fontId="42" fillId="81" borderId="32" applyNumberFormat="0" applyProtection="0">
      <alignment horizontal="right" vertical="center"/>
    </xf>
    <xf numFmtId="4" fontId="42" fillId="85" borderId="32" applyNumberFormat="0" applyProtection="0">
      <alignment horizontal="right" vertical="center"/>
    </xf>
    <xf numFmtId="4" fontId="42" fillId="86" borderId="32" applyNumberFormat="0" applyProtection="0">
      <alignment horizontal="right" vertical="center"/>
    </xf>
    <xf numFmtId="4" fontId="42" fillId="87" borderId="32" applyNumberFormat="0" applyProtection="0">
      <alignment horizontal="right" vertical="center"/>
    </xf>
    <xf numFmtId="4" fontId="42" fillId="88" borderId="32" applyNumberFormat="0" applyProtection="0">
      <alignment horizontal="right" vertical="center"/>
    </xf>
    <xf numFmtId="4" fontId="42" fillId="80" borderId="32" applyNumberFormat="0" applyProtection="0">
      <alignment horizontal="right" vertical="center"/>
    </xf>
    <xf numFmtId="4" fontId="48" fillId="89" borderId="33" applyNumberFormat="0" applyProtection="0">
      <alignment horizontal="left" vertical="center" indent="1"/>
    </xf>
    <xf numFmtId="4" fontId="42" fillId="90" borderId="0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4" fontId="42" fillId="33" borderId="8" applyNumberFormat="0" applyProtection="0">
      <alignment horizontal="left" vertical="center" indent="1"/>
    </xf>
    <xf numFmtId="4" fontId="42" fillId="35" borderId="8" applyNumberFormat="0" applyProtection="0">
      <alignment horizontal="left" vertical="center" indent="1"/>
    </xf>
    <xf numFmtId="0" fontId="6" fillId="35" borderId="8" applyNumberFormat="0" applyProtection="0">
      <alignment horizontal="left" vertical="center" indent="1"/>
    </xf>
    <xf numFmtId="0" fontId="6" fillId="35" borderId="8" applyNumberFormat="0" applyProtection="0">
      <alignment horizontal="left" vertical="center" indent="1"/>
    </xf>
    <xf numFmtId="0" fontId="6" fillId="36" borderId="8" applyNumberFormat="0" applyProtection="0">
      <alignment horizontal="left" vertical="center" indent="1"/>
    </xf>
    <xf numFmtId="0" fontId="6" fillId="36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0" fontId="6" fillId="37" borderId="3" applyNumberFormat="0">
      <protection locked="0"/>
    </xf>
    <xf numFmtId="4" fontId="42" fillId="38" borderId="32" applyNumberFormat="0" applyProtection="0">
      <alignment vertical="center"/>
    </xf>
    <xf numFmtId="4" fontId="47" fillId="38" borderId="32" applyNumberFormat="0" applyProtection="0">
      <alignment vertical="center"/>
    </xf>
    <xf numFmtId="4" fontId="42" fillId="38" borderId="32" applyNumberFormat="0" applyProtection="0">
      <alignment horizontal="left" vertical="center" indent="1"/>
    </xf>
    <xf numFmtId="0" fontId="42" fillId="38" borderId="32" applyNumberFormat="0" applyProtection="0">
      <alignment horizontal="left" vertical="top" indent="1"/>
    </xf>
    <xf numFmtId="4" fontId="42" fillId="90" borderId="32" applyNumberFormat="0" applyProtection="0">
      <alignment horizontal="right" vertical="center"/>
    </xf>
    <xf numFmtId="4" fontId="47" fillId="90" borderId="32" applyNumberFormat="0" applyProtection="0">
      <alignment horizontal="right" vertical="center"/>
    </xf>
    <xf numFmtId="0" fontId="6" fillId="22" borderId="8" applyNumberFormat="0" applyProtection="0">
      <alignment horizontal="left" vertical="center" indent="1"/>
    </xf>
    <xf numFmtId="0" fontId="6" fillId="22" borderId="8" applyNumberFormat="0" applyProtection="0">
      <alignment horizontal="left" vertical="center" indent="1"/>
    </xf>
    <xf numFmtId="4" fontId="83" fillId="91" borderId="0" applyNumberFormat="0" applyProtection="0">
      <alignment horizontal="left" vertical="center" indent="1"/>
    </xf>
    <xf numFmtId="4" fontId="51" fillId="90" borderId="32" applyNumberFormat="0" applyProtection="0">
      <alignment horizontal="right" vertical="center"/>
    </xf>
    <xf numFmtId="39" fontId="6" fillId="39" borderId="0"/>
    <xf numFmtId="172" fontId="6" fillId="0" borderId="0">
      <alignment horizontal="left" wrapText="1"/>
    </xf>
    <xf numFmtId="171" fontId="6" fillId="0" borderId="0">
      <alignment horizontal="left" wrapText="1"/>
    </xf>
    <xf numFmtId="0" fontId="84" fillId="0" borderId="0"/>
    <xf numFmtId="0" fontId="6" fillId="0" borderId="0" applyNumberFormat="0" applyBorder="0" applyAlignment="0"/>
    <xf numFmtId="0" fontId="85" fillId="0" borderId="0" applyFill="0" applyBorder="0" applyProtection="0">
      <alignment horizontal="left" vertical="top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 applyNumberFormat="1" applyAlignment="1"/>
    <xf numFmtId="0" fontId="7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/>
    <xf numFmtId="0" fontId="8" fillId="0" borderId="16" xfId="0" quotePrefix="1" applyNumberFormat="1" applyFont="1" applyFill="1" applyBorder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applyNumberFormat="1" applyFont="1" applyFill="1" applyAlignment="1">
      <alignment horizontal="centerContinuous"/>
    </xf>
    <xf numFmtId="3" fontId="8" fillId="0" borderId="0" xfId="47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protection locked="0"/>
    </xf>
    <xf numFmtId="3" fontId="8" fillId="0" borderId="0" xfId="47" applyNumberFormat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0" fontId="8" fillId="0" borderId="11" xfId="0" applyNumberFormat="1" applyFont="1" applyFill="1" applyBorder="1" applyAlignment="1" applyProtection="1">
      <alignment horizontal="center"/>
      <protection locked="0"/>
    </xf>
    <xf numFmtId="0" fontId="8" fillId="0" borderId="11" xfId="0" applyNumberFormat="1" applyFont="1" applyFill="1" applyBorder="1" applyAlignment="1" applyProtection="1">
      <protection locked="0"/>
    </xf>
    <xf numFmtId="0" fontId="8" fillId="0" borderId="11" xfId="0" applyNumberFormat="1" applyFont="1" applyFill="1" applyBorder="1" applyAlignment="1"/>
    <xf numFmtId="3" fontId="8" fillId="0" borderId="11" xfId="47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9" fontId="7" fillId="0" borderId="0" xfId="0" applyNumberFormat="1" applyFont="1" applyFill="1" applyAlignment="1">
      <alignment horizontal="center"/>
    </xf>
    <xf numFmtId="9" fontId="7" fillId="0" borderId="0" xfId="126" applyNumberFormat="1" applyFont="1" applyFill="1"/>
    <xf numFmtId="165" fontId="7" fillId="0" borderId="0" xfId="0" applyNumberFormat="1" applyFont="1" applyFill="1" applyBorder="1" applyAlignment="1" applyProtection="1">
      <protection locked="0"/>
    </xf>
    <xf numFmtId="165" fontId="7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>
      <alignment horizontal="left" vertical="top"/>
    </xf>
    <xf numFmtId="0" fontId="59" fillId="0" borderId="0" xfId="0" applyNumberFormat="1" applyFont="1" applyFill="1" applyAlignment="1"/>
    <xf numFmtId="171" fontId="0" fillId="0" borderId="0" xfId="0" applyAlignment="1"/>
    <xf numFmtId="171" fontId="0" fillId="0" borderId="0" xfId="0" applyFill="1" applyAlignment="1"/>
    <xf numFmtId="43" fontId="6" fillId="0" borderId="0" xfId="47"/>
    <xf numFmtId="37" fontId="6" fillId="0" borderId="19" xfId="47" applyNumberFormat="1" applyBorder="1"/>
    <xf numFmtId="37" fontId="6" fillId="0" borderId="0" xfId="47" applyNumberFormat="1" applyBorder="1"/>
    <xf numFmtId="167" fontId="6" fillId="0" borderId="17" xfId="47" applyNumberFormat="1" applyBorder="1"/>
    <xf numFmtId="167" fontId="6" fillId="0" borderId="11" xfId="47" applyNumberFormat="1" applyBorder="1"/>
    <xf numFmtId="167" fontId="6" fillId="0" borderId="18" xfId="47" applyNumberFormat="1" applyBorder="1"/>
    <xf numFmtId="167" fontId="6" fillId="0" borderId="19" xfId="47" applyNumberFormat="1" applyBorder="1"/>
    <xf numFmtId="167" fontId="6" fillId="0" borderId="19" xfId="47" applyNumberFormat="1" applyFill="1" applyBorder="1"/>
    <xf numFmtId="167" fontId="6" fillId="0" borderId="17" xfId="47" applyNumberFormat="1" applyFill="1" applyBorder="1"/>
    <xf numFmtId="167" fontId="6" fillId="0" borderId="11" xfId="47" applyNumberFormat="1" applyFill="1" applyBorder="1"/>
    <xf numFmtId="167" fontId="6" fillId="0" borderId="18" xfId="47" applyNumberFormat="1" applyFill="1" applyBorder="1"/>
    <xf numFmtId="37" fontId="6" fillId="0" borderId="19" xfId="47" applyNumberFormat="1" applyFill="1" applyBorder="1"/>
    <xf numFmtId="37" fontId="6" fillId="0" borderId="0" xfId="47" applyNumberFormat="1" applyFill="1" applyBorder="1"/>
    <xf numFmtId="37" fontId="6" fillId="0" borderId="17" xfId="47" applyNumberFormat="1" applyFill="1" applyBorder="1"/>
    <xf numFmtId="41" fontId="8" fillId="0" borderId="10" xfId="394" applyFont="1" applyFill="1" applyBorder="1"/>
    <xf numFmtId="0" fontId="2" fillId="0" borderId="0" xfId="1297"/>
    <xf numFmtId="0" fontId="2" fillId="0" borderId="0" xfId="1297" applyFill="1"/>
    <xf numFmtId="41" fontId="0" fillId="0" borderId="0" xfId="1007" applyFont="1" applyFill="1"/>
    <xf numFmtId="0" fontId="2" fillId="0" borderId="11" xfId="1297" applyBorder="1" applyAlignment="1">
      <alignment horizontal="center" wrapText="1"/>
    </xf>
    <xf numFmtId="0" fontId="2" fillId="0" borderId="11" xfId="1297" applyFill="1" applyBorder="1" applyAlignment="1">
      <alignment horizontal="center" wrapText="1"/>
    </xf>
    <xf numFmtId="0" fontId="2" fillId="0" borderId="0" xfId="1297" applyAlignment="1">
      <alignment horizontal="center" wrapText="1"/>
    </xf>
    <xf numFmtId="0" fontId="2" fillId="0" borderId="12" xfId="1297" applyBorder="1"/>
    <xf numFmtId="22" fontId="2" fillId="0" borderId="0" xfId="1297" applyNumberFormat="1"/>
    <xf numFmtId="41" fontId="0" fillId="0" borderId="0" xfId="1007" applyFont="1"/>
    <xf numFmtId="10" fontId="0" fillId="0" borderId="0" xfId="1305" applyNumberFormat="1" applyFont="1"/>
    <xf numFmtId="41" fontId="0" fillId="0" borderId="10" xfId="1007" applyFont="1" applyBorder="1"/>
    <xf numFmtId="10" fontId="0" fillId="0" borderId="10" xfId="1305" applyNumberFormat="1" applyFont="1" applyBorder="1"/>
    <xf numFmtId="0" fontId="2" fillId="0" borderId="0" xfId="1299"/>
    <xf numFmtId="0" fontId="2" fillId="0" borderId="0" xfId="1306"/>
    <xf numFmtId="0" fontId="2" fillId="0" borderId="0" xfId="1307"/>
    <xf numFmtId="171" fontId="12" fillId="0" borderId="0" xfId="0" applyFont="1" applyAlignment="1">
      <alignment horizontal="centerContinuous"/>
    </xf>
    <xf numFmtId="171" fontId="0" fillId="0" borderId="0" xfId="0" applyAlignment="1">
      <alignment horizontal="centerContinuous"/>
    </xf>
    <xf numFmtId="171" fontId="11" fillId="0" borderId="0" xfId="0" applyFont="1" applyAlignment="1">
      <alignment vertical="center"/>
    </xf>
    <xf numFmtId="171" fontId="0" fillId="0" borderId="3" xfId="0" applyBorder="1" applyAlignment="1"/>
    <xf numFmtId="171" fontId="12" fillId="0" borderId="21" xfId="0" applyFont="1" applyBorder="1" applyAlignment="1">
      <alignment horizontal="center" vertical="center"/>
    </xf>
    <xf numFmtId="171" fontId="12" fillId="0" borderId="2" xfId="0" applyFont="1" applyBorder="1" applyAlignment="1">
      <alignment horizontal="center" vertical="center"/>
    </xf>
    <xf numFmtId="171" fontId="12" fillId="0" borderId="22" xfId="0" applyFont="1" applyBorder="1" applyAlignment="1">
      <alignment horizontal="center" vertical="center"/>
    </xf>
    <xf numFmtId="166" fontId="6" fillId="0" borderId="20" xfId="0" quotePrefix="1" applyNumberFormat="1" applyFont="1" applyFill="1" applyBorder="1" applyAlignment="1">
      <alignment horizontal="left"/>
    </xf>
    <xf numFmtId="166" fontId="6" fillId="0" borderId="20" xfId="0" applyNumberFormat="1" applyFont="1" applyFill="1" applyBorder="1" applyAlignment="1"/>
    <xf numFmtId="168" fontId="6" fillId="0" borderId="19" xfId="1024" applyNumberFormat="1" applyFill="1" applyBorder="1"/>
    <xf numFmtId="168" fontId="6" fillId="0" borderId="0" xfId="1024" applyNumberFormat="1" applyFill="1" applyBorder="1"/>
    <xf numFmtId="166" fontId="6" fillId="0" borderId="20" xfId="0" quotePrefix="1" applyNumberFormat="1" applyFont="1" applyBorder="1" applyAlignment="1">
      <alignment horizontal="left"/>
    </xf>
    <xf numFmtId="166" fontId="6" fillId="0" borderId="20" xfId="0" applyNumberFormat="1" applyFont="1" applyBorder="1" applyAlignment="1"/>
    <xf numFmtId="166" fontId="14" fillId="0" borderId="20" xfId="0" applyNumberFormat="1" applyFont="1" applyBorder="1" applyAlignment="1"/>
    <xf numFmtId="168" fontId="57" fillId="0" borderId="0" xfId="1024" applyNumberFormat="1" applyFont="1" applyBorder="1"/>
    <xf numFmtId="168" fontId="57" fillId="0" borderId="19" xfId="1024" applyNumberFormat="1" applyFont="1" applyBorder="1"/>
    <xf numFmtId="7" fontId="0" fillId="0" borderId="0" xfId="0" applyNumberFormat="1" applyAlignment="1"/>
    <xf numFmtId="0" fontId="1" fillId="0" borderId="0" xfId="1297" applyFont="1"/>
    <xf numFmtId="0" fontId="1" fillId="0" borderId="0" xfId="1297" applyFont="1" applyFill="1"/>
    <xf numFmtId="41" fontId="7" fillId="0" borderId="0" xfId="394" applyFont="1" applyFill="1" applyProtection="1">
      <protection locked="0"/>
    </xf>
    <xf numFmtId="41" fontId="7" fillId="0" borderId="0" xfId="394" applyFont="1" applyFill="1"/>
    <xf numFmtId="41" fontId="7" fillId="0" borderId="0" xfId="394" applyFont="1" applyFill="1" applyBorder="1" applyProtection="1">
      <protection locked="0"/>
    </xf>
    <xf numFmtId="41" fontId="7" fillId="0" borderId="11" xfId="394" applyFont="1" applyFill="1" applyBorder="1" applyProtection="1">
      <protection locked="0"/>
    </xf>
    <xf numFmtId="41" fontId="7" fillId="0" borderId="0" xfId="394" applyFont="1" applyFill="1" applyAlignment="1"/>
    <xf numFmtId="41" fontId="7" fillId="0" borderId="11" xfId="394" applyFont="1" applyFill="1" applyBorder="1"/>
    <xf numFmtId="41" fontId="7" fillId="0" borderId="0" xfId="394" applyFont="1" applyFill="1" applyBorder="1"/>
    <xf numFmtId="41" fontId="7" fillId="0" borderId="0" xfId="394" applyFont="1" applyFill="1" applyBorder="1" applyAlignment="1" applyProtection="1">
      <alignment vertical="top"/>
      <protection locked="0"/>
    </xf>
    <xf numFmtId="0" fontId="1" fillId="0" borderId="0" xfId="1316" applyFont="1"/>
    <xf numFmtId="43" fontId="1" fillId="0" borderId="0" xfId="47" applyFont="1"/>
    <xf numFmtId="0" fontId="2" fillId="0" borderId="0" xfId="1297" applyBorder="1"/>
    <xf numFmtId="0" fontId="1" fillId="0" borderId="0" xfId="1316"/>
    <xf numFmtId="180" fontId="0" fillId="0" borderId="0" xfId="1298" applyNumberFormat="1" applyFont="1" applyBorder="1"/>
    <xf numFmtId="41" fontId="1" fillId="0" borderId="12" xfId="1007" applyFont="1" applyBorder="1"/>
    <xf numFmtId="41" fontId="1" fillId="0" borderId="0" xfId="1007" applyNumberFormat="1" applyFont="1" applyFill="1"/>
    <xf numFmtId="43" fontId="1" fillId="0" borderId="0" xfId="47" applyFont="1" applyFill="1"/>
    <xf numFmtId="43" fontId="1" fillId="0" borderId="0" xfId="47" applyFont="1" applyBorder="1"/>
    <xf numFmtId="41" fontId="1" fillId="0" borderId="0" xfId="1007" applyNumberFormat="1" applyFont="1"/>
    <xf numFmtId="41" fontId="1" fillId="0" borderId="12" xfId="1007" applyNumberFormat="1" applyFont="1" applyBorder="1"/>
    <xf numFmtId="41" fontId="1" fillId="0" borderId="0" xfId="1007" applyNumberFormat="1" applyFont="1" applyBorder="1"/>
    <xf numFmtId="186" fontId="1" fillId="0" borderId="0" xfId="126" applyNumberFormat="1" applyFont="1"/>
    <xf numFmtId="171" fontId="11" fillId="0" borderId="0" xfId="0" applyFont="1" applyFill="1" applyAlignment="1">
      <alignment vertical="center"/>
    </xf>
    <xf numFmtId="167" fontId="6" fillId="0" borderId="0" xfId="47" applyNumberFormat="1" applyFill="1" applyBorder="1"/>
    <xf numFmtId="167" fontId="6" fillId="0" borderId="0" xfId="47" applyNumberFormat="1" applyBorder="1"/>
    <xf numFmtId="166" fontId="0" fillId="0" borderId="34" xfId="0" applyNumberFormat="1" applyBorder="1" applyAlignment="1"/>
    <xf numFmtId="37" fontId="0" fillId="0" borderId="11" xfId="0" applyNumberFormat="1" applyBorder="1" applyAlignment="1"/>
    <xf numFmtId="37" fontId="0" fillId="0" borderId="17" xfId="0" applyNumberFormat="1" applyBorder="1" applyAlignment="1"/>
    <xf numFmtId="171" fontId="7" fillId="0" borderId="0" xfId="0" applyFont="1" applyAlignment="1"/>
    <xf numFmtId="17" fontId="7" fillId="0" borderId="0" xfId="0" applyNumberFormat="1" applyFont="1" applyAlignment="1"/>
    <xf numFmtId="41" fontId="7" fillId="0" borderId="0" xfId="0" applyNumberFormat="1" applyFont="1" applyAlignment="1"/>
    <xf numFmtId="0" fontId="59" fillId="0" borderId="0" xfId="0" applyNumberFormat="1" applyFont="1" applyFill="1" applyAlignment="1">
      <alignment horizontal="center"/>
    </xf>
    <xf numFmtId="0" fontId="1" fillId="0" borderId="0" xfId="1316" applyFill="1"/>
    <xf numFmtId="8" fontId="1" fillId="0" borderId="0" xfId="1316" applyNumberFormat="1"/>
    <xf numFmtId="41" fontId="0" fillId="0" borderId="11" xfId="368" applyFont="1" applyFill="1" applyBorder="1" applyAlignment="1">
      <alignment horizontal="right"/>
    </xf>
    <xf numFmtId="41" fontId="0" fillId="0" borderId="11" xfId="368" applyFont="1" applyBorder="1"/>
    <xf numFmtId="41" fontId="0" fillId="0" borderId="35" xfId="368" applyFont="1" applyFill="1" applyBorder="1"/>
    <xf numFmtId="41" fontId="0" fillId="0" borderId="35" xfId="368" applyFont="1" applyBorder="1"/>
    <xf numFmtId="0" fontId="86" fillId="0" borderId="0" xfId="1316" applyFont="1" applyBorder="1"/>
    <xf numFmtId="41" fontId="0" fillId="0" borderId="0" xfId="368" applyFont="1" applyFill="1"/>
    <xf numFmtId="41" fontId="0" fillId="0" borderId="11" xfId="368" applyFont="1" applyFill="1" applyBorder="1"/>
    <xf numFmtId="9" fontId="1" fillId="0" borderId="0" xfId="126" quotePrefix="1" applyFont="1" applyAlignment="1">
      <alignment horizontal="center"/>
    </xf>
    <xf numFmtId="167" fontId="1" fillId="0" borderId="0" xfId="1316" applyNumberFormat="1"/>
    <xf numFmtId="0" fontId="86" fillId="0" borderId="0" xfId="1297" applyFont="1"/>
    <xf numFmtId="41" fontId="1" fillId="0" borderId="0" xfId="1007" applyFont="1"/>
    <xf numFmtId="41" fontId="0" fillId="92" borderId="0" xfId="1007" applyFont="1" applyFill="1"/>
    <xf numFmtId="0" fontId="2" fillId="92" borderId="11" xfId="1297" applyFill="1" applyBorder="1" applyAlignment="1">
      <alignment horizontal="center" wrapText="1"/>
    </xf>
    <xf numFmtId="0" fontId="1" fillId="92" borderId="0" xfId="1316" applyFill="1"/>
    <xf numFmtId="8" fontId="1" fillId="92" borderId="0" xfId="1316" applyNumberFormat="1" applyFill="1"/>
    <xf numFmtId="41" fontId="1" fillId="92" borderId="0" xfId="1007" applyNumberFormat="1" applyFont="1" applyFill="1"/>
    <xf numFmtId="167" fontId="0" fillId="92" borderId="0" xfId="368" applyNumberFormat="1" applyFont="1" applyFill="1"/>
    <xf numFmtId="41" fontId="1" fillId="0" borderId="11" xfId="1007" applyNumberFormat="1" applyFont="1" applyBorder="1"/>
    <xf numFmtId="41" fontId="1" fillId="0" borderId="10" xfId="1007" applyNumberFormat="1" applyFont="1" applyBorder="1"/>
    <xf numFmtId="0" fontId="87" fillId="0" borderId="0" xfId="1297" applyFont="1"/>
    <xf numFmtId="43" fontId="88" fillId="93" borderId="0" xfId="47" applyFont="1" applyFill="1" applyAlignment="1">
      <alignment horizontal="center" wrapText="1"/>
    </xf>
    <xf numFmtId="43" fontId="88" fillId="93" borderId="0" xfId="47" applyFont="1" applyFill="1"/>
    <xf numFmtId="43" fontId="88" fillId="93" borderId="0" xfId="47" applyFont="1" applyFill="1" applyBorder="1"/>
    <xf numFmtId="9" fontId="0" fillId="0" borderId="0" xfId="1007" applyNumberFormat="1" applyFont="1"/>
    <xf numFmtId="43" fontId="89" fillId="0" borderId="11" xfId="47" applyFont="1" applyBorder="1" applyAlignment="1">
      <alignment horizontal="center" wrapText="1"/>
    </xf>
    <xf numFmtId="43" fontId="61" fillId="0" borderId="11" xfId="47" applyFont="1" applyBorder="1" applyAlignment="1">
      <alignment horizontal="center" wrapText="1"/>
    </xf>
    <xf numFmtId="0" fontId="61" fillId="0" borderId="0" xfId="1297" applyFont="1" applyAlignment="1">
      <alignment horizontal="center" wrapText="1"/>
    </xf>
    <xf numFmtId="43" fontId="1" fillId="0" borderId="11" xfId="47" applyFont="1" applyBorder="1"/>
    <xf numFmtId="41" fontId="61" fillId="0" borderId="10" xfId="47" applyNumberFormat="1" applyFont="1" applyBorder="1"/>
    <xf numFmtId="41" fontId="61" fillId="0" borderId="0" xfId="47" applyNumberFormat="1" applyFont="1"/>
    <xf numFmtId="41" fontId="61" fillId="0" borderId="11" xfId="47" applyNumberFormat="1" applyFont="1" applyBorder="1"/>
    <xf numFmtId="41" fontId="61" fillId="0" borderId="0" xfId="47" applyNumberFormat="1" applyFont="1" applyBorder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  <xf numFmtId="171" fontId="12" fillId="0" borderId="0" xfId="0" applyFont="1" applyAlignment="1">
      <alignment horizontal="center"/>
    </xf>
    <xf numFmtId="171" fontId="11" fillId="0" borderId="0" xfId="0" applyFont="1" applyFill="1" applyAlignment="1">
      <alignment horizontal="center" vertical="center"/>
    </xf>
  </cellXfs>
  <cellStyles count="1319">
    <cellStyle name="_4.06E Pass Throughs" xfId="1"/>
    <cellStyle name="_4.06E Pass Throughs 2" xfId="253"/>
    <cellStyle name="_4.06E Pass Throughs 3" xfId="400"/>
    <cellStyle name="_4.13E Montana Energy Tax" xfId="2"/>
    <cellStyle name="_4.13E Montana Energy Tax 2" xfId="254"/>
    <cellStyle name="_4.13E Montana Energy Tax 3" xfId="401"/>
    <cellStyle name="_Book1" xfId="3"/>
    <cellStyle name="_Book1 (2)" xfId="4"/>
    <cellStyle name="_Book1 (2) 2" xfId="256"/>
    <cellStyle name="_Book1 (2) 3" xfId="402"/>
    <cellStyle name="_Book1 2" xfId="255"/>
    <cellStyle name="_Book1 3" xfId="403"/>
    <cellStyle name="_Book2" xfId="5"/>
    <cellStyle name="_Book2 2" xfId="257"/>
    <cellStyle name="_Book2 3" xfId="404"/>
    <cellStyle name="_Chelan Debt Forecast 12.19.05" xfId="6"/>
    <cellStyle name="_Chelan Debt Forecast 12.19.05 2" xfId="258"/>
    <cellStyle name="_Chelan Debt Forecast 12.19.05 3" xfId="405"/>
    <cellStyle name="_Costs not in AURORA 06GRC" xfId="7"/>
    <cellStyle name="_Costs not in AURORA 06GRC 2" xfId="259"/>
    <cellStyle name="_Costs not in AURORA 06GRC 3" xfId="406"/>
    <cellStyle name="_Costs not in AURORA 2006GRC 6.15.06" xfId="8"/>
    <cellStyle name="_Costs not in AURORA 2006GRC 6.15.06 2" xfId="260"/>
    <cellStyle name="_Costs not in AURORA 2006GRC 6.15.06 3" xfId="407"/>
    <cellStyle name="_Costs not in AURORA 2007 Rate Case" xfId="9"/>
    <cellStyle name="_Costs not in AURORA 2007 Rate Case 2" xfId="261"/>
    <cellStyle name="_Costs not in AURORA 2007 Rate Case 3" xfId="408"/>
    <cellStyle name="_Costs not in KWI3000 '06Budget" xfId="10"/>
    <cellStyle name="_Costs not in KWI3000 '06Budget 2" xfId="262"/>
    <cellStyle name="_Costs not in KWI3000 '06Budget 3" xfId="409"/>
    <cellStyle name="_DEM-WP (C) Power Cost 2006GRC Order" xfId="11"/>
    <cellStyle name="_DEM-WP (C) Power Cost 2006GRC Order 2" xfId="263"/>
    <cellStyle name="_DEM-WP (C) Power Cost 2006GRC Order 3" xfId="410"/>
    <cellStyle name="_DEM-WP Revised (HC) Wild Horse 2006GRC" xfId="12"/>
    <cellStyle name="_DEM-WP Revised (HC) Wild Horse 2006GRC 2" xfId="264"/>
    <cellStyle name="_DEM-WP Revised (HC) Wild Horse 2006GRC 3" xfId="411"/>
    <cellStyle name="_DEM-WP(C) Costs not in AURORA 2006GRC" xfId="13"/>
    <cellStyle name="_DEM-WP(C) Costs not in AURORA 2006GRC 2" xfId="265"/>
    <cellStyle name="_DEM-WP(C) Costs not in AURORA 2006GRC 3" xfId="412"/>
    <cellStyle name="_DEM-WP(C) Costs not in AURORA 2007GRC" xfId="14"/>
    <cellStyle name="_DEM-WP(C) Costs not in AURORA 2007GRC 2" xfId="266"/>
    <cellStyle name="_DEM-WP(C) Costs not in AURORA 2007GRC 3" xfId="413"/>
    <cellStyle name="_DEM-WP(C) Costs not in AURORA 2007PCORC-5.07Update" xfId="15"/>
    <cellStyle name="_DEM-WP(C) Costs not in AURORA 2007PCORC-5.07Update 2" xfId="267"/>
    <cellStyle name="_DEM-WP(C) Costs not in AURORA 2007PCORC-5.07Update 3" xfId="414"/>
    <cellStyle name="_DEM-WP(C) Sumas Proforma 11.5.07" xfId="16"/>
    <cellStyle name="_DEM-WP(C) Westside Hydro Data_051007" xfId="17"/>
    <cellStyle name="_DEM-WP(C) Westside Hydro Data_051007 2" xfId="268"/>
    <cellStyle name="_DEM-WP(C) Westside Hydro Data_051007 3" xfId="415"/>
    <cellStyle name="_Fuel Prices 4-14" xfId="18"/>
    <cellStyle name="_Fuel Prices 4-14 2" xfId="269"/>
    <cellStyle name="_Fuel Prices 4-14 3" xfId="416"/>
    <cellStyle name="_Power Cost Value Copy 11.30.05 gas 1.09.06 AURORA at 1.10.06" xfId="19"/>
    <cellStyle name="_Power Cost Value Copy 11.30.05 gas 1.09.06 AURORA at 1.10.06 2" xfId="270"/>
    <cellStyle name="_Power Cost Value Copy 11.30.05 gas 1.09.06 AURORA at 1.10.06 3" xfId="417"/>
    <cellStyle name="_Pro Forma Rev 07 GRC" xfId="418"/>
    <cellStyle name="_Recon to Darrin's 5.11.05 proforma" xfId="20"/>
    <cellStyle name="_Recon to Darrin's 5.11.05 proforma 2" xfId="271"/>
    <cellStyle name="_Recon to Darrin's 5.11.05 proforma 3" xfId="419"/>
    <cellStyle name="_Revenue" xfId="420"/>
    <cellStyle name="_Revenue_Data" xfId="421"/>
    <cellStyle name="_Revenue_Data_1" xfId="422"/>
    <cellStyle name="_Revenue_Data_Pro Forma Rev 09 GRC" xfId="423"/>
    <cellStyle name="_Revenue_Data_Pro Forma Rev 2010 GRC" xfId="424"/>
    <cellStyle name="_Revenue_Data_Pro Forma Rev 2010 GRC_Preliminary" xfId="425"/>
    <cellStyle name="_Revenue_Data_Revenue (Feb 09 - Jan 10)" xfId="426"/>
    <cellStyle name="_Revenue_Data_Revenue (Jan 09 - Dec 09)" xfId="427"/>
    <cellStyle name="_Revenue_Data_Revenue (Mar 09 - Feb 10)" xfId="428"/>
    <cellStyle name="_Revenue_Data_Volume Exhibit (Jan09 - Dec09)" xfId="429"/>
    <cellStyle name="_Revenue_Mins" xfId="430"/>
    <cellStyle name="_Revenue_Pro Forma Rev 07 GRC" xfId="431"/>
    <cellStyle name="_Revenue_Pro Forma Rev 08 GRC" xfId="432"/>
    <cellStyle name="_Revenue_Pro Forma Rev 09 GRC" xfId="433"/>
    <cellStyle name="_Revenue_Pro Forma Rev 2010 GRC" xfId="434"/>
    <cellStyle name="_Revenue_Pro Forma Rev 2010 GRC_Preliminary" xfId="435"/>
    <cellStyle name="_Revenue_Revenue (Feb 09 - Jan 10)" xfId="436"/>
    <cellStyle name="_Revenue_Revenue (Jan 09 - Dec 09)" xfId="437"/>
    <cellStyle name="_Revenue_Revenue (Mar 09 - Feb 10)" xfId="438"/>
    <cellStyle name="_Revenue_Sheet2" xfId="439"/>
    <cellStyle name="_Revenue_Therms Data" xfId="440"/>
    <cellStyle name="_Revenue_Therms Data Rerun" xfId="441"/>
    <cellStyle name="_Revenue_Volume Exhibit (Jan09 - Dec09)" xfId="442"/>
    <cellStyle name="_Tenaska Comparison" xfId="21"/>
    <cellStyle name="_Tenaska Comparison 2" xfId="272"/>
    <cellStyle name="_Tenaska Comparison 3" xfId="443"/>
    <cellStyle name="_Therms Data" xfId="444"/>
    <cellStyle name="_Therms Data_Pro Forma Rev 09 GRC" xfId="445"/>
    <cellStyle name="_Therms Data_Pro Forma Rev 2010 GRC" xfId="446"/>
    <cellStyle name="_Therms Data_Pro Forma Rev 2010 GRC_Preliminary" xfId="447"/>
    <cellStyle name="_Therms Data_Revenue (Feb 09 - Jan 10)" xfId="448"/>
    <cellStyle name="_Therms Data_Revenue (Jan 09 - Dec 09)" xfId="449"/>
    <cellStyle name="_Therms Data_Revenue (Mar 09 - Feb 10)" xfId="450"/>
    <cellStyle name="_Therms Data_Volume Exhibit (Jan09 - Dec09)" xfId="451"/>
    <cellStyle name="_Value Copy 11 30 05 gas 12 09 05 AURORA at 12 14 05" xfId="22"/>
    <cellStyle name="_Value Copy 11 30 05 gas 12 09 05 AURORA at 12 14 05 2" xfId="273"/>
    <cellStyle name="_Value Copy 11 30 05 gas 12 09 05 AURORA at 12 14 05 3" xfId="452"/>
    <cellStyle name="_VC 6.15.06 update on 06GRC power costs.xls Chart 1" xfId="23"/>
    <cellStyle name="_VC 6.15.06 update on 06GRC power costs.xls Chart 1 2" xfId="274"/>
    <cellStyle name="_VC 6.15.06 update on 06GRC power costs.xls Chart 1 3" xfId="453"/>
    <cellStyle name="_VC 6.15.06 update on 06GRC power costs.xls Chart 2" xfId="24"/>
    <cellStyle name="_VC 6.15.06 update on 06GRC power costs.xls Chart 2 2" xfId="275"/>
    <cellStyle name="_VC 6.15.06 update on 06GRC power costs.xls Chart 2 3" xfId="454"/>
    <cellStyle name="_VC 6.15.06 update on 06GRC power costs.xls Chart 3" xfId="25"/>
    <cellStyle name="_VC 6.15.06 update on 06GRC power costs.xls Chart 3 2" xfId="276"/>
    <cellStyle name="_VC 6.15.06 update on 06GRC power costs.xls Chart 3 3" xfId="455"/>
    <cellStyle name="0,0_x000d__x000a_NA_x000d__x000a_" xfId="26"/>
    <cellStyle name="0000" xfId="456"/>
    <cellStyle name="000000" xfId="457"/>
    <cellStyle name="20% - Accent1 10" xfId="458"/>
    <cellStyle name="20% - Accent1 11" xfId="459"/>
    <cellStyle name="20% - Accent1 12" xfId="460"/>
    <cellStyle name="20% - Accent1 13" xfId="461"/>
    <cellStyle name="20% - Accent1 14" xfId="462"/>
    <cellStyle name="20% - Accent1 15" xfId="463"/>
    <cellStyle name="20% - Accent1 16" xfId="464"/>
    <cellStyle name="20% - Accent1 17" xfId="465"/>
    <cellStyle name="20% - Accent1 18" xfId="466"/>
    <cellStyle name="20% - Accent1 19" xfId="467"/>
    <cellStyle name="20% - Accent1 2" xfId="468"/>
    <cellStyle name="20% - Accent1 2 2" xfId="469"/>
    <cellStyle name="20% - Accent1 3" xfId="470"/>
    <cellStyle name="20% - Accent1 3 2" xfId="471"/>
    <cellStyle name="20% - Accent1 4" xfId="472"/>
    <cellStyle name="20% - Accent1 5" xfId="473"/>
    <cellStyle name="20% - Accent1 6" xfId="474"/>
    <cellStyle name="20% - Accent1 7" xfId="475"/>
    <cellStyle name="20% - Accent1 8" xfId="476"/>
    <cellStyle name="20% - Accent1 9" xfId="477"/>
    <cellStyle name="20% - Accent2 10" xfId="478"/>
    <cellStyle name="20% - Accent2 11" xfId="479"/>
    <cellStyle name="20% - Accent2 12" xfId="480"/>
    <cellStyle name="20% - Accent2 13" xfId="481"/>
    <cellStyle name="20% - Accent2 14" xfId="482"/>
    <cellStyle name="20% - Accent2 15" xfId="483"/>
    <cellStyle name="20% - Accent2 16" xfId="484"/>
    <cellStyle name="20% - Accent2 17" xfId="485"/>
    <cellStyle name="20% - Accent2 18" xfId="486"/>
    <cellStyle name="20% - Accent2 19" xfId="487"/>
    <cellStyle name="20% - Accent2 2" xfId="488"/>
    <cellStyle name="20% - Accent2 2 2" xfId="489"/>
    <cellStyle name="20% - Accent2 3" xfId="490"/>
    <cellStyle name="20% - Accent2 3 2" xfId="491"/>
    <cellStyle name="20% - Accent2 4" xfId="492"/>
    <cellStyle name="20% - Accent2 5" xfId="493"/>
    <cellStyle name="20% - Accent2 6" xfId="494"/>
    <cellStyle name="20% - Accent2 7" xfId="495"/>
    <cellStyle name="20% - Accent2 8" xfId="496"/>
    <cellStyle name="20% - Accent2 9" xfId="497"/>
    <cellStyle name="20% - Accent3 10" xfId="498"/>
    <cellStyle name="20% - Accent3 11" xfId="499"/>
    <cellStyle name="20% - Accent3 12" xfId="500"/>
    <cellStyle name="20% - Accent3 13" xfId="501"/>
    <cellStyle name="20% - Accent3 14" xfId="502"/>
    <cellStyle name="20% - Accent3 15" xfId="503"/>
    <cellStyle name="20% - Accent3 16" xfId="504"/>
    <cellStyle name="20% - Accent3 17" xfId="505"/>
    <cellStyle name="20% - Accent3 18" xfId="506"/>
    <cellStyle name="20% - Accent3 19" xfId="507"/>
    <cellStyle name="20% - Accent3 2" xfId="508"/>
    <cellStyle name="20% - Accent3 2 2" xfId="509"/>
    <cellStyle name="20% - Accent3 3" xfId="510"/>
    <cellStyle name="20% - Accent3 3 2" xfId="511"/>
    <cellStyle name="20% - Accent3 4" xfId="512"/>
    <cellStyle name="20% - Accent3 5" xfId="513"/>
    <cellStyle name="20% - Accent3 6" xfId="514"/>
    <cellStyle name="20% - Accent3 7" xfId="515"/>
    <cellStyle name="20% - Accent3 8" xfId="516"/>
    <cellStyle name="20% - Accent3 9" xfId="517"/>
    <cellStyle name="20% - Accent4 10" xfId="518"/>
    <cellStyle name="20% - Accent4 11" xfId="519"/>
    <cellStyle name="20% - Accent4 12" xfId="520"/>
    <cellStyle name="20% - Accent4 13" xfId="521"/>
    <cellStyle name="20% - Accent4 14" xfId="522"/>
    <cellStyle name="20% - Accent4 15" xfId="523"/>
    <cellStyle name="20% - Accent4 16" xfId="524"/>
    <cellStyle name="20% - Accent4 17" xfId="525"/>
    <cellStyle name="20% - Accent4 18" xfId="526"/>
    <cellStyle name="20% - Accent4 19" xfId="527"/>
    <cellStyle name="20% - Accent4 2" xfId="528"/>
    <cellStyle name="20% - Accent4 2 2" xfId="529"/>
    <cellStyle name="20% - Accent4 3" xfId="530"/>
    <cellStyle name="20% - Accent4 3 2" xfId="531"/>
    <cellStyle name="20% - Accent4 4" xfId="532"/>
    <cellStyle name="20% - Accent4 5" xfId="533"/>
    <cellStyle name="20% - Accent4 6" xfId="534"/>
    <cellStyle name="20% - Accent4 7" xfId="535"/>
    <cellStyle name="20% - Accent4 8" xfId="536"/>
    <cellStyle name="20% - Accent4 9" xfId="537"/>
    <cellStyle name="20% - Accent5 10" xfId="538"/>
    <cellStyle name="20% - Accent5 11" xfId="539"/>
    <cellStyle name="20% - Accent5 12" xfId="540"/>
    <cellStyle name="20% - Accent5 13" xfId="541"/>
    <cellStyle name="20% - Accent5 14" xfId="542"/>
    <cellStyle name="20% - Accent5 15" xfId="543"/>
    <cellStyle name="20% - Accent5 16" xfId="544"/>
    <cellStyle name="20% - Accent5 17" xfId="545"/>
    <cellStyle name="20% - Accent5 18" xfId="546"/>
    <cellStyle name="20% - Accent5 19" xfId="547"/>
    <cellStyle name="20% - Accent5 2" xfId="548"/>
    <cellStyle name="20% - Accent5 2 2" xfId="549"/>
    <cellStyle name="20% - Accent5 3" xfId="550"/>
    <cellStyle name="20% - Accent5 3 2" xfId="551"/>
    <cellStyle name="20% - Accent5 4" xfId="552"/>
    <cellStyle name="20% - Accent5 5" xfId="553"/>
    <cellStyle name="20% - Accent5 6" xfId="554"/>
    <cellStyle name="20% - Accent5 7" xfId="555"/>
    <cellStyle name="20% - Accent5 8" xfId="556"/>
    <cellStyle name="20% - Accent5 9" xfId="557"/>
    <cellStyle name="20% - Accent6 10" xfId="558"/>
    <cellStyle name="20% - Accent6 11" xfId="559"/>
    <cellStyle name="20% - Accent6 12" xfId="560"/>
    <cellStyle name="20% - Accent6 13" xfId="561"/>
    <cellStyle name="20% - Accent6 14" xfId="562"/>
    <cellStyle name="20% - Accent6 15" xfId="563"/>
    <cellStyle name="20% - Accent6 16" xfId="564"/>
    <cellStyle name="20% - Accent6 17" xfId="565"/>
    <cellStyle name="20% - Accent6 18" xfId="566"/>
    <cellStyle name="20% - Accent6 19" xfId="567"/>
    <cellStyle name="20% - Accent6 2" xfId="568"/>
    <cellStyle name="20% - Accent6 2 2" xfId="569"/>
    <cellStyle name="20% - Accent6 3" xfId="570"/>
    <cellStyle name="20% - Accent6 3 2" xfId="571"/>
    <cellStyle name="20% - Accent6 4" xfId="572"/>
    <cellStyle name="20% - Accent6 5" xfId="573"/>
    <cellStyle name="20% - Accent6 6" xfId="574"/>
    <cellStyle name="20% - Accent6 7" xfId="575"/>
    <cellStyle name="20% - Accent6 8" xfId="576"/>
    <cellStyle name="20% - Accent6 9" xfId="577"/>
    <cellStyle name="40% - Accent1 10" xfId="578"/>
    <cellStyle name="40% - Accent1 11" xfId="579"/>
    <cellStyle name="40% - Accent1 12" xfId="580"/>
    <cellStyle name="40% - Accent1 13" xfId="581"/>
    <cellStyle name="40% - Accent1 14" xfId="582"/>
    <cellStyle name="40% - Accent1 15" xfId="583"/>
    <cellStyle name="40% - Accent1 16" xfId="584"/>
    <cellStyle name="40% - Accent1 17" xfId="585"/>
    <cellStyle name="40% - Accent1 18" xfId="586"/>
    <cellStyle name="40% - Accent1 19" xfId="587"/>
    <cellStyle name="40% - Accent1 2" xfId="588"/>
    <cellStyle name="40% - Accent1 2 2" xfId="589"/>
    <cellStyle name="40% - Accent1 3" xfId="590"/>
    <cellStyle name="40% - Accent1 3 2" xfId="591"/>
    <cellStyle name="40% - Accent1 4" xfId="592"/>
    <cellStyle name="40% - Accent1 5" xfId="593"/>
    <cellStyle name="40% - Accent1 6" xfId="594"/>
    <cellStyle name="40% - Accent1 7" xfId="595"/>
    <cellStyle name="40% - Accent1 8" xfId="596"/>
    <cellStyle name="40% - Accent1 9" xfId="597"/>
    <cellStyle name="40% - Accent2 10" xfId="598"/>
    <cellStyle name="40% - Accent2 11" xfId="599"/>
    <cellStyle name="40% - Accent2 12" xfId="600"/>
    <cellStyle name="40% - Accent2 13" xfId="601"/>
    <cellStyle name="40% - Accent2 14" xfId="602"/>
    <cellStyle name="40% - Accent2 15" xfId="603"/>
    <cellStyle name="40% - Accent2 16" xfId="604"/>
    <cellStyle name="40% - Accent2 17" xfId="605"/>
    <cellStyle name="40% - Accent2 18" xfId="606"/>
    <cellStyle name="40% - Accent2 19" xfId="607"/>
    <cellStyle name="40% - Accent2 2" xfId="608"/>
    <cellStyle name="40% - Accent2 2 2" xfId="609"/>
    <cellStyle name="40% - Accent2 3" xfId="610"/>
    <cellStyle name="40% - Accent2 3 2" xfId="611"/>
    <cellStyle name="40% - Accent2 4" xfId="612"/>
    <cellStyle name="40% - Accent2 5" xfId="613"/>
    <cellStyle name="40% - Accent2 6" xfId="614"/>
    <cellStyle name="40% - Accent2 7" xfId="615"/>
    <cellStyle name="40% - Accent2 8" xfId="616"/>
    <cellStyle name="40% - Accent2 9" xfId="617"/>
    <cellStyle name="40% - Accent3 10" xfId="618"/>
    <cellStyle name="40% - Accent3 11" xfId="619"/>
    <cellStyle name="40% - Accent3 12" xfId="620"/>
    <cellStyle name="40% - Accent3 13" xfId="621"/>
    <cellStyle name="40% - Accent3 14" xfId="622"/>
    <cellStyle name="40% - Accent3 15" xfId="623"/>
    <cellStyle name="40% - Accent3 16" xfId="624"/>
    <cellStyle name="40% - Accent3 17" xfId="625"/>
    <cellStyle name="40% - Accent3 18" xfId="626"/>
    <cellStyle name="40% - Accent3 19" xfId="627"/>
    <cellStyle name="40% - Accent3 2" xfId="628"/>
    <cellStyle name="40% - Accent3 2 2" xfId="629"/>
    <cellStyle name="40% - Accent3 3" xfId="630"/>
    <cellStyle name="40% - Accent3 3 2" xfId="631"/>
    <cellStyle name="40% - Accent3 4" xfId="632"/>
    <cellStyle name="40% - Accent3 5" xfId="633"/>
    <cellStyle name="40% - Accent3 6" xfId="634"/>
    <cellStyle name="40% - Accent3 7" xfId="635"/>
    <cellStyle name="40% - Accent3 8" xfId="636"/>
    <cellStyle name="40% - Accent3 9" xfId="637"/>
    <cellStyle name="40% - Accent4 10" xfId="638"/>
    <cellStyle name="40% - Accent4 11" xfId="639"/>
    <cellStyle name="40% - Accent4 12" xfId="640"/>
    <cellStyle name="40% - Accent4 13" xfId="641"/>
    <cellStyle name="40% - Accent4 14" xfId="642"/>
    <cellStyle name="40% - Accent4 15" xfId="643"/>
    <cellStyle name="40% - Accent4 16" xfId="644"/>
    <cellStyle name="40% - Accent4 17" xfId="645"/>
    <cellStyle name="40% - Accent4 18" xfId="646"/>
    <cellStyle name="40% - Accent4 19" xfId="647"/>
    <cellStyle name="40% - Accent4 2" xfId="648"/>
    <cellStyle name="40% - Accent4 2 2" xfId="649"/>
    <cellStyle name="40% - Accent4 3" xfId="650"/>
    <cellStyle name="40% - Accent4 3 2" xfId="651"/>
    <cellStyle name="40% - Accent4 4" xfId="652"/>
    <cellStyle name="40% - Accent4 5" xfId="653"/>
    <cellStyle name="40% - Accent4 6" xfId="654"/>
    <cellStyle name="40% - Accent4 7" xfId="655"/>
    <cellStyle name="40% - Accent4 8" xfId="656"/>
    <cellStyle name="40% - Accent4 9" xfId="657"/>
    <cellStyle name="40% - Accent5 10" xfId="658"/>
    <cellStyle name="40% - Accent5 11" xfId="659"/>
    <cellStyle name="40% - Accent5 12" xfId="660"/>
    <cellStyle name="40% - Accent5 13" xfId="661"/>
    <cellStyle name="40% - Accent5 14" xfId="662"/>
    <cellStyle name="40% - Accent5 15" xfId="663"/>
    <cellStyle name="40% - Accent5 16" xfId="664"/>
    <cellStyle name="40% - Accent5 17" xfId="665"/>
    <cellStyle name="40% - Accent5 18" xfId="666"/>
    <cellStyle name="40% - Accent5 19" xfId="667"/>
    <cellStyle name="40% - Accent5 2" xfId="668"/>
    <cellStyle name="40% - Accent5 2 2" xfId="669"/>
    <cellStyle name="40% - Accent5 3" xfId="670"/>
    <cellStyle name="40% - Accent5 3 2" xfId="671"/>
    <cellStyle name="40% - Accent5 4" xfId="672"/>
    <cellStyle name="40% - Accent5 5" xfId="673"/>
    <cellStyle name="40% - Accent5 6" xfId="674"/>
    <cellStyle name="40% - Accent5 7" xfId="675"/>
    <cellStyle name="40% - Accent5 8" xfId="676"/>
    <cellStyle name="40% - Accent5 9" xfId="677"/>
    <cellStyle name="40% - Accent6 10" xfId="678"/>
    <cellStyle name="40% - Accent6 11" xfId="679"/>
    <cellStyle name="40% - Accent6 12" xfId="680"/>
    <cellStyle name="40% - Accent6 13" xfId="681"/>
    <cellStyle name="40% - Accent6 14" xfId="682"/>
    <cellStyle name="40% - Accent6 15" xfId="683"/>
    <cellStyle name="40% - Accent6 16" xfId="684"/>
    <cellStyle name="40% - Accent6 17" xfId="685"/>
    <cellStyle name="40% - Accent6 18" xfId="686"/>
    <cellStyle name="40% - Accent6 19" xfId="687"/>
    <cellStyle name="40% - Accent6 2" xfId="688"/>
    <cellStyle name="40% - Accent6 2 2" xfId="689"/>
    <cellStyle name="40% - Accent6 3" xfId="690"/>
    <cellStyle name="40% - Accent6 3 2" xfId="691"/>
    <cellStyle name="40% - Accent6 4" xfId="692"/>
    <cellStyle name="40% - Accent6 5" xfId="693"/>
    <cellStyle name="40% - Accent6 6" xfId="694"/>
    <cellStyle name="40% - Accent6 7" xfId="695"/>
    <cellStyle name="40% - Accent6 8" xfId="696"/>
    <cellStyle name="40% - Accent6 9" xfId="697"/>
    <cellStyle name="60% - Accent1 2" xfId="698"/>
    <cellStyle name="60% - Accent1 3" xfId="699"/>
    <cellStyle name="60% - Accent1 4" xfId="700"/>
    <cellStyle name="60% - Accent1 5" xfId="701"/>
    <cellStyle name="60% - Accent1 6" xfId="702"/>
    <cellStyle name="60% - Accent1 7" xfId="703"/>
    <cellStyle name="60% - Accent1 8" xfId="704"/>
    <cellStyle name="60% - Accent1 9" xfId="705"/>
    <cellStyle name="60% - Accent2 2" xfId="706"/>
    <cellStyle name="60% - Accent2 3" xfId="707"/>
    <cellStyle name="60% - Accent2 4" xfId="708"/>
    <cellStyle name="60% - Accent2 5" xfId="709"/>
    <cellStyle name="60% - Accent2 6" xfId="710"/>
    <cellStyle name="60% - Accent2 7" xfId="711"/>
    <cellStyle name="60% - Accent2 8" xfId="712"/>
    <cellStyle name="60% - Accent2 9" xfId="713"/>
    <cellStyle name="60% - Accent3 2" xfId="714"/>
    <cellStyle name="60% - Accent3 3" xfId="715"/>
    <cellStyle name="60% - Accent3 4" xfId="716"/>
    <cellStyle name="60% - Accent3 5" xfId="717"/>
    <cellStyle name="60% - Accent3 6" xfId="718"/>
    <cellStyle name="60% - Accent3 7" xfId="719"/>
    <cellStyle name="60% - Accent3 8" xfId="720"/>
    <cellStyle name="60% - Accent3 9" xfId="721"/>
    <cellStyle name="60% - Accent4 2" xfId="722"/>
    <cellStyle name="60% - Accent4 3" xfId="723"/>
    <cellStyle name="60% - Accent4 4" xfId="724"/>
    <cellStyle name="60% - Accent4 5" xfId="725"/>
    <cellStyle name="60% - Accent4 6" xfId="726"/>
    <cellStyle name="60% - Accent4 7" xfId="727"/>
    <cellStyle name="60% - Accent4 8" xfId="728"/>
    <cellStyle name="60% - Accent4 9" xfId="729"/>
    <cellStyle name="60% - Accent5 2" xfId="730"/>
    <cellStyle name="60% - Accent5 3" xfId="731"/>
    <cellStyle name="60% - Accent5 4" xfId="732"/>
    <cellStyle name="60% - Accent5 5" xfId="733"/>
    <cellStyle name="60% - Accent5 6" xfId="734"/>
    <cellStyle name="60% - Accent5 7" xfId="735"/>
    <cellStyle name="60% - Accent5 8" xfId="736"/>
    <cellStyle name="60% - Accent5 9" xfId="737"/>
    <cellStyle name="60% - Accent6 2" xfId="738"/>
    <cellStyle name="60% - Accent6 3" xfId="739"/>
    <cellStyle name="60% - Accent6 4" xfId="740"/>
    <cellStyle name="60% - Accent6 5" xfId="741"/>
    <cellStyle name="60% - Accent6 6" xfId="742"/>
    <cellStyle name="60% - Accent6 7" xfId="743"/>
    <cellStyle name="60% - Accent6 8" xfId="744"/>
    <cellStyle name="60% - Accent6 9" xfId="745"/>
    <cellStyle name="Accent1 - 20%" xfId="27"/>
    <cellStyle name="Accent1 - 40%" xfId="28"/>
    <cellStyle name="Accent1 - 60%" xfId="29"/>
    <cellStyle name="Accent1 10" xfId="746"/>
    <cellStyle name="Accent1 11" xfId="747"/>
    <cellStyle name="Accent1 12" xfId="748"/>
    <cellStyle name="Accent1 13" xfId="749"/>
    <cellStyle name="Accent1 14" xfId="750"/>
    <cellStyle name="Accent1 15" xfId="751"/>
    <cellStyle name="Accent1 16" xfId="752"/>
    <cellStyle name="Accent1 17" xfId="753"/>
    <cellStyle name="Accent1 18" xfId="754"/>
    <cellStyle name="Accent1 19" xfId="755"/>
    <cellStyle name="Accent1 2" xfId="756"/>
    <cellStyle name="Accent1 20" xfId="757"/>
    <cellStyle name="Accent1 21" xfId="758"/>
    <cellStyle name="Accent1 22" xfId="759"/>
    <cellStyle name="Accent1 23" xfId="760"/>
    <cellStyle name="Accent1 24" xfId="761"/>
    <cellStyle name="Accent1 25" xfId="762"/>
    <cellStyle name="Accent1 26" xfId="763"/>
    <cellStyle name="Accent1 27" xfId="764"/>
    <cellStyle name="Accent1 28" xfId="765"/>
    <cellStyle name="Accent1 29" xfId="766"/>
    <cellStyle name="Accent1 3" xfId="767"/>
    <cellStyle name="Accent1 30" xfId="768"/>
    <cellStyle name="Accent1 31" xfId="769"/>
    <cellStyle name="Accent1 32" xfId="770"/>
    <cellStyle name="Accent1 33" xfId="771"/>
    <cellStyle name="Accent1 34" xfId="772"/>
    <cellStyle name="Accent1 35" xfId="773"/>
    <cellStyle name="Accent1 36" xfId="774"/>
    <cellStyle name="Accent1 37" xfId="775"/>
    <cellStyle name="Accent1 38" xfId="776"/>
    <cellStyle name="Accent1 39" xfId="777"/>
    <cellStyle name="Accent1 4" xfId="778"/>
    <cellStyle name="Accent1 40" xfId="779"/>
    <cellStyle name="Accent1 5" xfId="780"/>
    <cellStyle name="Accent1 6" xfId="781"/>
    <cellStyle name="Accent1 7" xfId="782"/>
    <cellStyle name="Accent1 8" xfId="783"/>
    <cellStyle name="Accent1 9" xfId="784"/>
    <cellStyle name="Accent2 - 20%" xfId="30"/>
    <cellStyle name="Accent2 - 40%" xfId="31"/>
    <cellStyle name="Accent2 - 60%" xfId="32"/>
    <cellStyle name="Accent2 10" xfId="785"/>
    <cellStyle name="Accent2 11" xfId="786"/>
    <cellStyle name="Accent2 12" xfId="787"/>
    <cellStyle name="Accent2 13" xfId="788"/>
    <cellStyle name="Accent2 14" xfId="789"/>
    <cellStyle name="Accent2 15" xfId="790"/>
    <cellStyle name="Accent2 16" xfId="791"/>
    <cellStyle name="Accent2 17" xfId="792"/>
    <cellStyle name="Accent2 18" xfId="793"/>
    <cellStyle name="Accent2 19" xfId="794"/>
    <cellStyle name="Accent2 2" xfId="795"/>
    <cellStyle name="Accent2 20" xfId="796"/>
    <cellStyle name="Accent2 21" xfId="797"/>
    <cellStyle name="Accent2 22" xfId="798"/>
    <cellStyle name="Accent2 23" xfId="799"/>
    <cellStyle name="Accent2 24" xfId="800"/>
    <cellStyle name="Accent2 25" xfId="801"/>
    <cellStyle name="Accent2 26" xfId="802"/>
    <cellStyle name="Accent2 27" xfId="803"/>
    <cellStyle name="Accent2 28" xfId="804"/>
    <cellStyle name="Accent2 29" xfId="805"/>
    <cellStyle name="Accent2 3" xfId="806"/>
    <cellStyle name="Accent2 30" xfId="807"/>
    <cellStyle name="Accent2 31" xfId="808"/>
    <cellStyle name="Accent2 32" xfId="809"/>
    <cellStyle name="Accent2 33" xfId="810"/>
    <cellStyle name="Accent2 34" xfId="811"/>
    <cellStyle name="Accent2 35" xfId="812"/>
    <cellStyle name="Accent2 36" xfId="813"/>
    <cellStyle name="Accent2 37" xfId="814"/>
    <cellStyle name="Accent2 38" xfId="815"/>
    <cellStyle name="Accent2 39" xfId="816"/>
    <cellStyle name="Accent2 4" xfId="817"/>
    <cellStyle name="Accent2 40" xfId="818"/>
    <cellStyle name="Accent2 5" xfId="819"/>
    <cellStyle name="Accent2 6" xfId="820"/>
    <cellStyle name="Accent2 7" xfId="821"/>
    <cellStyle name="Accent2 8" xfId="822"/>
    <cellStyle name="Accent2 9" xfId="823"/>
    <cellStyle name="Accent3 - 20%" xfId="33"/>
    <cellStyle name="Accent3 - 40%" xfId="34"/>
    <cellStyle name="Accent3 - 60%" xfId="35"/>
    <cellStyle name="Accent3 10" xfId="824"/>
    <cellStyle name="Accent3 11" xfId="825"/>
    <cellStyle name="Accent3 12" xfId="826"/>
    <cellStyle name="Accent3 13" xfId="827"/>
    <cellStyle name="Accent3 14" xfId="828"/>
    <cellStyle name="Accent3 15" xfId="829"/>
    <cellStyle name="Accent3 16" xfId="830"/>
    <cellStyle name="Accent3 17" xfId="831"/>
    <cellStyle name="Accent3 18" xfId="832"/>
    <cellStyle name="Accent3 19" xfId="833"/>
    <cellStyle name="Accent3 2" xfId="834"/>
    <cellStyle name="Accent3 20" xfId="835"/>
    <cellStyle name="Accent3 21" xfId="836"/>
    <cellStyle name="Accent3 22" xfId="837"/>
    <cellStyle name="Accent3 23" xfId="838"/>
    <cellStyle name="Accent3 24" xfId="839"/>
    <cellStyle name="Accent3 25" xfId="840"/>
    <cellStyle name="Accent3 26" xfId="841"/>
    <cellStyle name="Accent3 27" xfId="842"/>
    <cellStyle name="Accent3 28" xfId="843"/>
    <cellStyle name="Accent3 29" xfId="844"/>
    <cellStyle name="Accent3 3" xfId="845"/>
    <cellStyle name="Accent3 30" xfId="846"/>
    <cellStyle name="Accent3 31" xfId="847"/>
    <cellStyle name="Accent3 32" xfId="848"/>
    <cellStyle name="Accent3 33" xfId="849"/>
    <cellStyle name="Accent3 34" xfId="850"/>
    <cellStyle name="Accent3 35" xfId="851"/>
    <cellStyle name="Accent3 36" xfId="852"/>
    <cellStyle name="Accent3 37" xfId="853"/>
    <cellStyle name="Accent3 38" xfId="854"/>
    <cellStyle name="Accent3 39" xfId="855"/>
    <cellStyle name="Accent3 4" xfId="856"/>
    <cellStyle name="Accent3 40" xfId="857"/>
    <cellStyle name="Accent3 5" xfId="858"/>
    <cellStyle name="Accent3 6" xfId="859"/>
    <cellStyle name="Accent3 7" xfId="860"/>
    <cellStyle name="Accent3 8" xfId="861"/>
    <cellStyle name="Accent3 9" xfId="862"/>
    <cellStyle name="Accent4 - 20%" xfId="36"/>
    <cellStyle name="Accent4 - 40%" xfId="37"/>
    <cellStyle name="Accent4 - 60%" xfId="38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0" xfId="874"/>
    <cellStyle name="Accent4 21" xfId="875"/>
    <cellStyle name="Accent4 22" xfId="876"/>
    <cellStyle name="Accent4 23" xfId="877"/>
    <cellStyle name="Accent4 24" xfId="878"/>
    <cellStyle name="Accent4 25" xfId="879"/>
    <cellStyle name="Accent4 26" xfId="880"/>
    <cellStyle name="Accent4 27" xfId="881"/>
    <cellStyle name="Accent4 28" xfId="882"/>
    <cellStyle name="Accent4 29" xfId="883"/>
    <cellStyle name="Accent4 3" xfId="884"/>
    <cellStyle name="Accent4 30" xfId="885"/>
    <cellStyle name="Accent4 31" xfId="886"/>
    <cellStyle name="Accent4 32" xfId="887"/>
    <cellStyle name="Accent4 33" xfId="888"/>
    <cellStyle name="Accent4 34" xfId="889"/>
    <cellStyle name="Accent4 35" xfId="890"/>
    <cellStyle name="Accent4 36" xfId="891"/>
    <cellStyle name="Accent4 37" xfId="892"/>
    <cellStyle name="Accent4 38" xfId="893"/>
    <cellStyle name="Accent4 39" xfId="894"/>
    <cellStyle name="Accent4 4" xfId="895"/>
    <cellStyle name="Accent4 40" xfId="896"/>
    <cellStyle name="Accent4 5" xfId="897"/>
    <cellStyle name="Accent4 6" xfId="898"/>
    <cellStyle name="Accent4 7" xfId="899"/>
    <cellStyle name="Accent4 8" xfId="900"/>
    <cellStyle name="Accent4 9" xfId="901"/>
    <cellStyle name="Accent5 - 20%" xfId="39"/>
    <cellStyle name="Accent5 - 40%" xfId="40"/>
    <cellStyle name="Accent5 - 60%" xfId="41"/>
    <cellStyle name="Accent5 10" xfId="902"/>
    <cellStyle name="Accent5 11" xfId="903"/>
    <cellStyle name="Accent5 12" xfId="904"/>
    <cellStyle name="Accent5 13" xfId="905"/>
    <cellStyle name="Accent5 14" xfId="906"/>
    <cellStyle name="Accent5 15" xfId="907"/>
    <cellStyle name="Accent5 16" xfId="908"/>
    <cellStyle name="Accent5 17" xfId="909"/>
    <cellStyle name="Accent5 18" xfId="910"/>
    <cellStyle name="Accent5 19" xfId="911"/>
    <cellStyle name="Accent5 2" xfId="912"/>
    <cellStyle name="Accent5 20" xfId="913"/>
    <cellStyle name="Accent5 21" xfId="914"/>
    <cellStyle name="Accent5 22" xfId="915"/>
    <cellStyle name="Accent5 23" xfId="916"/>
    <cellStyle name="Accent5 24" xfId="917"/>
    <cellStyle name="Accent5 25" xfId="918"/>
    <cellStyle name="Accent5 26" xfId="919"/>
    <cellStyle name="Accent5 27" xfId="920"/>
    <cellStyle name="Accent5 28" xfId="921"/>
    <cellStyle name="Accent5 29" xfId="922"/>
    <cellStyle name="Accent5 3" xfId="923"/>
    <cellStyle name="Accent5 30" xfId="924"/>
    <cellStyle name="Accent5 31" xfId="925"/>
    <cellStyle name="Accent5 32" xfId="926"/>
    <cellStyle name="Accent5 33" xfId="927"/>
    <cellStyle name="Accent5 34" xfId="928"/>
    <cellStyle name="Accent5 35" xfId="929"/>
    <cellStyle name="Accent5 36" xfId="930"/>
    <cellStyle name="Accent5 37" xfId="931"/>
    <cellStyle name="Accent5 38" xfId="932"/>
    <cellStyle name="Accent5 39" xfId="933"/>
    <cellStyle name="Accent5 4" xfId="934"/>
    <cellStyle name="Accent5 40" xfId="935"/>
    <cellStyle name="Accent5 5" xfId="936"/>
    <cellStyle name="Accent5 6" xfId="937"/>
    <cellStyle name="Accent5 7" xfId="938"/>
    <cellStyle name="Accent5 8" xfId="939"/>
    <cellStyle name="Accent5 9" xfId="940"/>
    <cellStyle name="Accent6 - 20%" xfId="42"/>
    <cellStyle name="Accent6 - 40%" xfId="43"/>
    <cellStyle name="Accent6 - 60%" xfId="44"/>
    <cellStyle name="Accent6 10" xfId="941"/>
    <cellStyle name="Accent6 11" xfId="942"/>
    <cellStyle name="Accent6 12" xfId="943"/>
    <cellStyle name="Accent6 13" xfId="944"/>
    <cellStyle name="Accent6 14" xfId="945"/>
    <cellStyle name="Accent6 15" xfId="946"/>
    <cellStyle name="Accent6 16" xfId="947"/>
    <cellStyle name="Accent6 17" xfId="948"/>
    <cellStyle name="Accent6 18" xfId="949"/>
    <cellStyle name="Accent6 19" xfId="950"/>
    <cellStyle name="Accent6 2" xfId="951"/>
    <cellStyle name="Accent6 20" xfId="952"/>
    <cellStyle name="Accent6 21" xfId="953"/>
    <cellStyle name="Accent6 22" xfId="954"/>
    <cellStyle name="Accent6 23" xfId="955"/>
    <cellStyle name="Accent6 24" xfId="956"/>
    <cellStyle name="Accent6 25" xfId="957"/>
    <cellStyle name="Accent6 26" xfId="958"/>
    <cellStyle name="Accent6 27" xfId="959"/>
    <cellStyle name="Accent6 28" xfId="960"/>
    <cellStyle name="Accent6 29" xfId="961"/>
    <cellStyle name="Accent6 3" xfId="962"/>
    <cellStyle name="Accent6 30" xfId="963"/>
    <cellStyle name="Accent6 31" xfId="964"/>
    <cellStyle name="Accent6 32" xfId="965"/>
    <cellStyle name="Accent6 33" xfId="966"/>
    <cellStyle name="Accent6 34" xfId="967"/>
    <cellStyle name="Accent6 35" xfId="968"/>
    <cellStyle name="Accent6 36" xfId="969"/>
    <cellStyle name="Accent6 37" xfId="970"/>
    <cellStyle name="Accent6 38" xfId="971"/>
    <cellStyle name="Accent6 39" xfId="972"/>
    <cellStyle name="Accent6 4" xfId="973"/>
    <cellStyle name="Accent6 40" xfId="974"/>
    <cellStyle name="Accent6 5" xfId="975"/>
    <cellStyle name="Accent6 6" xfId="976"/>
    <cellStyle name="Accent6 7" xfId="977"/>
    <cellStyle name="Accent6 8" xfId="978"/>
    <cellStyle name="Accent6 9" xfId="979"/>
    <cellStyle name="Bad 2" xfId="980"/>
    <cellStyle name="Bad 3" xfId="981"/>
    <cellStyle name="Bad 4" xfId="982"/>
    <cellStyle name="Bad 5" xfId="983"/>
    <cellStyle name="Bad 6" xfId="984"/>
    <cellStyle name="Bad 7" xfId="985"/>
    <cellStyle name="Bad 8" xfId="986"/>
    <cellStyle name="Bad 9" xfId="987"/>
    <cellStyle name="blank" xfId="988"/>
    <cellStyle name="Calc Currency (0)" xfId="45"/>
    <cellStyle name="Calculation 2" xfId="989"/>
    <cellStyle name="Calculation 3" xfId="990"/>
    <cellStyle name="Calculation 4" xfId="991"/>
    <cellStyle name="Calculation 5" xfId="992"/>
    <cellStyle name="Calculation 6" xfId="993"/>
    <cellStyle name="Calculation 7" xfId="994"/>
    <cellStyle name="Calculation 8" xfId="995"/>
    <cellStyle name="Calculation 9" xfId="996"/>
    <cellStyle name="Check Cell 2" xfId="997"/>
    <cellStyle name="Check Cell 3" xfId="998"/>
    <cellStyle name="Check Cell 4" xfId="999"/>
    <cellStyle name="Check Cell 5" xfId="1000"/>
    <cellStyle name="Check Cell 6" xfId="1001"/>
    <cellStyle name="Check Cell 7" xfId="1002"/>
    <cellStyle name="Check Cell 8" xfId="1003"/>
    <cellStyle name="Check Cell 9" xfId="1004"/>
    <cellStyle name="CheckCell" xfId="46"/>
    <cellStyle name="CheckCell 2" xfId="277"/>
    <cellStyle name="CheckCell 3" xfId="1005"/>
    <cellStyle name="Comma" xfId="47" builtinId="3"/>
    <cellStyle name="Comma [0]" xfId="394" builtinId="6"/>
    <cellStyle name="Comma [0] 2" xfId="227"/>
    <cellStyle name="Comma [0] 2 2" xfId="368"/>
    <cellStyle name="Comma [0] 2 3" xfId="1006"/>
    <cellStyle name="Comma [0] 2 4" xfId="1298"/>
    <cellStyle name="Comma [0] 3" xfId="1007"/>
    <cellStyle name="Comma 10" xfId="1008"/>
    <cellStyle name="Comma 11" xfId="1009"/>
    <cellStyle name="Comma 12" xfId="395"/>
    <cellStyle name="Comma 13" xfId="1010"/>
    <cellStyle name="Comma 14" xfId="1011"/>
    <cellStyle name="Comma 15" xfId="1309"/>
    <cellStyle name="Comma 16" xfId="1311"/>
    <cellStyle name="Comma 17" xfId="1313"/>
    <cellStyle name="Comma 18" xfId="1315"/>
    <cellStyle name="Comma 2" xfId="48"/>
    <cellStyle name="Comma 2 2" xfId="49"/>
    <cellStyle name="Comma 2 2 2" xfId="279"/>
    <cellStyle name="Comma 2 2 3" xfId="1012"/>
    <cellStyle name="Comma 2 3" xfId="278"/>
    <cellStyle name="Comma 2 4" xfId="1013"/>
    <cellStyle name="Comma 3" xfId="50"/>
    <cellStyle name="Comma 3 2" xfId="1014"/>
    <cellStyle name="Comma 3 3" xfId="1015"/>
    <cellStyle name="Comma 4" xfId="51"/>
    <cellStyle name="Comma 4 2" xfId="52"/>
    <cellStyle name="Comma 4 2 2" xfId="281"/>
    <cellStyle name="Comma 4 2 3" xfId="1016"/>
    <cellStyle name="Comma 4 3" xfId="280"/>
    <cellStyle name="Comma 4 4" xfId="1017"/>
    <cellStyle name="Comma 5" xfId="53"/>
    <cellStyle name="Comma 5 2" xfId="282"/>
    <cellStyle name="Comma 5 3" xfId="1018"/>
    <cellStyle name="Comma 6" xfId="54"/>
    <cellStyle name="Comma 6 2" xfId="55"/>
    <cellStyle name="Comma 6 2 2" xfId="284"/>
    <cellStyle name="Comma 6 3" xfId="283"/>
    <cellStyle name="Comma 6 4" xfId="1019"/>
    <cellStyle name="Comma 7" xfId="1020"/>
    <cellStyle name="Comma 8" xfId="1021"/>
    <cellStyle name="Comma 9" xfId="1022"/>
    <cellStyle name="Comma0" xfId="56"/>
    <cellStyle name="Comma0 - Style2" xfId="57"/>
    <cellStyle name="Comma0 - Style4" xfId="58"/>
    <cellStyle name="Comma0 - Style5" xfId="59"/>
    <cellStyle name="Comma0 2" xfId="1023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4"/>
    <cellStyle name="Currency 11" xfId="1025"/>
    <cellStyle name="Currency 2" xfId="68"/>
    <cellStyle name="Currency 2 2" xfId="285"/>
    <cellStyle name="Currency 2 3" xfId="1026"/>
    <cellStyle name="Currency 3" xfId="69"/>
    <cellStyle name="Currency 3 2" xfId="70"/>
    <cellStyle name="Currency 3 2 2" xfId="287"/>
    <cellStyle name="Currency 3 2 3" xfId="1027"/>
    <cellStyle name="Currency 3 3" xfId="286"/>
    <cellStyle name="Currency 3 4" xfId="1028"/>
    <cellStyle name="Currency 4" xfId="71"/>
    <cellStyle name="Currency 4 2" xfId="72"/>
    <cellStyle name="Currency 4 2 2" xfId="289"/>
    <cellStyle name="Currency 4 3" xfId="288"/>
    <cellStyle name="Currency 4 4" xfId="1029"/>
    <cellStyle name="Currency 5" xfId="1030"/>
    <cellStyle name="Currency 6" xfId="1031"/>
    <cellStyle name="Currency 7" xfId="1032"/>
    <cellStyle name="Currency 8" xfId="1033"/>
    <cellStyle name="Currency 9" xfId="1034"/>
    <cellStyle name="Currency0" xfId="73"/>
    <cellStyle name="Date" xfId="74"/>
    <cellStyle name="Date 2" xfId="1035"/>
    <cellStyle name="Emphasis 1" xfId="75"/>
    <cellStyle name="Emphasis 2" xfId="76"/>
    <cellStyle name="Emphasis 3" xfId="77"/>
    <cellStyle name="Entered" xfId="78"/>
    <cellStyle name="Entered 2" xfId="290"/>
    <cellStyle name="Entered 3" xfId="1036"/>
    <cellStyle name="Explanatory Text 2" xfId="1037"/>
    <cellStyle name="Explanatory Text 3" xfId="1038"/>
    <cellStyle name="Explanatory Text 4" xfId="1039"/>
    <cellStyle name="Explanatory Text 5" xfId="1040"/>
    <cellStyle name="Explanatory Text 6" xfId="1041"/>
    <cellStyle name="Explanatory Text 7" xfId="1042"/>
    <cellStyle name="Explanatory Text 8" xfId="1043"/>
    <cellStyle name="Explanatory Text 9" xfId="1044"/>
    <cellStyle name="Fixed" xfId="79"/>
    <cellStyle name="Fixed3 - Style3" xfId="80"/>
    <cellStyle name="Good 2" xfId="1045"/>
    <cellStyle name="Good 3" xfId="1046"/>
    <cellStyle name="Good 4" xfId="1047"/>
    <cellStyle name="Good 5" xfId="1048"/>
    <cellStyle name="Good 6" xfId="1049"/>
    <cellStyle name="Good 7" xfId="1050"/>
    <cellStyle name="Good 8" xfId="1051"/>
    <cellStyle name="Good 9" xfId="1052"/>
    <cellStyle name="Grey" xfId="81"/>
    <cellStyle name="Header" xfId="1053"/>
    <cellStyle name="Header1" xfId="82"/>
    <cellStyle name="Header2" xfId="83"/>
    <cellStyle name="Heading" xfId="1054"/>
    <cellStyle name="Heading 1 2" xfId="1055"/>
    <cellStyle name="Heading 1 3" xfId="1056"/>
    <cellStyle name="Heading 1 4" xfId="1057"/>
    <cellStyle name="Heading 1 5" xfId="1058"/>
    <cellStyle name="Heading 1 6" xfId="1059"/>
    <cellStyle name="Heading 1 7" xfId="1060"/>
    <cellStyle name="Heading 1 8" xfId="1061"/>
    <cellStyle name="Heading 1 9" xfId="1062"/>
    <cellStyle name="Heading 2 2" xfId="1063"/>
    <cellStyle name="Heading 2 3" xfId="1064"/>
    <cellStyle name="Heading 2 4" xfId="1065"/>
    <cellStyle name="Heading 2 5" xfId="1066"/>
    <cellStyle name="Heading 2 6" xfId="1067"/>
    <cellStyle name="Heading 2 7" xfId="1068"/>
    <cellStyle name="Heading 2 8" xfId="1069"/>
    <cellStyle name="Heading 2 9" xfId="1070"/>
    <cellStyle name="Heading 3 2" xfId="1071"/>
    <cellStyle name="Heading 3 3" xfId="1072"/>
    <cellStyle name="Heading 3 4" xfId="1073"/>
    <cellStyle name="Heading 3 5" xfId="1074"/>
    <cellStyle name="Heading 3 6" xfId="1075"/>
    <cellStyle name="Heading 3 7" xfId="1076"/>
    <cellStyle name="Heading 3 8" xfId="1077"/>
    <cellStyle name="Heading 3 9" xfId="1078"/>
    <cellStyle name="Heading 4 2" xfId="1079"/>
    <cellStyle name="Heading 4 3" xfId="1080"/>
    <cellStyle name="Heading 4 4" xfId="1081"/>
    <cellStyle name="Heading 4 5" xfId="1082"/>
    <cellStyle name="Heading 4 6" xfId="1083"/>
    <cellStyle name="Heading 4 7" xfId="1084"/>
    <cellStyle name="Heading 4 8" xfId="1085"/>
    <cellStyle name="Heading 4 9" xfId="1086"/>
    <cellStyle name="Heading1" xfId="84"/>
    <cellStyle name="Heading2" xfId="85"/>
    <cellStyle name="Input [yellow]" xfId="86"/>
    <cellStyle name="Input 10" xfId="1087"/>
    <cellStyle name="Input 11" xfId="1088"/>
    <cellStyle name="Input 12" xfId="1089"/>
    <cellStyle name="Input 13" xfId="1090"/>
    <cellStyle name="Input 14" xfId="1091"/>
    <cellStyle name="Input 15" xfId="1092"/>
    <cellStyle name="Input 16" xfId="1093"/>
    <cellStyle name="Input 17" xfId="1094"/>
    <cellStyle name="Input 18" xfId="1095"/>
    <cellStyle name="Input 19" xfId="1096"/>
    <cellStyle name="Input 2" xfId="1097"/>
    <cellStyle name="Input 20" xfId="1098"/>
    <cellStyle name="Input 21" xfId="1099"/>
    <cellStyle name="Input 22" xfId="1100"/>
    <cellStyle name="Input 23" xfId="1101"/>
    <cellStyle name="Input 24" xfId="1102"/>
    <cellStyle name="Input 25" xfId="1103"/>
    <cellStyle name="Input 26" xfId="1104"/>
    <cellStyle name="Input 27" xfId="1105"/>
    <cellStyle name="Input 28" xfId="1106"/>
    <cellStyle name="Input 29" xfId="1107"/>
    <cellStyle name="Input 3" xfId="1108"/>
    <cellStyle name="Input 30" xfId="1109"/>
    <cellStyle name="Input 31" xfId="1110"/>
    <cellStyle name="Input 32" xfId="1111"/>
    <cellStyle name="Input 33" xfId="1112"/>
    <cellStyle name="Input 34" xfId="1113"/>
    <cellStyle name="Input 35" xfId="1114"/>
    <cellStyle name="Input 36" xfId="1115"/>
    <cellStyle name="Input 37" xfId="1116"/>
    <cellStyle name="Input 38" xfId="1117"/>
    <cellStyle name="Input 39" xfId="1118"/>
    <cellStyle name="Input 4" xfId="1119"/>
    <cellStyle name="Input 40" xfId="1120"/>
    <cellStyle name="Input 5" xfId="1121"/>
    <cellStyle name="Input 6" xfId="1122"/>
    <cellStyle name="Input 7" xfId="1123"/>
    <cellStyle name="Input 8" xfId="1124"/>
    <cellStyle name="Input 9" xfId="1125"/>
    <cellStyle name="Input Cells" xfId="87"/>
    <cellStyle name="Input Cells Percent" xfId="88"/>
    <cellStyle name="Lines" xfId="89"/>
    <cellStyle name="Lines 2" xfId="291"/>
    <cellStyle name="LINKED" xfId="90"/>
    <cellStyle name="Linked Cell 2" xfId="1126"/>
    <cellStyle name="Linked Cell 3" xfId="1127"/>
    <cellStyle name="Linked Cell 4" xfId="1128"/>
    <cellStyle name="Linked Cell 5" xfId="1129"/>
    <cellStyle name="Linked Cell 6" xfId="1130"/>
    <cellStyle name="Linked Cell 7" xfId="1131"/>
    <cellStyle name="Linked Cell 8" xfId="1132"/>
    <cellStyle name="Linked Cell 9" xfId="1133"/>
    <cellStyle name="modified border" xfId="91"/>
    <cellStyle name="modified border1" xfId="92"/>
    <cellStyle name="Neutral 2" xfId="1134"/>
    <cellStyle name="Neutral 3" xfId="1135"/>
    <cellStyle name="Neutral 4" xfId="1136"/>
    <cellStyle name="Neutral 5" xfId="1137"/>
    <cellStyle name="Neutral 6" xfId="1138"/>
    <cellStyle name="Neutral 7" xfId="1139"/>
    <cellStyle name="Neutral 8" xfId="1140"/>
    <cellStyle name="Neutral 9" xfId="1141"/>
    <cellStyle name="no dec" xfId="93"/>
    <cellStyle name="Normal" xfId="0" builtinId="0"/>
    <cellStyle name="Normal - Style1" xfId="94"/>
    <cellStyle name="Normal - Style1 2" xfId="1142"/>
    <cellStyle name="Normal 10" xfId="95"/>
    <cellStyle name="Normal 10 2" xfId="1143"/>
    <cellStyle name="Normal 11" xfId="96"/>
    <cellStyle name="Normal 11 2" xfId="292"/>
    <cellStyle name="Normal 11 3" xfId="1144"/>
    <cellStyle name="Normal 12" xfId="97"/>
    <cellStyle name="Normal 12 2" xfId="98"/>
    <cellStyle name="Normal 12 2 2" xfId="294"/>
    <cellStyle name="Normal 12 2 3" xfId="1145"/>
    <cellStyle name="Normal 12 3" xfId="293"/>
    <cellStyle name="Normal 12 4" xfId="1146"/>
    <cellStyle name="Normal 13" xfId="99"/>
    <cellStyle name="Normal 13 2" xfId="295"/>
    <cellStyle name="Normal 13 3" xfId="1147"/>
    <cellStyle name="Normal 14" xfId="100"/>
    <cellStyle name="Normal 14 2" xfId="296"/>
    <cellStyle name="Normal 14 3" xfId="1148"/>
    <cellStyle name="Normal 15" xfId="101"/>
    <cellStyle name="Normal 15 2" xfId="297"/>
    <cellStyle name="Normal 15 3" xfId="1149"/>
    <cellStyle name="Normal 16" xfId="102"/>
    <cellStyle name="Normal 16 2" xfId="103"/>
    <cellStyle name="Normal 16 2 2" xfId="299"/>
    <cellStyle name="Normal 16 3" xfId="298"/>
    <cellStyle name="Normal 16 4" xfId="1150"/>
    <cellStyle name="Normal 17" xfId="205"/>
    <cellStyle name="Normal 17 2" xfId="346"/>
    <cellStyle name="Normal 18" xfId="206"/>
    <cellStyle name="Normal 18 2" xfId="347"/>
    <cellStyle name="Normal 19" xfId="207"/>
    <cellStyle name="Normal 19 2" xfId="348"/>
    <cellStyle name="Normal 2" xfId="104"/>
    <cellStyle name="Normal 2 2" xfId="105"/>
    <cellStyle name="Normal 2 2 2" xfId="301"/>
    <cellStyle name="Normal 2 2 2 2" xfId="1303"/>
    <cellStyle name="Normal 2 2 2 5" xfId="1316"/>
    <cellStyle name="Normal 2 2 3" xfId="1151"/>
    <cellStyle name="Normal 2 2 4" xfId="1297"/>
    <cellStyle name="Normal 2 3" xfId="300"/>
    <cellStyle name="Normal 2 4" xfId="1152"/>
    <cellStyle name="Normal 2 5" xfId="1153"/>
    <cellStyle name="Normal 2 6" xfId="1154"/>
    <cellStyle name="Normal 2 7" xfId="1155"/>
    <cellStyle name="Normal 2 8" xfId="1156"/>
    <cellStyle name="Normal 2_Allocation Method - Working File" xfId="106"/>
    <cellStyle name="Normal 20" xfId="229"/>
    <cellStyle name="Normal 20 2" xfId="370"/>
    <cellStyle name="Normal 20 3" xfId="1157"/>
    <cellStyle name="Normal 21" xfId="208"/>
    <cellStyle name="Normal 21 2" xfId="349"/>
    <cellStyle name="Normal 22" xfId="209"/>
    <cellStyle name="Normal 22 2" xfId="350"/>
    <cellStyle name="Normal 23" xfId="210"/>
    <cellStyle name="Normal 23 2" xfId="351"/>
    <cellStyle name="Normal 24" xfId="211"/>
    <cellStyle name="Normal 24 2" xfId="352"/>
    <cellStyle name="Normal 25" xfId="230"/>
    <cellStyle name="Normal 25 2" xfId="371"/>
    <cellStyle name="Normal 25 3" xfId="1158"/>
    <cellStyle name="Normal 26" xfId="212"/>
    <cellStyle name="Normal 26 2" xfId="353"/>
    <cellStyle name="Normal 27" xfId="213"/>
    <cellStyle name="Normal 27 2" xfId="354"/>
    <cellStyle name="Normal 28" xfId="214"/>
    <cellStyle name="Normal 28 2" xfId="355"/>
    <cellStyle name="Normal 29" xfId="231"/>
    <cellStyle name="Normal 29 2" xfId="372"/>
    <cellStyle name="Normal 29 3" xfId="1299"/>
    <cellStyle name="Normal 3" xfId="107"/>
    <cellStyle name="Normal 3 2" xfId="302"/>
    <cellStyle name="Normal 3 3" xfId="1159"/>
    <cellStyle name="Normal 3 4" xfId="1160"/>
    <cellStyle name="Normal 3 5" xfId="1161"/>
    <cellStyle name="Normal 3 6" xfId="1162"/>
    <cellStyle name="Normal 3_Net Classified Plant" xfId="1163"/>
    <cellStyle name="Normal 30" xfId="232"/>
    <cellStyle name="Normal 30 2" xfId="373"/>
    <cellStyle name="Normal 31" xfId="233"/>
    <cellStyle name="Normal 31 2" xfId="374"/>
    <cellStyle name="Normal 32" xfId="215"/>
    <cellStyle name="Normal 32 2" xfId="356"/>
    <cellStyle name="Normal 33" xfId="234"/>
    <cellStyle name="Normal 33 2" xfId="375"/>
    <cellStyle name="Normal 34" xfId="216"/>
    <cellStyle name="Normal 34 2" xfId="357"/>
    <cellStyle name="Normal 34 3" xfId="399"/>
    <cellStyle name="Normal 35" xfId="217"/>
    <cellStyle name="Normal 35 2" xfId="358"/>
    <cellStyle name="Normal 36" xfId="218"/>
    <cellStyle name="Normal 36 2" xfId="359"/>
    <cellStyle name="Normal 36 3" xfId="398"/>
    <cellStyle name="Normal 37" xfId="219"/>
    <cellStyle name="Normal 37 2" xfId="360"/>
    <cellStyle name="Normal 38" xfId="235"/>
    <cellStyle name="Normal 38 2" xfId="376"/>
    <cellStyle name="Normal 39" xfId="220"/>
    <cellStyle name="Normal 39 2" xfId="361"/>
    <cellStyle name="Normal 4" xfId="108"/>
    <cellStyle name="Normal 4 2" xfId="109"/>
    <cellStyle name="Normal 4 2 2" xfId="303"/>
    <cellStyle name="Normal 4 2 3" xfId="1164"/>
    <cellStyle name="Normal 4 3" xfId="1165"/>
    <cellStyle name="Normal 4 4" xfId="1166"/>
    <cellStyle name="Normal 4 5" xfId="1167"/>
    <cellStyle name="Normal 4 6" xfId="1168"/>
    <cellStyle name="Normal 40" xfId="226"/>
    <cellStyle name="Normal 40 2" xfId="367"/>
    <cellStyle name="Normal 41" xfId="221"/>
    <cellStyle name="Normal 41 2" xfId="362"/>
    <cellStyle name="Normal 42" xfId="222"/>
    <cellStyle name="Normal 42 2" xfId="363"/>
    <cellStyle name="Normal 43" xfId="223"/>
    <cellStyle name="Normal 43 2" xfId="364"/>
    <cellStyle name="Normal 44" xfId="224"/>
    <cellStyle name="Normal 44 2" xfId="365"/>
    <cellStyle name="Normal 45" xfId="236"/>
    <cellStyle name="Normal 45 2" xfId="377"/>
    <cellStyle name="Normal 46" xfId="237"/>
    <cellStyle name="Normal 46 2" xfId="378"/>
    <cellStyle name="Normal 47" xfId="238"/>
    <cellStyle name="Normal 47 2" xfId="379"/>
    <cellStyle name="Normal 47 3" xfId="1307"/>
    <cellStyle name="Normal 48" xfId="239"/>
    <cellStyle name="Normal 48 2" xfId="380"/>
    <cellStyle name="Normal 49" xfId="240"/>
    <cellStyle name="Normal 49 2" xfId="381"/>
    <cellStyle name="Normal 5" xfId="110"/>
    <cellStyle name="Normal 5 2" xfId="111"/>
    <cellStyle name="Normal 5 2 2" xfId="304"/>
    <cellStyle name="Normal 5 2 3" xfId="1169"/>
    <cellStyle name="Normal 5 3" xfId="1170"/>
    <cellStyle name="Normal 5 4" xfId="1171"/>
    <cellStyle name="Normal 5 5" xfId="1172"/>
    <cellStyle name="Normal 50" xfId="241"/>
    <cellStyle name="Normal 50 2" xfId="382"/>
    <cellStyle name="Normal 51" xfId="242"/>
    <cellStyle name="Normal 51 2" xfId="383"/>
    <cellStyle name="Normal 52" xfId="243"/>
    <cellStyle name="Normal 52 2" xfId="384"/>
    <cellStyle name="Normal 53" xfId="244"/>
    <cellStyle name="Normal 53 2" xfId="385"/>
    <cellStyle name="Normal 54" xfId="245"/>
    <cellStyle name="Normal 54 2" xfId="386"/>
    <cellStyle name="Normal 55" xfId="246"/>
    <cellStyle name="Normal 55 2" xfId="387"/>
    <cellStyle name="Normal 56" xfId="247"/>
    <cellStyle name="Normal 56 2" xfId="388"/>
    <cellStyle name="Normal 57" xfId="248"/>
    <cellStyle name="Normal 57 2" xfId="389"/>
    <cellStyle name="Normal 57 3" xfId="1306"/>
    <cellStyle name="Normal 58" xfId="249"/>
    <cellStyle name="Normal 58 2" xfId="390"/>
    <cellStyle name="Normal 58 3" xfId="1300"/>
    <cellStyle name="Normal 59" xfId="250"/>
    <cellStyle name="Normal 59 2" xfId="391"/>
    <cellStyle name="Normal 59 3" xfId="1301"/>
    <cellStyle name="Normal 6" xfId="112"/>
    <cellStyle name="Normal 6 2" xfId="113"/>
    <cellStyle name="Normal 6 2 2" xfId="305"/>
    <cellStyle name="Normal 6 2 3" xfId="1173"/>
    <cellStyle name="Normal 60" xfId="251"/>
    <cellStyle name="Normal 60 2" xfId="392"/>
    <cellStyle name="Normal 60 3" xfId="1302"/>
    <cellStyle name="Normal 61" xfId="252"/>
    <cellStyle name="Normal 61 2" xfId="393"/>
    <cellStyle name="Normal 61 3" xfId="1304"/>
    <cellStyle name="Normal 62" xfId="345"/>
    <cellStyle name="Normal 63" xfId="397"/>
    <cellStyle name="Normal 64" xfId="1308"/>
    <cellStyle name="Normal 65" xfId="1310"/>
    <cellStyle name="Normal 66" xfId="1312"/>
    <cellStyle name="Normal 67" xfId="1314"/>
    <cellStyle name="Normal 68" xfId="1318"/>
    <cellStyle name="Normal 7" xfId="114"/>
    <cellStyle name="Normal 7 2" xfId="115"/>
    <cellStyle name="Normal 7 2 2" xfId="307"/>
    <cellStyle name="Normal 7 2 3" xfId="1174"/>
    <cellStyle name="Normal 7 3" xfId="306"/>
    <cellStyle name="Normal 7 4" xfId="1175"/>
    <cellStyle name="Normal 70" xfId="1317"/>
    <cellStyle name="Normal 8" xfId="116"/>
    <cellStyle name="Normal 8 2" xfId="117"/>
    <cellStyle name="Normal 8 2 2" xfId="309"/>
    <cellStyle name="Normal 8 2 3" xfId="1176"/>
    <cellStyle name="Normal 8 3" xfId="308"/>
    <cellStyle name="Normal 8 4" xfId="1177"/>
    <cellStyle name="Normal 9" xfId="118"/>
    <cellStyle name="Normal 9 2" xfId="119"/>
    <cellStyle name="Normal 9 2 2" xfId="310"/>
    <cellStyle name="Normal 9 2 3" xfId="1178"/>
    <cellStyle name="Normal 9 3" xfId="1179"/>
    <cellStyle name="Note 10" xfId="1180"/>
    <cellStyle name="Note 10 2" xfId="1181"/>
    <cellStyle name="Note 11" xfId="1182"/>
    <cellStyle name="Note 11 2" xfId="1183"/>
    <cellStyle name="Note 12" xfId="1184"/>
    <cellStyle name="Note 12 2" xfId="1185"/>
    <cellStyle name="Note 13" xfId="1186"/>
    <cellStyle name="Note 14" xfId="1187"/>
    <cellStyle name="Note 15" xfId="1188"/>
    <cellStyle name="Note 16" xfId="1189"/>
    <cellStyle name="Note 17" xfId="1190"/>
    <cellStyle name="Note 18" xfId="1191"/>
    <cellStyle name="Note 19" xfId="1192"/>
    <cellStyle name="Note 2" xfId="120"/>
    <cellStyle name="Note 2 2" xfId="1193"/>
    <cellStyle name="Note 3" xfId="121"/>
    <cellStyle name="Note 3 2" xfId="1194"/>
    <cellStyle name="Note 4" xfId="122"/>
    <cellStyle name="Note 4 2" xfId="1195"/>
    <cellStyle name="Note 5" xfId="1196"/>
    <cellStyle name="Note 5 2" xfId="1197"/>
    <cellStyle name="Note 6" xfId="1198"/>
    <cellStyle name="Note 6 2" xfId="1199"/>
    <cellStyle name="Note 7" xfId="1200"/>
    <cellStyle name="Note 7 2" xfId="1201"/>
    <cellStyle name="Note 8" xfId="1202"/>
    <cellStyle name="Note 8 2" xfId="1203"/>
    <cellStyle name="Note 9" xfId="1204"/>
    <cellStyle name="Note 9 2" xfId="1205"/>
    <cellStyle name="Output 2" xfId="1206"/>
    <cellStyle name="Output 3" xfId="1207"/>
    <cellStyle name="Output 4" xfId="1208"/>
    <cellStyle name="Output 5" xfId="1209"/>
    <cellStyle name="Output 6" xfId="1210"/>
    <cellStyle name="Output 7" xfId="1211"/>
    <cellStyle name="Output 8" xfId="1212"/>
    <cellStyle name="Output 9" xfId="1213"/>
    <cellStyle name="Percen - Style1" xfId="123"/>
    <cellStyle name="Percen - Style2" xfId="124"/>
    <cellStyle name="Percen - Style3" xfId="125"/>
    <cellStyle name="Percent" xfId="126" builtinId="5"/>
    <cellStyle name="Percent (0)" xfId="1214"/>
    <cellStyle name="Percent [2]" xfId="127"/>
    <cellStyle name="Percent 10" xfId="396"/>
    <cellStyle name="Percent 2" xfId="128"/>
    <cellStyle name="Percent 3" xfId="129"/>
    <cellStyle name="Percent 3 2" xfId="311"/>
    <cellStyle name="Percent 3 3" xfId="1215"/>
    <cellStyle name="Percent 33" xfId="225"/>
    <cellStyle name="Percent 33 2" xfId="366"/>
    <cellStyle name="Percent 4" xfId="130"/>
    <cellStyle name="Percent 4 2" xfId="312"/>
    <cellStyle name="Percent 4 3" xfId="1216"/>
    <cellStyle name="Percent 5" xfId="131"/>
    <cellStyle name="Percent 5 2" xfId="1217"/>
    <cellStyle name="Percent 6" xfId="132"/>
    <cellStyle name="Percent 6 2" xfId="313"/>
    <cellStyle name="Percent 6 3" xfId="1218"/>
    <cellStyle name="Percent 7" xfId="228"/>
    <cellStyle name="Percent 7 2" xfId="369"/>
    <cellStyle name="Percent 7 3" xfId="1219"/>
    <cellStyle name="Percent 7 4" xfId="1305"/>
    <cellStyle name="Percent 8" xfId="1220"/>
    <cellStyle name="Percent 9" xfId="1221"/>
    <cellStyle name="Processing" xfId="133"/>
    <cellStyle name="Processing 2" xfId="314"/>
    <cellStyle name="Processing 3" xfId="1222"/>
    <cellStyle name="PSChar" xfId="134"/>
    <cellStyle name="PSChar 2" xfId="315"/>
    <cellStyle name="PSDate" xfId="135"/>
    <cellStyle name="PSDate 2" xfId="316"/>
    <cellStyle name="PSDec" xfId="136"/>
    <cellStyle name="PSDec 2" xfId="317"/>
    <cellStyle name="PSHeading" xfId="137"/>
    <cellStyle name="PSInt" xfId="138"/>
    <cellStyle name="PSInt 2" xfId="318"/>
    <cellStyle name="PSSpacer" xfId="139"/>
    <cellStyle name="PSSpacer 2" xfId="319"/>
    <cellStyle name="purple - Style8" xfId="140"/>
    <cellStyle name="RED" xfId="141"/>
    <cellStyle name="Red - Style7" xfId="142"/>
    <cellStyle name="Report" xfId="143"/>
    <cellStyle name="Report 2" xfId="320"/>
    <cellStyle name="Report 3" xfId="1223"/>
    <cellStyle name="Report Bar" xfId="144"/>
    <cellStyle name="Report Bar 2" xfId="321"/>
    <cellStyle name="Report Bar 3" xfId="1224"/>
    <cellStyle name="Report Heading" xfId="145"/>
    <cellStyle name="Report Heading 2" xfId="322"/>
    <cellStyle name="Report Percent" xfId="146"/>
    <cellStyle name="Report Percent 2" xfId="323"/>
    <cellStyle name="Report Percent 3" xfId="1225"/>
    <cellStyle name="Report Unit Cost" xfId="147"/>
    <cellStyle name="Report Unit Cost 2" xfId="324"/>
    <cellStyle name="Report Unit Cost 3" xfId="1226"/>
    <cellStyle name="Reports" xfId="148"/>
    <cellStyle name="Reports 2" xfId="325"/>
    <cellStyle name="Reports Total" xfId="149"/>
    <cellStyle name="Reports Total 2" xfId="326"/>
    <cellStyle name="Reports Total 3" xfId="1227"/>
    <cellStyle name="Reports Unit Cost Total" xfId="150"/>
    <cellStyle name="RevList" xfId="151"/>
    <cellStyle name="round100" xfId="152"/>
    <cellStyle name="round100 2" xfId="327"/>
    <cellStyle name="round100 3" xfId="1228"/>
    <cellStyle name="SAPBEXaggData" xfId="153"/>
    <cellStyle name="SAPBEXaggData 2" xfId="1229"/>
    <cellStyle name="SAPBEXaggDataEmph" xfId="154"/>
    <cellStyle name="SAPBEXaggDataEmph 2" xfId="1230"/>
    <cellStyle name="SAPBEXaggItem" xfId="155"/>
    <cellStyle name="SAPBEXaggItem 2" xfId="1231"/>
    <cellStyle name="SAPBEXaggItemX" xfId="156"/>
    <cellStyle name="SAPBEXaggItemX 2" xfId="1232"/>
    <cellStyle name="SAPBEXchaText" xfId="157"/>
    <cellStyle name="SAPBEXchaText 2" xfId="328"/>
    <cellStyle name="SAPBEXchaText 3" xfId="1233"/>
    <cellStyle name="SAPBEXexcBad7" xfId="158"/>
    <cellStyle name="SAPBEXexcBad7 2" xfId="1234"/>
    <cellStyle name="SAPBEXexcBad8" xfId="159"/>
    <cellStyle name="SAPBEXexcBad8 2" xfId="1235"/>
    <cellStyle name="SAPBEXexcBad9" xfId="160"/>
    <cellStyle name="SAPBEXexcBad9 2" xfId="1236"/>
    <cellStyle name="SAPBEXexcCritical4" xfId="161"/>
    <cellStyle name="SAPBEXexcCritical4 2" xfId="1237"/>
    <cellStyle name="SAPBEXexcCritical5" xfId="162"/>
    <cellStyle name="SAPBEXexcCritical5 2" xfId="1238"/>
    <cellStyle name="SAPBEXexcCritical6" xfId="163"/>
    <cellStyle name="SAPBEXexcCritical6 2" xfId="1239"/>
    <cellStyle name="SAPBEXexcGood1" xfId="164"/>
    <cellStyle name="SAPBEXexcGood1 2" xfId="1240"/>
    <cellStyle name="SAPBEXexcGood2" xfId="165"/>
    <cellStyle name="SAPBEXexcGood2 2" xfId="1241"/>
    <cellStyle name="SAPBEXexcGood3" xfId="166"/>
    <cellStyle name="SAPBEXexcGood3 2" xfId="1242"/>
    <cellStyle name="SAPBEXfilterDrill" xfId="167"/>
    <cellStyle name="SAPBEXfilterDrill 2" xfId="1243"/>
    <cellStyle name="SAPBEXfilterItem" xfId="168"/>
    <cellStyle name="SAPBEXfilterItem 2" xfId="1244"/>
    <cellStyle name="SAPBEXfilterText" xfId="169"/>
    <cellStyle name="SAPBEXformats" xfId="170"/>
    <cellStyle name="SAPBEXformats 2" xfId="329"/>
    <cellStyle name="SAPBEXformats 3" xfId="1245"/>
    <cellStyle name="SAPBEXheaderItem" xfId="171"/>
    <cellStyle name="SAPBEXheaderItem 2" xfId="1246"/>
    <cellStyle name="SAPBEXheaderText" xfId="172"/>
    <cellStyle name="SAPBEXheaderText 2" xfId="1247"/>
    <cellStyle name="SAPBEXHLevel0" xfId="173"/>
    <cellStyle name="SAPBEXHLevel0 2" xfId="330"/>
    <cellStyle name="SAPBEXHLevel0 3" xfId="1248"/>
    <cellStyle name="SAPBEXHLevel0X" xfId="174"/>
    <cellStyle name="SAPBEXHLevel0X 2" xfId="331"/>
    <cellStyle name="SAPBEXHLevel0X 3" xfId="1249"/>
    <cellStyle name="SAPBEXHLevel1" xfId="175"/>
    <cellStyle name="SAPBEXHLevel1 2" xfId="332"/>
    <cellStyle name="SAPBEXHLevel1 3" xfId="1250"/>
    <cellStyle name="SAPBEXHLevel1X" xfId="176"/>
    <cellStyle name="SAPBEXHLevel1X 2" xfId="333"/>
    <cellStyle name="SAPBEXHLevel1X 3" xfId="1251"/>
    <cellStyle name="SAPBEXHLevel2" xfId="177"/>
    <cellStyle name="SAPBEXHLevel2 2" xfId="334"/>
    <cellStyle name="SAPBEXHLevel2 3" xfId="1252"/>
    <cellStyle name="SAPBEXHLevel2X" xfId="178"/>
    <cellStyle name="SAPBEXHLevel2X 2" xfId="335"/>
    <cellStyle name="SAPBEXHLevel2X 3" xfId="1253"/>
    <cellStyle name="SAPBEXHLevel3" xfId="179"/>
    <cellStyle name="SAPBEXHLevel3 2" xfId="336"/>
    <cellStyle name="SAPBEXHLevel3 3" xfId="1254"/>
    <cellStyle name="SAPBEXHLevel3X" xfId="180"/>
    <cellStyle name="SAPBEXHLevel3X 2" xfId="337"/>
    <cellStyle name="SAPBEXHLevel3X 3" xfId="1255"/>
    <cellStyle name="SAPBEXinputData" xfId="181"/>
    <cellStyle name="SAPBEXinputData 2" xfId="338"/>
    <cellStyle name="SAPBEXinputData 3" xfId="1256"/>
    <cellStyle name="SAPBEXresData" xfId="182"/>
    <cellStyle name="SAPBEXresData 2" xfId="1257"/>
    <cellStyle name="SAPBEXresDataEmph" xfId="183"/>
    <cellStyle name="SAPBEXresDataEmph 2" xfId="1258"/>
    <cellStyle name="SAPBEXresItem" xfId="184"/>
    <cellStyle name="SAPBEXresItem 2" xfId="1259"/>
    <cellStyle name="SAPBEXresItemX" xfId="185"/>
    <cellStyle name="SAPBEXresItemX 2" xfId="1260"/>
    <cellStyle name="SAPBEXstdData" xfId="186"/>
    <cellStyle name="SAPBEXstdData 2" xfId="1261"/>
    <cellStyle name="SAPBEXstdDataEmph" xfId="187"/>
    <cellStyle name="SAPBEXstdDataEmph 2" xfId="1262"/>
    <cellStyle name="SAPBEXstdItem" xfId="188"/>
    <cellStyle name="SAPBEXstdItem 2" xfId="339"/>
    <cellStyle name="SAPBEXstdItem 3" xfId="1263"/>
    <cellStyle name="SAPBEXstdItemX" xfId="189"/>
    <cellStyle name="SAPBEXstdItemX 2" xfId="340"/>
    <cellStyle name="SAPBEXstdItemX 3" xfId="1264"/>
    <cellStyle name="SAPBEXtitle" xfId="190"/>
    <cellStyle name="SAPBEXtitle 2" xfId="1265"/>
    <cellStyle name="SAPBEXundefined" xfId="191"/>
    <cellStyle name="SAPBEXundefined 2" xfId="1266"/>
    <cellStyle name="shade" xfId="192"/>
    <cellStyle name="shade 2" xfId="341"/>
    <cellStyle name="shade 3" xfId="1267"/>
    <cellStyle name="Sheet Title" xfId="193"/>
    <cellStyle name="StmtTtl1" xfId="194"/>
    <cellStyle name="StmtTtl2" xfId="195"/>
    <cellStyle name="STYL1 - Style1" xfId="196"/>
    <cellStyle name="Style 1" xfId="197"/>
    <cellStyle name="Style 1 2" xfId="198"/>
    <cellStyle name="Style 1 2 2" xfId="343"/>
    <cellStyle name="Style 1 2 3" xfId="1268"/>
    <cellStyle name="Style 1 3" xfId="342"/>
    <cellStyle name="Style 1 4" xfId="1269"/>
    <cellStyle name="Subtotal" xfId="199"/>
    <cellStyle name="Sub-total" xfId="200"/>
    <cellStyle name="taples Plaza" xfId="1270"/>
    <cellStyle name="Test" xfId="1271"/>
    <cellStyle name="Tickmark" xfId="1272"/>
    <cellStyle name="Title 2" xfId="1273"/>
    <cellStyle name="Title 3" xfId="1274"/>
    <cellStyle name="Title 4" xfId="1275"/>
    <cellStyle name="Title 5" xfId="1276"/>
    <cellStyle name="Title 6" xfId="1277"/>
    <cellStyle name="Title 7" xfId="1278"/>
    <cellStyle name="Title 8" xfId="1279"/>
    <cellStyle name="Title 9" xfId="1280"/>
    <cellStyle name="Title: Major" xfId="201"/>
    <cellStyle name="Title: Minor" xfId="202"/>
    <cellStyle name="Title: Minor 2" xfId="344"/>
    <cellStyle name="Title: Worksheet" xfId="203"/>
    <cellStyle name="Total 2" xfId="1281"/>
    <cellStyle name="Total 3" xfId="1282"/>
    <cellStyle name="Total 4" xfId="1283"/>
    <cellStyle name="Total 5" xfId="1284"/>
    <cellStyle name="Total 6" xfId="1285"/>
    <cellStyle name="Total 7" xfId="1286"/>
    <cellStyle name="Total 8" xfId="1287"/>
    <cellStyle name="Total 9" xfId="1288"/>
    <cellStyle name="Total4 - Style4" xfId="204"/>
    <cellStyle name="Warning Text 2" xfId="1289"/>
    <cellStyle name="Warning Text 3" xfId="1290"/>
    <cellStyle name="Warning Text 4" xfId="1291"/>
    <cellStyle name="Warning Text 5" xfId="1292"/>
    <cellStyle name="Warning Text 6" xfId="1293"/>
    <cellStyle name="Warning Text 7" xfId="1294"/>
    <cellStyle name="Warning Text 8" xfId="1295"/>
    <cellStyle name="Warning Text 9" xfId="1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winne\AppData\Local\Microsoft\Windows\Temporary%20Internet%20Files\Content.Outlook\C6G206WD\Oct%201,2015_Sept%2030,%202016%20Plant%20Tax%20Calculation%20@21%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%23Tax%20Reform%20Rate%20Decrease/Support/Copy%20of%203.04G%20Federal%20Income%20Tax%20for%20Tax%20Reform%20Calc%20v1.2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01E%20&amp;%205.01G%20Income%20Statement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tax calc. (ETR)"/>
      <sheetName val="plant tax calc. (ETR) (2)"/>
      <sheetName val="2015"/>
      <sheetName val="2015 (2)"/>
      <sheetName val="2016"/>
      <sheetName val="2016 (2)"/>
      <sheetName val="Sheet2"/>
    </sheetNames>
    <sheetDataSet>
      <sheetData sheetId="0" refreshError="1"/>
      <sheetData sheetId="1" refreshError="1">
        <row r="35">
          <cell r="C35">
            <v>39591350.2425</v>
          </cell>
          <cell r="D35">
            <v>20773819.395</v>
          </cell>
          <cell r="H35">
            <v>-186837.52499999999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35% "/>
      <sheetName val="GAS  21%"/>
    </sheetNames>
    <sheetDataSet>
      <sheetData sheetId="0">
        <row r="42">
          <cell r="C42">
            <v>65883074.100000001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/>
      <sheetData sheetId="1"/>
      <sheetData sheetId="2"/>
      <sheetData sheetId="3"/>
      <sheetData sheetId="4">
        <row r="10">
          <cell r="H10">
            <v>2146048308.1900001</v>
          </cell>
          <cell r="I10">
            <v>857492456.10000002</v>
          </cell>
        </row>
        <row r="11">
          <cell r="H11">
            <v>324382.2</v>
          </cell>
          <cell r="I11">
            <v>0</v>
          </cell>
        </row>
        <row r="12">
          <cell r="H12">
            <v>201125741.739999</v>
          </cell>
          <cell r="I12">
            <v>0</v>
          </cell>
        </row>
        <row r="13">
          <cell r="H13">
            <v>47841338.950000003</v>
          </cell>
          <cell r="I13">
            <v>37980142.479999997</v>
          </cell>
        </row>
        <row r="19">
          <cell r="H19">
            <v>235002886.5</v>
          </cell>
          <cell r="I19">
            <v>0</v>
          </cell>
        </row>
        <row r="20">
          <cell r="H20">
            <v>532346459.37</v>
          </cell>
          <cell r="I20">
            <v>326393369.14999998</v>
          </cell>
        </row>
        <row r="21">
          <cell r="H21">
            <v>113800193.219999</v>
          </cell>
          <cell r="I21">
            <v>0</v>
          </cell>
        </row>
        <row r="22">
          <cell r="H22">
            <v>-69268219.669999897</v>
          </cell>
          <cell r="I22">
            <v>0</v>
          </cell>
        </row>
        <row r="25">
          <cell r="H25">
            <v>125897437.02</v>
          </cell>
          <cell r="I25">
            <v>2420905.35</v>
          </cell>
        </row>
        <row r="26">
          <cell r="H26">
            <v>20270050.379999898</v>
          </cell>
          <cell r="I26">
            <v>0</v>
          </cell>
        </row>
        <row r="27">
          <cell r="H27">
            <v>83356029.179999903</v>
          </cell>
          <cell r="I27">
            <v>55510540.469999999</v>
          </cell>
        </row>
        <row r="28">
          <cell r="H28">
            <v>47600166.421824999</v>
          </cell>
          <cell r="I28">
            <v>26085152.498175003</v>
          </cell>
        </row>
        <row r="29">
          <cell r="H29">
            <v>19829127.240927998</v>
          </cell>
          <cell r="I29">
            <v>7953019.309071999</v>
          </cell>
        </row>
        <row r="30">
          <cell r="H30">
            <v>97566974.959999993</v>
          </cell>
          <cell r="I30">
            <v>12460807.43</v>
          </cell>
        </row>
        <row r="31">
          <cell r="H31">
            <v>114599758.581515</v>
          </cell>
          <cell r="I31">
            <v>50479810.318484999</v>
          </cell>
        </row>
        <row r="32">
          <cell r="H32">
            <v>268356984.80397999</v>
          </cell>
          <cell r="I32">
            <v>122080785.06602001</v>
          </cell>
        </row>
        <row r="33">
          <cell r="H33">
            <v>45684974.945897996</v>
          </cell>
          <cell r="I33">
            <v>11666003.494102001</v>
          </cell>
        </row>
        <row r="34">
          <cell r="H34">
            <v>20604866.16</v>
          </cell>
          <cell r="I34">
            <v>0</v>
          </cell>
        </row>
        <row r="35">
          <cell r="H35">
            <v>-9997193.5551139992</v>
          </cell>
          <cell r="I35">
            <v>-230972.9548859999</v>
          </cell>
        </row>
        <row r="36">
          <cell r="H36">
            <v>-64111667.629999898</v>
          </cell>
          <cell r="I36">
            <v>0</v>
          </cell>
        </row>
        <row r="37">
          <cell r="H37">
            <v>230800256.78218898</v>
          </cell>
          <cell r="I37">
            <v>95653986.857809991</v>
          </cell>
        </row>
        <row r="38">
          <cell r="H38">
            <v>800</v>
          </cell>
          <cell r="I38">
            <v>0</v>
          </cell>
        </row>
        <row r="39">
          <cell r="H39">
            <v>181996914.66999999</v>
          </cell>
          <cell r="I39">
            <v>65853422.740000002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B51" sqref="B51"/>
    </sheetView>
  </sheetViews>
  <sheetFormatPr defaultRowHeight="13.2"/>
  <cols>
    <col min="1" max="1" width="9.33203125" bestFit="1" customWidth="1"/>
    <col min="2" max="2" width="51.33203125" bestFit="1" customWidth="1"/>
    <col min="3" max="3" width="4.88671875" bestFit="1" customWidth="1"/>
    <col min="5" max="5" width="14.5546875" bestFit="1" customWidth="1"/>
  </cols>
  <sheetData>
    <row r="1" spans="1:5">
      <c r="A1" s="1"/>
      <c r="B1" s="25"/>
      <c r="C1" s="1"/>
      <c r="D1" s="1"/>
      <c r="E1" s="2"/>
    </row>
    <row r="2" spans="1:5" ht="13.8" thickBot="1">
      <c r="A2" s="3"/>
      <c r="B2" s="25" t="s">
        <v>21</v>
      </c>
      <c r="C2" s="1"/>
      <c r="D2" s="1"/>
      <c r="E2" s="2"/>
    </row>
    <row r="3" spans="1:5" ht="14.4" thickTop="1" thickBot="1">
      <c r="A3" s="1"/>
      <c r="B3" s="25"/>
      <c r="C3" s="1"/>
      <c r="D3" s="1"/>
      <c r="E3" s="4" t="s">
        <v>126</v>
      </c>
    </row>
    <row r="4" spans="1:5" ht="13.8" thickTop="1">
      <c r="A4" s="5"/>
      <c r="B4" s="5"/>
      <c r="C4" s="5"/>
      <c r="D4" s="5"/>
      <c r="E4" s="5"/>
    </row>
    <row r="5" spans="1:5">
      <c r="A5" s="6" t="s">
        <v>19</v>
      </c>
      <c r="B5" s="7"/>
      <c r="C5" s="7"/>
      <c r="D5" s="7"/>
      <c r="E5" s="8"/>
    </row>
    <row r="6" spans="1:5">
      <c r="A6" s="7" t="s">
        <v>0</v>
      </c>
      <c r="B6" s="7"/>
      <c r="C6" s="7"/>
      <c r="D6" s="7"/>
      <c r="E6" s="8"/>
    </row>
    <row r="7" spans="1:5">
      <c r="A7" s="142" t="s">
        <v>113</v>
      </c>
      <c r="B7" s="142"/>
      <c r="C7" s="142"/>
      <c r="D7" s="142"/>
      <c r="E7" s="142"/>
    </row>
    <row r="8" spans="1:5">
      <c r="A8" s="143" t="s">
        <v>112</v>
      </c>
      <c r="B8" s="143"/>
      <c r="C8" s="143"/>
      <c r="D8" s="143"/>
      <c r="E8" s="143"/>
    </row>
    <row r="9" spans="1:5">
      <c r="A9" s="5"/>
      <c r="B9" s="9"/>
      <c r="C9" s="9"/>
      <c r="D9" s="9"/>
      <c r="E9" s="10"/>
    </row>
    <row r="10" spans="1:5">
      <c r="A10" s="11" t="s">
        <v>1</v>
      </c>
      <c r="B10" s="5"/>
      <c r="C10" s="5"/>
      <c r="D10" s="5"/>
      <c r="E10" s="10"/>
    </row>
    <row r="11" spans="1:5">
      <c r="A11" s="12" t="s">
        <v>2</v>
      </c>
      <c r="B11" s="13" t="s">
        <v>3</v>
      </c>
      <c r="C11" s="14"/>
      <c r="D11" s="14"/>
      <c r="E11" s="15" t="s">
        <v>4</v>
      </c>
    </row>
    <row r="12" spans="1:5">
      <c r="A12" s="1"/>
      <c r="B12" s="1"/>
      <c r="C12" s="1"/>
      <c r="D12" s="1"/>
      <c r="E12" s="107"/>
    </row>
    <row r="13" spans="1:5">
      <c r="A13" s="16">
        <v>1</v>
      </c>
      <c r="B13" s="17" t="s">
        <v>5</v>
      </c>
      <c r="C13" s="17"/>
      <c r="D13" s="17"/>
      <c r="E13" s="77">
        <f ca="1">'GAS 2016 GRC'!C32</f>
        <v>75965215.151221916</v>
      </c>
    </row>
    <row r="14" spans="1:5">
      <c r="A14" s="16">
        <f>A13+1</f>
        <v>2</v>
      </c>
      <c r="B14" s="18"/>
      <c r="C14" s="18"/>
      <c r="D14" s="18"/>
      <c r="E14" s="78"/>
    </row>
    <row r="15" spans="1:5">
      <c r="A15" s="16">
        <f t="shared" ref="A15:A33" si="0">A14+1</f>
        <v>3</v>
      </c>
      <c r="B15" s="18" t="s">
        <v>6</v>
      </c>
      <c r="C15" s="19"/>
      <c r="D15" s="19"/>
      <c r="E15" s="79"/>
    </row>
    <row r="16" spans="1:5">
      <c r="A16" s="16">
        <f t="shared" si="0"/>
        <v>4</v>
      </c>
      <c r="B16" s="18" t="s">
        <v>7</v>
      </c>
      <c r="C16" s="20">
        <v>0.21</v>
      </c>
      <c r="D16" s="18"/>
      <c r="E16" s="79">
        <f ca="1">+E13*C16</f>
        <v>15952695.181756603</v>
      </c>
    </row>
    <row r="17" spans="1:5">
      <c r="A17" s="16">
        <f t="shared" si="0"/>
        <v>5</v>
      </c>
      <c r="B17" s="18" t="s">
        <v>8</v>
      </c>
      <c r="C17" s="18"/>
      <c r="D17" s="18"/>
      <c r="E17" s="78">
        <f ca="1">'GAS 2016 GRC'!D34</f>
        <v>23138865.581999999</v>
      </c>
    </row>
    <row r="18" spans="1:5">
      <c r="A18" s="16">
        <f t="shared" si="0"/>
        <v>6</v>
      </c>
      <c r="B18" s="1" t="s">
        <v>108</v>
      </c>
      <c r="C18" s="1"/>
      <c r="D18" s="1"/>
      <c r="E18" s="77">
        <v>0</v>
      </c>
    </row>
    <row r="19" spans="1:5">
      <c r="A19" s="16">
        <f t="shared" si="0"/>
        <v>7</v>
      </c>
      <c r="B19" s="1" t="s">
        <v>10</v>
      </c>
      <c r="C19" s="1"/>
      <c r="D19" s="1"/>
      <c r="E19" s="80">
        <v>0</v>
      </c>
    </row>
    <row r="20" spans="1:5">
      <c r="A20" s="16">
        <f t="shared" si="0"/>
        <v>8</v>
      </c>
      <c r="B20" s="1" t="s">
        <v>11</v>
      </c>
      <c r="C20" s="1"/>
      <c r="D20" s="1"/>
      <c r="E20" s="77">
        <f ca="1">SUM(E16:E19)</f>
        <v>39091560.763756603</v>
      </c>
    </row>
    <row r="21" spans="1:5">
      <c r="A21" s="16">
        <f t="shared" si="0"/>
        <v>9</v>
      </c>
      <c r="B21" s="1"/>
      <c r="C21" s="1"/>
      <c r="D21" s="1"/>
      <c r="E21" s="81"/>
    </row>
    <row r="22" spans="1:5">
      <c r="A22" s="16">
        <f t="shared" si="0"/>
        <v>10</v>
      </c>
      <c r="B22" s="1" t="s">
        <v>12</v>
      </c>
      <c r="C22" s="1"/>
      <c r="D22" s="1"/>
      <c r="E22" s="78"/>
    </row>
    <row r="23" spans="1:5">
      <c r="A23" s="16">
        <f t="shared" si="0"/>
        <v>11</v>
      </c>
      <c r="B23" s="18" t="s">
        <v>13</v>
      </c>
      <c r="C23" s="21"/>
      <c r="D23" s="22"/>
      <c r="E23" s="78">
        <v>0</v>
      </c>
    </row>
    <row r="24" spans="1:5">
      <c r="A24" s="16">
        <f t="shared" si="0"/>
        <v>12</v>
      </c>
      <c r="B24" s="18" t="s">
        <v>8</v>
      </c>
      <c r="C24" s="21"/>
      <c r="D24" s="22"/>
      <c r="E24" s="78">
        <f>'Account 4101'!B9</f>
        <v>262308679.19999999</v>
      </c>
    </row>
    <row r="25" spans="1:5">
      <c r="A25" s="16">
        <f t="shared" si="0"/>
        <v>13</v>
      </c>
      <c r="B25" s="1" t="s">
        <v>9</v>
      </c>
      <c r="C25" s="21"/>
      <c r="D25" s="22"/>
      <c r="E25" s="78">
        <f>'Account 4111'!B13</f>
        <v>-196455256.45999998</v>
      </c>
    </row>
    <row r="26" spans="1:5">
      <c r="A26" s="16">
        <f t="shared" si="0"/>
        <v>14</v>
      </c>
      <c r="B26" s="1" t="s">
        <v>10</v>
      </c>
      <c r="C26" s="21"/>
      <c r="D26" s="21"/>
      <c r="E26" s="82">
        <v>0</v>
      </c>
    </row>
    <row r="27" spans="1:5">
      <c r="A27" s="16">
        <f t="shared" si="0"/>
        <v>15</v>
      </c>
      <c r="B27" s="1"/>
      <c r="C27" s="21"/>
      <c r="D27" s="21"/>
      <c r="E27" s="83"/>
    </row>
    <row r="28" spans="1:5">
      <c r="A28" s="16">
        <f t="shared" si="0"/>
        <v>16</v>
      </c>
      <c r="B28" s="23" t="s">
        <v>14</v>
      </c>
      <c r="C28" s="24"/>
      <c r="D28" s="24"/>
      <c r="E28" s="84">
        <f>SUM(E23:E26)</f>
        <v>65853422.74000001</v>
      </c>
    </row>
    <row r="29" spans="1:5">
      <c r="A29" s="16">
        <f t="shared" si="0"/>
        <v>17</v>
      </c>
      <c r="B29" s="1"/>
      <c r="C29" s="1"/>
      <c r="D29" s="1"/>
      <c r="E29" s="78"/>
    </row>
    <row r="30" spans="1:5">
      <c r="A30" s="16">
        <f t="shared" si="0"/>
        <v>18</v>
      </c>
      <c r="B30" s="18" t="s">
        <v>15</v>
      </c>
      <c r="C30" s="18"/>
      <c r="D30" s="18"/>
      <c r="E30" s="78">
        <f ca="1">E16-E23</f>
        <v>15952695.181756603</v>
      </c>
    </row>
    <row r="31" spans="1:5">
      <c r="A31" s="16">
        <f t="shared" si="0"/>
        <v>19</v>
      </c>
      <c r="B31" s="18" t="s">
        <v>16</v>
      </c>
      <c r="C31" s="1"/>
      <c r="D31" s="1"/>
      <c r="E31" s="79">
        <f ca="1">(E17+E18)-(E24+E25)</f>
        <v>-42714557.158000007</v>
      </c>
    </row>
    <row r="32" spans="1:5">
      <c r="A32" s="16">
        <f t="shared" si="0"/>
        <v>20</v>
      </c>
      <c r="B32" s="1" t="s">
        <v>17</v>
      </c>
      <c r="C32" s="1"/>
      <c r="D32" s="1"/>
      <c r="E32" s="81">
        <f>E19-E26</f>
        <v>0</v>
      </c>
    </row>
    <row r="33" spans="1:5" ht="13.8" thickBot="1">
      <c r="A33" s="16">
        <f t="shared" si="0"/>
        <v>21</v>
      </c>
      <c r="B33" s="18" t="s">
        <v>18</v>
      </c>
      <c r="C33" s="18"/>
      <c r="D33" s="18"/>
      <c r="E33" s="42">
        <f ca="1">-SUM(E30:E32)</f>
        <v>26761861.976243407</v>
      </c>
    </row>
    <row r="34" spans="1:5" ht="13.8" thickTop="1"/>
  </sheetData>
  <mergeCells count="2">
    <mergeCell ref="A7:E7"/>
    <mergeCell ref="A8:E8"/>
  </mergeCells>
  <phoneticPr fontId="10" type="noConversion"/>
  <pageMargins left="0.75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3"/>
  <sheetViews>
    <sheetView topLeftCell="A25" workbookViewId="0">
      <selection activeCell="D61" sqref="D61"/>
    </sheetView>
  </sheetViews>
  <sheetFormatPr defaultColWidth="9.109375" defaultRowHeight="14.4" outlineLevelRow="1"/>
  <cols>
    <col min="1" max="1" width="6.6640625" style="43" customWidth="1"/>
    <col min="2" max="2" width="42.109375" style="43" customWidth="1"/>
    <col min="3" max="3" width="16" style="43" bestFit="1" customWidth="1"/>
    <col min="4" max="5" width="16.33203125" style="43" bestFit="1" customWidth="1"/>
    <col min="6" max="6" width="3.5546875" style="43" customWidth="1"/>
    <col min="7" max="7" width="5.109375" style="43" bestFit="1" customWidth="1"/>
    <col min="8" max="8" width="16.44140625" style="86" customWidth="1"/>
    <col min="9" max="9" width="17.6640625" style="86" bestFit="1" customWidth="1"/>
    <col min="10" max="10" width="15" style="86" bestFit="1" customWidth="1"/>
    <col min="11" max="11" width="14.33203125" style="86" bestFit="1" customWidth="1"/>
    <col min="12" max="12" width="2" style="86" customWidth="1"/>
    <col min="13" max="13" width="11.33203125" style="86" bestFit="1" customWidth="1"/>
    <col min="14" max="14" width="11.6640625" style="86" bestFit="1" customWidth="1"/>
    <col min="15" max="15" width="13.6640625" style="86" bestFit="1" customWidth="1"/>
    <col min="16" max="16384" width="9.109375" style="43"/>
  </cols>
  <sheetData>
    <row r="1" spans="1:16">
      <c r="A1" s="75" t="s">
        <v>21</v>
      </c>
      <c r="B1" s="85" t="s">
        <v>114</v>
      </c>
    </row>
    <row r="2" spans="1:16">
      <c r="B2" s="85" t="s">
        <v>115</v>
      </c>
      <c r="D2" s="87"/>
    </row>
    <row r="3" spans="1:16" ht="18">
      <c r="A3" s="75" t="s">
        <v>21</v>
      </c>
      <c r="B3" s="88" t="s">
        <v>63</v>
      </c>
      <c r="C3" s="121">
        <f ca="1">'IS ALLOCATED'!C41</f>
        <v>119145768.85122192</v>
      </c>
      <c r="D3" s="87"/>
      <c r="G3" s="75" t="s">
        <v>21</v>
      </c>
      <c r="H3" s="85" t="s">
        <v>114</v>
      </c>
      <c r="I3" s="43"/>
      <c r="J3" s="129" t="s">
        <v>148</v>
      </c>
      <c r="K3" s="43"/>
    </row>
    <row r="4" spans="1:16">
      <c r="A4" s="76" t="s">
        <v>21</v>
      </c>
      <c r="B4" s="88" t="s">
        <v>64</v>
      </c>
      <c r="C4" s="45">
        <v>65853423</v>
      </c>
      <c r="D4" s="89"/>
      <c r="H4" s="85" t="s">
        <v>115</v>
      </c>
      <c r="I4" s="43"/>
      <c r="J4" s="87"/>
      <c r="K4" s="43"/>
    </row>
    <row r="5" spans="1:16">
      <c r="A5" s="75" t="s">
        <v>21</v>
      </c>
      <c r="B5" s="88" t="s">
        <v>65</v>
      </c>
      <c r="C5" s="90">
        <f ca="1">+C3+C4</f>
        <v>184999191.85122192</v>
      </c>
      <c r="D5" s="87"/>
      <c r="G5" s="75" t="s">
        <v>21</v>
      </c>
      <c r="H5" s="88" t="s">
        <v>63</v>
      </c>
      <c r="I5" s="45">
        <v>119145768.85122192</v>
      </c>
      <c r="J5" s="87"/>
      <c r="K5" s="43"/>
    </row>
    <row r="6" spans="1:16">
      <c r="B6" s="75" t="s">
        <v>21</v>
      </c>
      <c r="D6" s="87"/>
      <c r="G6" s="76" t="s">
        <v>21</v>
      </c>
      <c r="H6" s="88" t="s">
        <v>64</v>
      </c>
      <c r="I6" s="45">
        <v>65853422.740000002</v>
      </c>
      <c r="J6" s="89"/>
      <c r="K6" s="43"/>
    </row>
    <row r="7" spans="1:16">
      <c r="B7" s="75" t="s">
        <v>21</v>
      </c>
      <c r="G7" s="75" t="s">
        <v>21</v>
      </c>
      <c r="H7" s="88" t="s">
        <v>65</v>
      </c>
      <c r="I7" s="90">
        <v>184999191.59122193</v>
      </c>
      <c r="J7" s="87"/>
      <c r="K7" s="43"/>
    </row>
    <row r="8" spans="1:16" s="48" customFormat="1" ht="57.6">
      <c r="A8" s="46" t="s">
        <v>86</v>
      </c>
      <c r="B8" s="46" t="s">
        <v>87</v>
      </c>
      <c r="C8" s="46" t="s">
        <v>66</v>
      </c>
      <c r="D8" s="47" t="s">
        <v>67</v>
      </c>
      <c r="E8" s="122" t="s">
        <v>127</v>
      </c>
      <c r="G8" s="46" t="s">
        <v>86</v>
      </c>
      <c r="H8" s="46" t="s">
        <v>87</v>
      </c>
      <c r="I8" s="46" t="s">
        <v>66</v>
      </c>
      <c r="J8" s="47" t="s">
        <v>67</v>
      </c>
      <c r="K8" s="122" t="s">
        <v>144</v>
      </c>
      <c r="L8" s="130"/>
      <c r="M8" s="134" t="s">
        <v>150</v>
      </c>
      <c r="N8" s="135" t="s">
        <v>151</v>
      </c>
      <c r="O8" s="135" t="s">
        <v>152</v>
      </c>
      <c r="P8" s="136"/>
    </row>
    <row r="9" spans="1:16">
      <c r="A9" s="75" t="s">
        <v>88</v>
      </c>
      <c r="B9" s="43" t="s">
        <v>68</v>
      </c>
      <c r="C9" s="91">
        <v>261395</v>
      </c>
      <c r="D9" s="91">
        <v>0</v>
      </c>
      <c r="E9" s="91">
        <f>+C9*0.21+D9</f>
        <v>54892.95</v>
      </c>
      <c r="G9" s="75" t="s">
        <v>88</v>
      </c>
      <c r="H9" s="43" t="s">
        <v>68</v>
      </c>
      <c r="I9" s="91">
        <v>261395</v>
      </c>
      <c r="J9" s="91">
        <v>0</v>
      </c>
      <c r="K9" s="91">
        <v>91488.25</v>
      </c>
      <c r="L9" s="131"/>
      <c r="M9" s="86">
        <f>I9-C9</f>
        <v>0</v>
      </c>
      <c r="N9" s="139">
        <f>J9-D9</f>
        <v>0</v>
      </c>
    </row>
    <row r="10" spans="1:16">
      <c r="A10" s="75" t="s">
        <v>89</v>
      </c>
      <c r="B10" s="43" t="s">
        <v>60</v>
      </c>
      <c r="C10" s="91">
        <v>-645746.11</v>
      </c>
      <c r="D10" s="91">
        <f>-C10*0.21</f>
        <v>135606.68309999999</v>
      </c>
      <c r="E10" s="91">
        <f>+C10*0.21+D10</f>
        <v>0</v>
      </c>
      <c r="G10" s="75" t="s">
        <v>89</v>
      </c>
      <c r="H10" s="43" t="s">
        <v>60</v>
      </c>
      <c r="I10" s="91">
        <v>-645746.11</v>
      </c>
      <c r="J10" s="91">
        <v>226011.14</v>
      </c>
      <c r="K10" s="91">
        <v>1.5000000421423465E-3</v>
      </c>
      <c r="L10" s="131"/>
      <c r="M10" s="86">
        <f t="shared" ref="M10:M30" si="0">I10-C10</f>
        <v>0</v>
      </c>
      <c r="N10" s="139">
        <f t="shared" ref="N10:N30" si="1">J10-D10</f>
        <v>90404.456900000019</v>
      </c>
    </row>
    <row r="11" spans="1:16">
      <c r="A11" s="75" t="s">
        <v>90</v>
      </c>
      <c r="B11" s="43" t="s">
        <v>22</v>
      </c>
      <c r="C11" s="91">
        <v>-19123.37</v>
      </c>
      <c r="D11" s="91">
        <f t="shared" ref="D11:D26" si="2">-C11*0.21</f>
        <v>4015.9076999999997</v>
      </c>
      <c r="E11" s="91">
        <f t="shared" ref="E11:E26" si="3">+C11*0.21+D11</f>
        <v>0</v>
      </c>
      <c r="G11" s="75" t="s">
        <v>90</v>
      </c>
      <c r="H11" s="43" t="s">
        <v>22</v>
      </c>
      <c r="I11" s="91">
        <v>-19123.37</v>
      </c>
      <c r="J11" s="91">
        <v>6693.18</v>
      </c>
      <c r="K11" s="91">
        <v>5.0000000101135811E-4</v>
      </c>
      <c r="L11" s="131"/>
      <c r="M11" s="86">
        <f t="shared" si="0"/>
        <v>0</v>
      </c>
      <c r="N11" s="139">
        <f t="shared" si="1"/>
        <v>2677.2723000000005</v>
      </c>
    </row>
    <row r="12" spans="1:16">
      <c r="A12" s="75" t="s">
        <v>91</v>
      </c>
      <c r="B12" s="43" t="s">
        <v>61</v>
      </c>
      <c r="C12" s="91">
        <v>-1876011.39</v>
      </c>
      <c r="D12" s="91">
        <f t="shared" si="2"/>
        <v>393962.39189999999</v>
      </c>
      <c r="E12" s="91">
        <f t="shared" si="3"/>
        <v>0</v>
      </c>
      <c r="G12" s="75" t="s">
        <v>91</v>
      </c>
      <c r="H12" s="43" t="s">
        <v>61</v>
      </c>
      <c r="I12" s="91">
        <v>-1876011.39</v>
      </c>
      <c r="J12" s="91">
        <v>656603.98</v>
      </c>
      <c r="K12" s="91">
        <v>-6.4999999012798071E-3</v>
      </c>
      <c r="L12" s="131"/>
      <c r="M12" s="86">
        <f t="shared" si="0"/>
        <v>0</v>
      </c>
      <c r="N12" s="139">
        <f t="shared" si="1"/>
        <v>262641.58809999999</v>
      </c>
    </row>
    <row r="13" spans="1:16" s="44" customFormat="1" hidden="1" outlineLevel="1">
      <c r="A13" s="76" t="s">
        <v>92</v>
      </c>
      <c r="B13" s="44" t="s">
        <v>69</v>
      </c>
      <c r="C13" s="91">
        <v>0</v>
      </c>
      <c r="D13" s="91">
        <f t="shared" si="2"/>
        <v>0</v>
      </c>
      <c r="E13" s="91">
        <f t="shared" si="3"/>
        <v>0</v>
      </c>
      <c r="G13" s="76" t="s">
        <v>92</v>
      </c>
      <c r="H13" s="44" t="s">
        <v>69</v>
      </c>
      <c r="I13" s="91">
        <v>0</v>
      </c>
      <c r="J13" s="91">
        <v>0</v>
      </c>
      <c r="K13" s="91">
        <v>0</v>
      </c>
      <c r="L13" s="131"/>
      <c r="M13" s="86">
        <f t="shared" si="0"/>
        <v>0</v>
      </c>
      <c r="N13" s="139">
        <f t="shared" si="1"/>
        <v>0</v>
      </c>
      <c r="O13" s="92"/>
    </row>
    <row r="14" spans="1:16" s="44" customFormat="1" collapsed="1">
      <c r="A14" s="76" t="s">
        <v>93</v>
      </c>
      <c r="B14" s="44" t="s">
        <v>70</v>
      </c>
      <c r="C14" s="91">
        <v>-5444697.7999999998</v>
      </c>
      <c r="D14" s="91">
        <f t="shared" si="2"/>
        <v>1143386.5379999999</v>
      </c>
      <c r="E14" s="91">
        <f t="shared" si="3"/>
        <v>0</v>
      </c>
      <c r="G14" s="76" t="s">
        <v>93</v>
      </c>
      <c r="H14" s="44" t="s">
        <v>70</v>
      </c>
      <c r="I14" s="91">
        <v>-5444697.7999999998</v>
      </c>
      <c r="J14" s="91">
        <v>1905644.23</v>
      </c>
      <c r="K14" s="91">
        <v>0</v>
      </c>
      <c r="L14" s="131"/>
      <c r="M14" s="86">
        <f t="shared" si="0"/>
        <v>0</v>
      </c>
      <c r="N14" s="139">
        <f t="shared" si="1"/>
        <v>762257.69200000004</v>
      </c>
      <c r="O14" s="92"/>
    </row>
    <row r="15" spans="1:16">
      <c r="A15" s="75" t="s">
        <v>94</v>
      </c>
      <c r="B15" s="75" t="s">
        <v>62</v>
      </c>
      <c r="C15" s="91">
        <v>-1341993.53</v>
      </c>
      <c r="D15" s="91">
        <f t="shared" si="2"/>
        <v>281818.64130000002</v>
      </c>
      <c r="E15" s="91">
        <f t="shared" si="3"/>
        <v>0</v>
      </c>
      <c r="G15" s="75" t="s">
        <v>94</v>
      </c>
      <c r="H15" s="75" t="s">
        <v>62</v>
      </c>
      <c r="I15" s="91">
        <v>-1341993.53</v>
      </c>
      <c r="J15" s="91">
        <v>469697.74</v>
      </c>
      <c r="K15" s="91">
        <v>4.5000000391155481E-3</v>
      </c>
      <c r="L15" s="131"/>
      <c r="M15" s="86">
        <f t="shared" si="0"/>
        <v>0</v>
      </c>
      <c r="N15" s="139">
        <f t="shared" si="1"/>
        <v>187879.09869999997</v>
      </c>
    </row>
    <row r="16" spans="1:16">
      <c r="A16" s="75" t="s">
        <v>95</v>
      </c>
      <c r="B16" s="75" t="s">
        <v>110</v>
      </c>
      <c r="C16" s="91">
        <v>-96312.97</v>
      </c>
      <c r="D16" s="91">
        <f t="shared" si="2"/>
        <v>20225.723699999999</v>
      </c>
      <c r="E16" s="91">
        <f t="shared" si="3"/>
        <v>0</v>
      </c>
      <c r="G16" s="75" t="s">
        <v>95</v>
      </c>
      <c r="H16" s="75" t="s">
        <v>110</v>
      </c>
      <c r="I16" s="91">
        <v>-96312.97</v>
      </c>
      <c r="J16" s="91">
        <v>33709.54</v>
      </c>
      <c r="K16" s="91">
        <v>5.0000000192085281E-4</v>
      </c>
      <c r="L16" s="131"/>
      <c r="M16" s="86">
        <f t="shared" si="0"/>
        <v>0</v>
      </c>
      <c r="N16" s="139">
        <f t="shared" si="1"/>
        <v>13483.816300000002</v>
      </c>
    </row>
    <row r="17" spans="1:15">
      <c r="A17" s="75" t="s">
        <v>96</v>
      </c>
      <c r="B17" s="43" t="s">
        <v>71</v>
      </c>
      <c r="C17" s="91">
        <v>-225091.03</v>
      </c>
      <c r="D17" s="91">
        <f t="shared" si="2"/>
        <v>47269.116300000002</v>
      </c>
      <c r="E17" s="91">
        <f t="shared" si="3"/>
        <v>0</v>
      </c>
      <c r="G17" s="75" t="s">
        <v>96</v>
      </c>
      <c r="H17" s="43" t="s">
        <v>71</v>
      </c>
      <c r="I17" s="91">
        <v>-225091.03</v>
      </c>
      <c r="J17" s="91">
        <v>78781.86</v>
      </c>
      <c r="K17" s="91">
        <v>-4.999999946448952E-4</v>
      </c>
      <c r="L17" s="131"/>
      <c r="M17" s="86">
        <f t="shared" si="0"/>
        <v>0</v>
      </c>
      <c r="N17" s="139">
        <f t="shared" si="1"/>
        <v>31512.743699999999</v>
      </c>
    </row>
    <row r="18" spans="1:15">
      <c r="A18" s="75" t="s">
        <v>97</v>
      </c>
      <c r="B18" s="43" t="s">
        <v>72</v>
      </c>
      <c r="C18" s="91">
        <v>-35984.400000000001</v>
      </c>
      <c r="D18" s="91">
        <f t="shared" si="2"/>
        <v>7556.7240000000002</v>
      </c>
      <c r="E18" s="91">
        <f t="shared" si="3"/>
        <v>0</v>
      </c>
      <c r="G18" s="75" t="s">
        <v>97</v>
      </c>
      <c r="H18" s="43" t="s">
        <v>72</v>
      </c>
      <c r="I18" s="91">
        <v>-35984.400000000001</v>
      </c>
      <c r="J18" s="91">
        <v>12594.54</v>
      </c>
      <c r="K18" s="91">
        <v>0</v>
      </c>
      <c r="L18" s="131"/>
      <c r="M18" s="86">
        <f t="shared" si="0"/>
        <v>0</v>
      </c>
      <c r="N18" s="139">
        <f t="shared" si="1"/>
        <v>5037.8160000000007</v>
      </c>
    </row>
    <row r="19" spans="1:15">
      <c r="A19" s="75" t="s">
        <v>98</v>
      </c>
      <c r="B19" s="43" t="s">
        <v>73</v>
      </c>
      <c r="C19" s="91">
        <v>-548892</v>
      </c>
      <c r="D19" s="91">
        <f t="shared" si="2"/>
        <v>115267.31999999999</v>
      </c>
      <c r="E19" s="91">
        <f t="shared" si="3"/>
        <v>0</v>
      </c>
      <c r="G19" s="75" t="s">
        <v>98</v>
      </c>
      <c r="H19" s="43" t="s">
        <v>73</v>
      </c>
      <c r="I19" s="91">
        <v>-548892</v>
      </c>
      <c r="J19" s="91">
        <v>192112.2</v>
      </c>
      <c r="K19" s="91">
        <v>0</v>
      </c>
      <c r="L19" s="131"/>
      <c r="M19" s="86">
        <f t="shared" si="0"/>
        <v>0</v>
      </c>
      <c r="N19" s="139">
        <f t="shared" si="1"/>
        <v>76844.880000000019</v>
      </c>
    </row>
    <row r="20" spans="1:15">
      <c r="A20" s="75" t="s">
        <v>99</v>
      </c>
      <c r="B20" s="43" t="s">
        <v>74</v>
      </c>
      <c r="C20" s="91">
        <v>226106.88</v>
      </c>
      <c r="D20" s="91">
        <f t="shared" si="2"/>
        <v>-47482.444799999997</v>
      </c>
      <c r="E20" s="91">
        <f t="shared" si="3"/>
        <v>0</v>
      </c>
      <c r="G20" s="75" t="s">
        <v>99</v>
      </c>
      <c r="H20" s="43" t="s">
        <v>74</v>
      </c>
      <c r="I20" s="91">
        <v>226106.88</v>
      </c>
      <c r="J20" s="91">
        <v>-79137.41</v>
      </c>
      <c r="K20" s="91">
        <v>-2.0000000076834112E-3</v>
      </c>
      <c r="L20" s="131"/>
      <c r="M20" s="86">
        <f t="shared" si="0"/>
        <v>0</v>
      </c>
      <c r="N20" s="139">
        <f t="shared" si="1"/>
        <v>-31654.965200000006</v>
      </c>
    </row>
    <row r="21" spans="1:15">
      <c r="A21" s="75" t="s">
        <v>100</v>
      </c>
      <c r="B21" s="75" t="s">
        <v>111</v>
      </c>
      <c r="C21" s="91">
        <v>-886004.57</v>
      </c>
      <c r="D21" s="91">
        <f t="shared" si="2"/>
        <v>186060.95969999998</v>
      </c>
      <c r="E21" s="91">
        <f t="shared" si="3"/>
        <v>0</v>
      </c>
      <c r="G21" s="75" t="s">
        <v>100</v>
      </c>
      <c r="H21" s="75" t="s">
        <v>111</v>
      </c>
      <c r="I21" s="91">
        <v>-886004.57</v>
      </c>
      <c r="J21" s="91">
        <v>310101.59000000003</v>
      </c>
      <c r="K21" s="91">
        <v>-9.4999999273568392E-3</v>
      </c>
      <c r="L21" s="131"/>
      <c r="M21" s="86">
        <f t="shared" si="0"/>
        <v>0</v>
      </c>
      <c r="N21" s="139">
        <f t="shared" si="1"/>
        <v>124040.63030000005</v>
      </c>
    </row>
    <row r="22" spans="1:15">
      <c r="A22" s="75" t="s">
        <v>101</v>
      </c>
      <c r="B22" s="43" t="s">
        <v>75</v>
      </c>
      <c r="C22" s="91">
        <v>0</v>
      </c>
      <c r="D22" s="91">
        <f t="shared" si="2"/>
        <v>0</v>
      </c>
      <c r="E22" s="91">
        <f t="shared" si="3"/>
        <v>0</v>
      </c>
      <c r="G22" s="75" t="s">
        <v>101</v>
      </c>
      <c r="H22" s="43" t="s">
        <v>75</v>
      </c>
      <c r="I22" s="91">
        <v>0</v>
      </c>
      <c r="J22" s="91">
        <v>0</v>
      </c>
      <c r="K22" s="91">
        <v>0</v>
      </c>
      <c r="L22" s="131"/>
      <c r="M22" s="86">
        <f t="shared" si="0"/>
        <v>0</v>
      </c>
      <c r="N22" s="139">
        <f t="shared" si="1"/>
        <v>0</v>
      </c>
    </row>
    <row r="23" spans="1:15">
      <c r="A23" s="75" t="s">
        <v>102</v>
      </c>
      <c r="B23" s="43" t="s">
        <v>76</v>
      </c>
      <c r="C23" s="91">
        <v>-43462.52</v>
      </c>
      <c r="D23" s="91">
        <f t="shared" si="2"/>
        <v>9127.1291999999994</v>
      </c>
      <c r="E23" s="91">
        <f t="shared" si="3"/>
        <v>0</v>
      </c>
      <c r="G23" s="75" t="s">
        <v>102</v>
      </c>
      <c r="H23" s="43" t="s">
        <v>76</v>
      </c>
      <c r="I23" s="91">
        <v>-43462.52</v>
      </c>
      <c r="J23" s="91">
        <v>15211.88</v>
      </c>
      <c r="K23" s="91">
        <v>-1.9999999985884642E-3</v>
      </c>
      <c r="L23" s="131"/>
      <c r="M23" s="86">
        <f t="shared" si="0"/>
        <v>0</v>
      </c>
      <c r="N23" s="139">
        <f t="shared" si="1"/>
        <v>6084.7507999999998</v>
      </c>
    </row>
    <row r="24" spans="1:15">
      <c r="A24" s="75" t="s">
        <v>103</v>
      </c>
      <c r="B24" s="43" t="s">
        <v>77</v>
      </c>
      <c r="C24" s="91">
        <v>151500</v>
      </c>
      <c r="D24" s="91">
        <f t="shared" si="2"/>
        <v>-31815</v>
      </c>
      <c r="E24" s="91">
        <f t="shared" si="3"/>
        <v>0</v>
      </c>
      <c r="G24" s="75" t="s">
        <v>103</v>
      </c>
      <c r="H24" s="43" t="s">
        <v>77</v>
      </c>
      <c r="I24" s="91">
        <v>151500</v>
      </c>
      <c r="J24" s="91">
        <v>-53025</v>
      </c>
      <c r="K24" s="91">
        <v>0</v>
      </c>
      <c r="L24" s="131"/>
      <c r="M24" s="86">
        <f t="shared" si="0"/>
        <v>0</v>
      </c>
      <c r="N24" s="139">
        <f t="shared" si="1"/>
        <v>-21210</v>
      </c>
    </row>
    <row r="25" spans="1:15">
      <c r="A25" s="75" t="s">
        <v>104</v>
      </c>
      <c r="B25" s="43" t="s">
        <v>109</v>
      </c>
      <c r="C25" s="91">
        <v>-152358.75</v>
      </c>
      <c r="D25" s="91">
        <f t="shared" si="2"/>
        <v>31995.337499999998</v>
      </c>
      <c r="E25" s="91">
        <f t="shared" si="3"/>
        <v>0</v>
      </c>
      <c r="G25" s="75" t="s">
        <v>104</v>
      </c>
      <c r="H25" s="43" t="s">
        <v>109</v>
      </c>
      <c r="I25" s="91">
        <v>-152358.75</v>
      </c>
      <c r="J25" s="91">
        <v>53325.56</v>
      </c>
      <c r="K25" s="91">
        <v>-2.5000000023283064E-3</v>
      </c>
      <c r="L25" s="131"/>
      <c r="M25" s="86">
        <f t="shared" si="0"/>
        <v>0</v>
      </c>
      <c r="N25" s="139">
        <f t="shared" si="1"/>
        <v>21330.2225</v>
      </c>
    </row>
    <row r="26" spans="1:15">
      <c r="A26" s="75" t="s">
        <v>105</v>
      </c>
      <c r="B26" s="43" t="s">
        <v>78</v>
      </c>
      <c r="C26" s="91">
        <v>-76646.929999999993</v>
      </c>
      <c r="D26" s="91">
        <f t="shared" si="2"/>
        <v>16095.855299999997</v>
      </c>
      <c r="E26" s="91">
        <f t="shared" si="3"/>
        <v>0</v>
      </c>
      <c r="G26" s="75" t="s">
        <v>105</v>
      </c>
      <c r="H26" s="43" t="s">
        <v>78</v>
      </c>
      <c r="I26" s="91">
        <v>-76646.929999999993</v>
      </c>
      <c r="J26" s="91">
        <v>26826.42</v>
      </c>
      <c r="K26" s="91">
        <v>-5.4999999993015081E-3</v>
      </c>
      <c r="L26" s="131"/>
      <c r="M26" s="86">
        <f t="shared" si="0"/>
        <v>0</v>
      </c>
      <c r="N26" s="139">
        <f t="shared" si="1"/>
        <v>10730.564700000001</v>
      </c>
    </row>
    <row r="27" spans="1:15">
      <c r="A27" s="75" t="s">
        <v>106</v>
      </c>
      <c r="B27" s="43" t="s">
        <v>79</v>
      </c>
      <c r="C27" s="91">
        <v>-247406.21</v>
      </c>
      <c r="D27" s="91">
        <f>-C27*0.21</f>
        <v>51955.304099999994</v>
      </c>
      <c r="E27" s="91">
        <f>+C27*0.21+D27</f>
        <v>0</v>
      </c>
      <c r="G27" s="75" t="s">
        <v>106</v>
      </c>
      <c r="H27" s="43" t="s">
        <v>79</v>
      </c>
      <c r="I27" s="91">
        <v>-247406.21</v>
      </c>
      <c r="J27" s="91">
        <v>86592.17</v>
      </c>
      <c r="K27" s="91">
        <v>-3.4999999916180968E-3</v>
      </c>
      <c r="L27" s="131"/>
      <c r="M27" s="86">
        <f t="shared" si="0"/>
        <v>0</v>
      </c>
      <c r="N27" s="139">
        <f t="shared" si="1"/>
        <v>34636.865900000004</v>
      </c>
    </row>
    <row r="28" spans="1:15">
      <c r="A28" s="75" t="s">
        <v>107</v>
      </c>
      <c r="B28" s="75" t="s">
        <v>107</v>
      </c>
      <c r="C28" s="91">
        <v>-98033247</v>
      </c>
      <c r="D28" s="91">
        <f ca="1">'[2]plant tax calc. (ETR) (2)'!$D$35</f>
        <v>20773819.395</v>
      </c>
      <c r="E28" s="91">
        <f ca="1">-'[2]plant tax calc. (ETR) (2)'!$H$35</f>
        <v>186837.52499999999</v>
      </c>
      <c r="G28" s="75" t="s">
        <v>107</v>
      </c>
      <c r="H28" s="75" t="s">
        <v>107</v>
      </c>
      <c r="I28" s="91">
        <v>-98033247</v>
      </c>
      <c r="J28" s="91">
        <v>34623032</v>
      </c>
      <c r="K28" s="91">
        <v>311395.55000000447</v>
      </c>
      <c r="L28" s="132"/>
      <c r="M28" s="86">
        <f t="shared" si="0"/>
        <v>0</v>
      </c>
      <c r="N28" s="139">
        <f t="shared" ca="1" si="1"/>
        <v>13849212.605</v>
      </c>
      <c r="O28" s="93"/>
    </row>
    <row r="29" spans="1:15">
      <c r="A29" s="108" t="s">
        <v>128</v>
      </c>
      <c r="B29" s="123" t="s">
        <v>129</v>
      </c>
      <c r="C29" s="94"/>
      <c r="D29" s="125">
        <v>0</v>
      </c>
      <c r="E29" s="126">
        <f t="shared" ref="E29" si="4">+C29*0.35+D29</f>
        <v>0</v>
      </c>
      <c r="G29" s="75"/>
      <c r="H29" s="75"/>
      <c r="I29" s="91"/>
      <c r="J29" s="91"/>
      <c r="K29" s="91"/>
      <c r="L29" s="132"/>
      <c r="M29" s="86">
        <f t="shared" si="0"/>
        <v>0</v>
      </c>
      <c r="N29" s="139">
        <f t="shared" si="1"/>
        <v>0</v>
      </c>
      <c r="O29" s="93"/>
    </row>
    <row r="30" spans="1:15">
      <c r="A30" s="108"/>
      <c r="B30" s="124" t="s">
        <v>130</v>
      </c>
      <c r="C30" s="94"/>
      <c r="D30" s="125">
        <v>0</v>
      </c>
      <c r="E30" s="126">
        <f>D30</f>
        <v>0</v>
      </c>
      <c r="H30" s="43"/>
      <c r="I30" s="94"/>
      <c r="J30" s="94"/>
      <c r="K30" s="94"/>
      <c r="L30" s="132"/>
      <c r="M30" s="137">
        <f t="shared" si="0"/>
        <v>0</v>
      </c>
      <c r="N30" s="140">
        <f t="shared" si="1"/>
        <v>0</v>
      </c>
      <c r="O30" s="137"/>
    </row>
    <row r="31" spans="1:15">
      <c r="B31" s="49" t="s">
        <v>80</v>
      </c>
      <c r="C31" s="95">
        <f>+SUM(C9:C29)</f>
        <v>-109033976.7</v>
      </c>
      <c r="D31" s="95">
        <f ca="1">SUM(D9:D30)</f>
        <v>23138865.581999999</v>
      </c>
      <c r="E31" s="95">
        <f ca="1">+SUM(E9:E30)</f>
        <v>241730.47499999998</v>
      </c>
      <c r="H31" s="49" t="s">
        <v>80</v>
      </c>
      <c r="I31" s="95">
        <v>-109033976.7</v>
      </c>
      <c r="J31" s="95">
        <v>38564775.619999997</v>
      </c>
      <c r="K31" s="95">
        <v>402883.77500000474</v>
      </c>
      <c r="L31" s="132"/>
      <c r="N31" s="141">
        <f ca="1">SUM(N9:N30)</f>
        <v>15425910.038000001</v>
      </c>
      <c r="O31" s="93"/>
    </row>
    <row r="32" spans="1:15">
      <c r="A32" s="50"/>
      <c r="B32" s="43" t="s">
        <v>81</v>
      </c>
      <c r="C32" s="96">
        <f ca="1">+C31+C5</f>
        <v>75965215.151221916</v>
      </c>
      <c r="D32" s="96"/>
      <c r="E32" s="94"/>
      <c r="F32" s="75" t="s">
        <v>21</v>
      </c>
      <c r="G32" s="50"/>
      <c r="H32" s="43" t="s">
        <v>81</v>
      </c>
      <c r="I32" s="127">
        <v>75965214.891221926</v>
      </c>
      <c r="J32" s="127"/>
      <c r="K32" s="94"/>
      <c r="L32" s="132"/>
      <c r="N32" s="93"/>
      <c r="O32" s="93"/>
    </row>
    <row r="33" spans="1:15">
      <c r="A33" s="50"/>
      <c r="C33" s="110" t="s">
        <v>131</v>
      </c>
      <c r="D33" s="111"/>
      <c r="E33" s="111"/>
      <c r="F33" s="75"/>
      <c r="H33" s="43" t="s">
        <v>149</v>
      </c>
      <c r="I33" s="133">
        <v>0.35</v>
      </c>
      <c r="J33" s="94"/>
      <c r="K33" s="94"/>
      <c r="L33" s="132"/>
      <c r="M33" s="93"/>
      <c r="N33" s="93"/>
      <c r="O33" s="93"/>
    </row>
    <row r="34" spans="1:15" ht="15" thickBot="1">
      <c r="B34" s="43" t="s">
        <v>82</v>
      </c>
      <c r="C34" s="112">
        <f ca="1">+C32*0.21</f>
        <v>15952695.181756603</v>
      </c>
      <c r="D34" s="113">
        <f ca="1">+D31</f>
        <v>23138865.581999999</v>
      </c>
      <c r="E34" s="112">
        <f t="shared" ref="E34" ca="1" si="5">+C34+D34</f>
        <v>39091560.763756603</v>
      </c>
      <c r="H34" s="43" t="s">
        <v>145</v>
      </c>
      <c r="I34" s="128">
        <f>I32*I33</f>
        <v>26587825.211927671</v>
      </c>
      <c r="J34" s="128">
        <v>38564775.619999997</v>
      </c>
      <c r="K34" s="128">
        <v>65152600.831927672</v>
      </c>
      <c r="L34" s="132"/>
      <c r="M34" s="138">
        <f ca="1">I34-C34</f>
        <v>10635130.030171068</v>
      </c>
      <c r="N34" s="138">
        <f ca="1">N31</f>
        <v>15425910.038000001</v>
      </c>
      <c r="O34" s="138">
        <f ca="1">M34+N34</f>
        <v>26061040.068171069</v>
      </c>
    </row>
    <row r="35" spans="1:15" ht="15" thickTop="1">
      <c r="H35" s="43"/>
      <c r="I35" s="43"/>
      <c r="J35" s="43"/>
      <c r="K35" s="43"/>
      <c r="L35" s="132"/>
      <c r="M35" s="93"/>
      <c r="N35" s="93"/>
      <c r="O35" s="93"/>
    </row>
    <row r="36" spans="1:15">
      <c r="B36" s="114" t="s">
        <v>132</v>
      </c>
      <c r="H36" s="43"/>
      <c r="I36" s="43"/>
      <c r="J36" s="43"/>
      <c r="K36" s="43"/>
      <c r="L36" s="93"/>
      <c r="M36" s="93"/>
      <c r="N36" s="93"/>
      <c r="O36" s="93"/>
    </row>
    <row r="37" spans="1:15" s="86" customFormat="1">
      <c r="A37" s="43"/>
      <c r="B37" s="43" t="s">
        <v>83</v>
      </c>
      <c r="C37" s="51">
        <f ca="1">+C5</f>
        <v>184999191.85122192</v>
      </c>
      <c r="D37" s="43"/>
      <c r="E37" s="43"/>
      <c r="F37" s="43"/>
      <c r="G37" s="43"/>
      <c r="H37" s="43" t="s">
        <v>146</v>
      </c>
      <c r="I37" s="43"/>
      <c r="J37" s="43"/>
      <c r="K37" s="43"/>
      <c r="L37" s="93"/>
      <c r="M37" s="93"/>
    </row>
    <row r="38" spans="1:15" s="86" customFormat="1">
      <c r="A38" s="43"/>
      <c r="B38" s="43" t="s">
        <v>133</v>
      </c>
      <c r="C38" s="51">
        <f ca="1">+C37*0.21</f>
        <v>38849830.288756602</v>
      </c>
      <c r="D38" s="52">
        <v>0.21</v>
      </c>
      <c r="E38" s="43"/>
      <c r="F38" s="43"/>
      <c r="G38" s="43"/>
      <c r="H38" s="43" t="s">
        <v>83</v>
      </c>
      <c r="I38" s="51">
        <v>184999191.59122193</v>
      </c>
      <c r="J38" s="43"/>
      <c r="K38" s="43"/>
    </row>
    <row r="39" spans="1:15" s="86" customFormat="1">
      <c r="A39" s="43"/>
      <c r="B39" s="43" t="s">
        <v>84</v>
      </c>
      <c r="C39" s="51">
        <f>+E9</f>
        <v>54892.95</v>
      </c>
      <c r="D39" s="52">
        <f t="shared" ref="D39:D42" ca="1" si="6">+C39/$C$37</f>
        <v>2.9671994483168026E-4</v>
      </c>
      <c r="E39" s="43"/>
      <c r="F39" s="43"/>
      <c r="G39" s="43"/>
      <c r="H39" s="43" t="s">
        <v>147</v>
      </c>
      <c r="I39" s="51">
        <v>64749717.056927674</v>
      </c>
      <c r="J39" s="52">
        <v>0.35</v>
      </c>
      <c r="K39" s="43"/>
    </row>
    <row r="40" spans="1:15" s="86" customFormat="1">
      <c r="A40" s="43"/>
      <c r="B40" s="43" t="s">
        <v>85</v>
      </c>
      <c r="C40" s="51">
        <f ca="1">+E28</f>
        <v>186837.52499999999</v>
      </c>
      <c r="D40" s="52">
        <f t="shared" ca="1" si="6"/>
        <v>1.009936979347761E-3</v>
      </c>
      <c r="E40" s="43"/>
      <c r="F40" s="43"/>
      <c r="G40" s="43"/>
      <c r="H40" s="43" t="s">
        <v>84</v>
      </c>
      <c r="I40" s="51">
        <v>91488.25</v>
      </c>
      <c r="J40" s="52">
        <v>4.9453324208115646E-4</v>
      </c>
      <c r="K40" s="43"/>
    </row>
    <row r="41" spans="1:15" s="86" customFormat="1">
      <c r="A41" s="43"/>
      <c r="B41" s="109" t="s">
        <v>134</v>
      </c>
      <c r="C41" s="51">
        <f>E29</f>
        <v>0</v>
      </c>
      <c r="D41" s="52">
        <f t="shared" ca="1" si="6"/>
        <v>0</v>
      </c>
      <c r="E41" s="43"/>
      <c r="F41" s="43"/>
      <c r="G41" s="43"/>
      <c r="H41" s="43" t="s">
        <v>85</v>
      </c>
      <c r="I41" s="51">
        <v>311395.55000000447</v>
      </c>
      <c r="J41" s="52">
        <v>1.6832265445141542E-3</v>
      </c>
      <c r="K41" s="43"/>
    </row>
    <row r="42" spans="1:15" s="86" customFormat="1" ht="15" thickBot="1">
      <c r="A42" s="43"/>
      <c r="B42" s="109" t="s">
        <v>130</v>
      </c>
      <c r="C42" s="51">
        <f>E30</f>
        <v>0</v>
      </c>
      <c r="D42" s="52">
        <f t="shared" ca="1" si="6"/>
        <v>0</v>
      </c>
      <c r="E42" s="43"/>
      <c r="F42" s="43"/>
      <c r="G42" s="43"/>
      <c r="H42" s="43"/>
      <c r="I42" s="53">
        <v>65152600.856927678</v>
      </c>
      <c r="J42" s="54">
        <v>0.35217775978659532</v>
      </c>
      <c r="K42" s="43"/>
    </row>
    <row r="43" spans="1:15" s="86" customFormat="1" ht="15.6" thickTop="1" thickBot="1">
      <c r="A43" s="43"/>
      <c r="B43" s="43"/>
      <c r="C43" s="53">
        <f ca="1">SUM(C38:C42)</f>
        <v>39091560.763756603</v>
      </c>
      <c r="D43" s="54">
        <f ca="1">+C43/$C$37</f>
        <v>0.21130665692417944</v>
      </c>
      <c r="E43" s="43"/>
      <c r="F43" s="43"/>
      <c r="G43" s="43"/>
      <c r="H43" s="43"/>
      <c r="I43" s="51">
        <v>2.5000005960464478E-2</v>
      </c>
      <c r="J43" s="97" t="s">
        <v>21</v>
      </c>
      <c r="K43" s="43"/>
    </row>
    <row r="44" spans="1:15" s="86" customFormat="1" ht="15" thickTop="1">
      <c r="A44" s="43"/>
      <c r="B44" s="43"/>
      <c r="C44" s="51">
        <f ca="1">C43-E34</f>
        <v>0</v>
      </c>
      <c r="D44" s="97" t="s">
        <v>21</v>
      </c>
      <c r="E44" s="43"/>
      <c r="F44" s="43"/>
      <c r="G44" s="43"/>
    </row>
    <row r="46" spans="1:15">
      <c r="B46" s="88" t="s">
        <v>135</v>
      </c>
      <c r="C46" s="115"/>
    </row>
    <row r="47" spans="1:15">
      <c r="B47" s="88" t="s">
        <v>136</v>
      </c>
      <c r="C47" s="115">
        <f>'[3]GAS 35% '!C42</f>
        <v>65883074.100000001</v>
      </c>
      <c r="H47" s="43"/>
      <c r="I47" s="43"/>
      <c r="J47" s="43"/>
      <c r="K47" s="43"/>
    </row>
    <row r="48" spans="1:15">
      <c r="B48" s="88" t="s">
        <v>137</v>
      </c>
      <c r="C48" s="116">
        <f ca="1">C43</f>
        <v>39091560.763756603</v>
      </c>
      <c r="H48" s="43"/>
      <c r="I48" s="43"/>
      <c r="J48" s="43"/>
      <c r="K48" s="43"/>
    </row>
    <row r="49" spans="2:13" s="43" customFormat="1">
      <c r="B49" s="88" t="s">
        <v>138</v>
      </c>
      <c r="C49" s="115">
        <f ca="1">C47-C48</f>
        <v>26791513.336243398</v>
      </c>
      <c r="L49" s="86"/>
      <c r="M49" s="86"/>
    </row>
    <row r="50" spans="2:13" s="43" customFormat="1" ht="15" thickBot="1">
      <c r="B50" s="88" t="s">
        <v>139</v>
      </c>
      <c r="C50" s="112">
        <f ca="1">C49/0.79</f>
        <v>33913308.020561263</v>
      </c>
      <c r="H50" s="86"/>
      <c r="I50" s="86"/>
      <c r="J50" s="86"/>
      <c r="K50" s="86"/>
    </row>
    <row r="51" spans="2:13" s="43" customFormat="1" ht="15" thickTop="1">
      <c r="B51" s="117" t="s">
        <v>140</v>
      </c>
      <c r="C51" s="118">
        <f ca="1">C50*0.1388</f>
        <v>4707167.1532539036</v>
      </c>
      <c r="D51" s="88"/>
    </row>
    <row r="52" spans="2:13">
      <c r="H52" s="43"/>
      <c r="I52" s="43"/>
      <c r="J52" s="43"/>
      <c r="K52" s="43"/>
      <c r="L52" s="43"/>
      <c r="M52" s="43"/>
    </row>
    <row r="53" spans="2:13" s="43" customFormat="1">
      <c r="B53" s="119" t="s">
        <v>141</v>
      </c>
      <c r="L53" s="86"/>
      <c r="M53" s="86"/>
    </row>
    <row r="54" spans="2:13" s="43" customFormat="1">
      <c r="B54" s="43" t="s">
        <v>142</v>
      </c>
      <c r="C54" s="120">
        <f ca="1">C51</f>
        <v>4707167.1532539036</v>
      </c>
      <c r="D54" s="120"/>
      <c r="H54" s="86"/>
      <c r="I54" s="86"/>
      <c r="J54" s="86"/>
      <c r="K54" s="86"/>
    </row>
    <row r="55" spans="2:13" s="43" customFormat="1">
      <c r="B55" s="43" t="s">
        <v>143</v>
      </c>
      <c r="C55" s="120"/>
      <c r="D55" s="120">
        <f ca="1">-C54</f>
        <v>-4707167.1532539036</v>
      </c>
      <c r="H55" s="86"/>
      <c r="I55" s="86"/>
      <c r="J55" s="86"/>
      <c r="K55" s="86"/>
    </row>
    <row r="56" spans="2:13">
      <c r="L56" s="43"/>
      <c r="M56" s="43"/>
    </row>
    <row r="250" spans="1:13">
      <c r="H250" s="43"/>
      <c r="I250" s="43"/>
      <c r="J250" s="43"/>
      <c r="K250" s="43"/>
    </row>
    <row r="251" spans="1:13">
      <c r="H251" s="43"/>
      <c r="I251" s="43"/>
      <c r="J251" s="43"/>
      <c r="K251" s="43"/>
    </row>
    <row r="252" spans="1:13" s="43" customFormat="1">
      <c r="H252" s="86"/>
      <c r="I252" s="86"/>
      <c r="J252" s="86"/>
      <c r="K252" s="86"/>
      <c r="L252" s="86"/>
      <c r="M252" s="86"/>
    </row>
    <row r="253" spans="1:13" s="43" customFormat="1">
      <c r="G253" s="55"/>
      <c r="H253" s="86"/>
      <c r="I253" s="86"/>
      <c r="J253" s="86"/>
      <c r="K253" s="86"/>
    </row>
    <row r="254" spans="1:13" s="86" customFormat="1">
      <c r="A254" s="43"/>
      <c r="B254" s="43"/>
      <c r="C254" s="43"/>
      <c r="D254" s="43"/>
      <c r="E254" s="43"/>
      <c r="F254" s="43"/>
      <c r="G254" s="56"/>
      <c r="L254" s="43"/>
      <c r="M254" s="43"/>
    </row>
    <row r="255" spans="1:13" s="86" customFormat="1">
      <c r="A255" s="43"/>
      <c r="B255" s="43"/>
      <c r="C255" s="43"/>
      <c r="D255" s="43"/>
      <c r="E255" s="43"/>
      <c r="F255" s="43"/>
      <c r="G255" s="56"/>
    </row>
    <row r="256" spans="1:13" s="86" customFormat="1">
      <c r="A256" s="43"/>
      <c r="B256" s="43"/>
      <c r="C256" s="43"/>
      <c r="D256" s="43"/>
      <c r="E256" s="43"/>
      <c r="F256" s="43"/>
      <c r="G256" s="56"/>
    </row>
    <row r="257" spans="1:7" s="86" customFormat="1">
      <c r="A257" s="43"/>
      <c r="B257" s="43"/>
      <c r="C257" s="43"/>
      <c r="D257" s="43"/>
      <c r="E257" s="43"/>
      <c r="F257" s="43"/>
      <c r="G257" s="56"/>
    </row>
    <row r="258" spans="1:7" s="86" customFormat="1">
      <c r="A258" s="43"/>
      <c r="B258" s="43"/>
      <c r="C258" s="43"/>
      <c r="D258" s="43"/>
      <c r="E258" s="43"/>
      <c r="F258" s="43"/>
      <c r="G258" s="56"/>
    </row>
    <row r="259" spans="1:7" s="86" customFormat="1">
      <c r="A259" s="43"/>
      <c r="B259" s="43"/>
      <c r="C259" s="43"/>
      <c r="D259" s="43"/>
      <c r="E259" s="43"/>
      <c r="F259" s="43"/>
      <c r="G259" s="56"/>
    </row>
    <row r="260" spans="1:7" s="86" customFormat="1">
      <c r="A260" s="43"/>
      <c r="B260" s="43"/>
      <c r="C260" s="43"/>
      <c r="D260" s="43"/>
      <c r="E260" s="43"/>
      <c r="F260" s="43"/>
      <c r="G260" s="56"/>
    </row>
    <row r="261" spans="1:7" s="86" customFormat="1">
      <c r="A261" s="43"/>
      <c r="B261" s="43"/>
      <c r="C261" s="43"/>
      <c r="D261" s="43"/>
      <c r="E261" s="43"/>
      <c r="F261" s="43"/>
      <c r="G261" s="56"/>
    </row>
    <row r="262" spans="1:7" s="86" customFormat="1">
      <c r="A262" s="43"/>
      <c r="B262" s="43"/>
      <c r="C262" s="43"/>
      <c r="D262" s="43"/>
      <c r="E262" s="43"/>
      <c r="F262" s="43"/>
      <c r="G262" s="56"/>
    </row>
    <row r="263" spans="1:7" s="86" customFormat="1">
      <c r="A263" s="43"/>
      <c r="B263" s="43"/>
      <c r="C263" s="43"/>
      <c r="D263" s="43"/>
      <c r="E263" s="43"/>
      <c r="F263" s="43"/>
      <c r="G263" s="56"/>
    </row>
    <row r="264" spans="1:7" s="86" customFormat="1">
      <c r="A264" s="43"/>
      <c r="B264" s="43"/>
      <c r="C264" s="43"/>
      <c r="D264" s="43"/>
      <c r="E264" s="43"/>
      <c r="F264" s="43"/>
      <c r="G264" s="56"/>
    </row>
    <row r="265" spans="1:7" s="86" customFormat="1">
      <c r="A265" s="43"/>
      <c r="B265" s="43"/>
      <c r="C265" s="43"/>
      <c r="D265" s="43"/>
      <c r="E265" s="43"/>
      <c r="F265" s="43"/>
      <c r="G265" s="56"/>
    </row>
    <row r="266" spans="1:7" s="86" customFormat="1">
      <c r="A266" s="43"/>
      <c r="B266" s="43"/>
      <c r="C266" s="43"/>
      <c r="D266" s="43"/>
      <c r="E266" s="43"/>
      <c r="F266" s="43"/>
      <c r="G266" s="56"/>
    </row>
    <row r="267" spans="1:7" s="86" customFormat="1">
      <c r="A267" s="43"/>
      <c r="B267" s="43"/>
      <c r="C267" s="43"/>
      <c r="D267" s="43"/>
      <c r="E267" s="43"/>
      <c r="F267" s="43"/>
      <c r="G267" s="56"/>
    </row>
    <row r="268" spans="1:7" s="86" customFormat="1">
      <c r="A268" s="43"/>
      <c r="B268" s="43"/>
      <c r="C268" s="43"/>
      <c r="D268" s="43"/>
      <c r="E268" s="43"/>
      <c r="F268" s="43"/>
      <c r="G268" s="56"/>
    </row>
    <row r="269" spans="1:7" s="86" customFormat="1">
      <c r="A269" s="43"/>
      <c r="B269" s="43"/>
      <c r="C269" s="43"/>
      <c r="D269" s="43"/>
      <c r="E269" s="43"/>
      <c r="F269" s="43"/>
      <c r="G269" s="56"/>
    </row>
    <row r="270" spans="1:7" s="86" customFormat="1">
      <c r="A270" s="43"/>
      <c r="B270" s="43"/>
      <c r="C270" s="43"/>
      <c r="D270" s="43"/>
      <c r="E270" s="43"/>
      <c r="F270" s="43"/>
      <c r="G270" s="56"/>
    </row>
    <row r="271" spans="1:7" s="86" customFormat="1">
      <c r="A271" s="43"/>
      <c r="B271" s="43"/>
      <c r="C271" s="43"/>
      <c r="D271" s="43"/>
      <c r="E271" s="43"/>
      <c r="F271" s="43"/>
      <c r="G271" s="56"/>
    </row>
    <row r="272" spans="1:7" s="86" customFormat="1">
      <c r="A272" s="43"/>
      <c r="B272" s="43"/>
      <c r="C272" s="43"/>
      <c r="D272" s="43"/>
      <c r="E272" s="43"/>
      <c r="F272" s="43"/>
      <c r="G272" s="57"/>
    </row>
    <row r="273" spans="1:7" s="86" customFormat="1">
      <c r="A273" s="43"/>
      <c r="B273" s="43"/>
      <c r="C273" s="43"/>
      <c r="D273" s="43"/>
      <c r="E273" s="43"/>
      <c r="F273" s="43"/>
      <c r="G273" s="57"/>
    </row>
    <row r="274" spans="1:7" s="86" customFormat="1">
      <c r="A274" s="43"/>
      <c r="B274" s="43"/>
      <c r="C274" s="43"/>
      <c r="D274" s="43"/>
      <c r="E274" s="43"/>
      <c r="F274" s="43"/>
      <c r="G274" s="57"/>
    </row>
    <row r="275" spans="1:7" s="86" customFormat="1">
      <c r="A275" s="43"/>
      <c r="B275" s="43"/>
      <c r="C275" s="43"/>
      <c r="D275" s="43"/>
      <c r="E275" s="43"/>
      <c r="F275" s="43"/>
      <c r="G275" s="57"/>
    </row>
    <row r="276" spans="1:7" s="86" customFormat="1">
      <c r="A276" s="43"/>
      <c r="B276" s="43"/>
      <c r="C276" s="43"/>
      <c r="D276" s="43"/>
      <c r="E276" s="43"/>
      <c r="F276" s="43"/>
      <c r="G276" s="57"/>
    </row>
    <row r="277" spans="1:7" s="86" customFormat="1">
      <c r="A277" s="43"/>
      <c r="B277" s="43"/>
      <c r="C277" s="43"/>
      <c r="D277" s="43"/>
      <c r="E277" s="43"/>
      <c r="F277" s="43"/>
      <c r="G277" s="57"/>
    </row>
    <row r="278" spans="1:7" s="86" customFormat="1">
      <c r="A278" s="43"/>
      <c r="B278" s="43"/>
      <c r="C278" s="43"/>
      <c r="D278" s="43"/>
      <c r="E278" s="43"/>
      <c r="F278" s="43"/>
      <c r="G278" s="57"/>
    </row>
    <row r="279" spans="1:7" s="86" customFormat="1">
      <c r="A279" s="43"/>
      <c r="B279" s="43"/>
      <c r="C279" s="43"/>
      <c r="D279" s="43"/>
      <c r="E279" s="43"/>
      <c r="F279" s="43"/>
      <c r="G279" s="57"/>
    </row>
    <row r="280" spans="1:7" s="86" customFormat="1">
      <c r="A280" s="43"/>
      <c r="B280" s="43"/>
      <c r="C280" s="43"/>
      <c r="D280" s="43"/>
      <c r="E280" s="43"/>
      <c r="F280" s="43"/>
      <c r="G280" s="57"/>
    </row>
    <row r="281" spans="1:7" s="86" customFormat="1">
      <c r="A281" s="43"/>
      <c r="B281" s="43"/>
      <c r="C281" s="43"/>
      <c r="D281" s="43"/>
      <c r="E281" s="43"/>
      <c r="F281" s="43"/>
      <c r="G281" s="57"/>
    </row>
    <row r="282" spans="1:7" s="86" customFormat="1">
      <c r="A282" s="43"/>
      <c r="B282" s="43"/>
      <c r="C282" s="43"/>
      <c r="D282" s="43"/>
      <c r="E282" s="43"/>
      <c r="F282" s="43"/>
      <c r="G282" s="57"/>
    </row>
    <row r="283" spans="1:7" s="86" customFormat="1">
      <c r="A283" s="43"/>
      <c r="B283" s="43"/>
      <c r="C283" s="43"/>
      <c r="D283" s="43"/>
      <c r="E283" s="43"/>
      <c r="F283" s="43"/>
      <c r="G283" s="57"/>
    </row>
    <row r="284" spans="1:7" s="86" customFormat="1">
      <c r="A284" s="43"/>
      <c r="B284" s="43"/>
      <c r="C284" s="43"/>
      <c r="D284" s="43"/>
      <c r="E284" s="43"/>
      <c r="F284" s="43"/>
      <c r="G284" s="57"/>
    </row>
    <row r="285" spans="1:7" s="86" customFormat="1">
      <c r="A285" s="43"/>
      <c r="B285" s="43"/>
      <c r="C285" s="43"/>
      <c r="D285" s="43"/>
      <c r="E285" s="43"/>
      <c r="F285" s="43"/>
      <c r="G285" s="57"/>
    </row>
    <row r="286" spans="1:7" s="86" customFormat="1">
      <c r="A286" s="43"/>
      <c r="B286" s="43"/>
      <c r="C286" s="43"/>
      <c r="D286" s="43"/>
      <c r="E286" s="43"/>
      <c r="F286" s="43"/>
      <c r="G286" s="57"/>
    </row>
    <row r="287" spans="1:7" s="86" customFormat="1">
      <c r="A287" s="43"/>
      <c r="B287" s="43"/>
      <c r="C287" s="43"/>
      <c r="D287" s="43"/>
      <c r="E287" s="43"/>
      <c r="F287" s="43"/>
      <c r="G287" s="57"/>
    </row>
    <row r="288" spans="1:7" s="86" customFormat="1">
      <c r="A288" s="43"/>
      <c r="B288" s="43"/>
      <c r="C288" s="43"/>
      <c r="D288" s="43"/>
      <c r="E288" s="43"/>
      <c r="F288" s="43"/>
      <c r="G288" s="57"/>
    </row>
    <row r="289" spans="1:7" s="86" customFormat="1">
      <c r="A289" s="43"/>
      <c r="B289" s="43"/>
      <c r="C289" s="43"/>
      <c r="D289" s="43"/>
      <c r="E289" s="43"/>
      <c r="F289" s="43"/>
      <c r="G289" s="57"/>
    </row>
    <row r="290" spans="1:7" s="86" customFormat="1">
      <c r="A290" s="43"/>
      <c r="B290" s="43"/>
      <c r="C290" s="43"/>
      <c r="D290" s="43"/>
      <c r="E290" s="43"/>
      <c r="F290" s="43"/>
      <c r="G290" s="57"/>
    </row>
    <row r="291" spans="1:7" s="86" customFormat="1">
      <c r="A291" s="43"/>
      <c r="B291" s="43"/>
      <c r="C291" s="43"/>
      <c r="D291" s="43"/>
      <c r="E291" s="43"/>
      <c r="F291" s="43"/>
      <c r="G291" s="57"/>
    </row>
    <row r="292" spans="1:7" s="86" customFormat="1">
      <c r="A292" s="43"/>
      <c r="B292" s="43"/>
      <c r="C292" s="43"/>
      <c r="D292" s="43"/>
      <c r="E292" s="43"/>
      <c r="F292" s="43"/>
      <c r="G292" s="57"/>
    </row>
    <row r="293" spans="1:7" s="86" customFormat="1">
      <c r="A293" s="43"/>
      <c r="B293" s="43"/>
      <c r="C293" s="43"/>
      <c r="D293" s="43"/>
      <c r="E293" s="43"/>
      <c r="F293" s="43"/>
      <c r="G293" s="57"/>
    </row>
    <row r="294" spans="1:7" s="86" customFormat="1">
      <c r="A294" s="43"/>
      <c r="B294" s="43"/>
      <c r="C294" s="43"/>
      <c r="D294" s="43"/>
      <c r="E294" s="43"/>
      <c r="F294" s="43"/>
      <c r="G294" s="57"/>
    </row>
    <row r="295" spans="1:7" s="86" customFormat="1">
      <c r="A295" s="43"/>
      <c r="B295" s="43"/>
      <c r="C295" s="43"/>
      <c r="D295" s="43"/>
      <c r="E295" s="43"/>
      <c r="F295" s="43"/>
      <c r="G295" s="57"/>
    </row>
    <row r="296" spans="1:7" s="86" customFormat="1">
      <c r="A296" s="43"/>
      <c r="B296" s="43"/>
      <c r="C296" s="43"/>
      <c r="D296" s="43"/>
      <c r="E296" s="43"/>
      <c r="F296" s="43"/>
      <c r="G296" s="57"/>
    </row>
    <row r="297" spans="1:7" s="86" customFormat="1">
      <c r="A297" s="43"/>
      <c r="B297" s="43"/>
      <c r="C297" s="43"/>
      <c r="D297" s="43"/>
      <c r="E297" s="43"/>
      <c r="F297" s="43"/>
      <c r="G297" s="57"/>
    </row>
    <row r="298" spans="1:7" s="86" customFormat="1">
      <c r="A298" s="43"/>
      <c r="B298" s="43"/>
      <c r="C298" s="43"/>
      <c r="D298" s="43"/>
      <c r="E298" s="43"/>
      <c r="F298" s="43"/>
      <c r="G298" s="57"/>
    </row>
    <row r="299" spans="1:7" s="86" customFormat="1">
      <c r="A299" s="43"/>
      <c r="B299" s="43"/>
      <c r="C299" s="43"/>
      <c r="D299" s="43"/>
      <c r="E299" s="43"/>
      <c r="F299" s="43"/>
      <c r="G299" s="57"/>
    </row>
    <row r="300" spans="1:7" s="86" customFormat="1">
      <c r="A300" s="43"/>
      <c r="B300" s="43"/>
      <c r="C300" s="43"/>
      <c r="D300" s="43"/>
      <c r="E300" s="43"/>
      <c r="F300" s="43"/>
      <c r="G300" s="57"/>
    </row>
    <row r="301" spans="1:7" s="86" customFormat="1">
      <c r="A301" s="43"/>
      <c r="B301" s="43"/>
      <c r="C301" s="43"/>
      <c r="D301" s="43"/>
      <c r="E301" s="43"/>
      <c r="F301" s="43"/>
      <c r="G301" s="57"/>
    </row>
    <row r="302" spans="1:7" s="86" customFormat="1">
      <c r="A302" s="43"/>
      <c r="B302" s="43"/>
      <c r="C302" s="43"/>
      <c r="D302" s="43"/>
      <c r="E302" s="43"/>
      <c r="F302" s="43"/>
      <c r="G302" s="57"/>
    </row>
    <row r="303" spans="1:7" s="86" customFormat="1">
      <c r="A303" s="43"/>
      <c r="B303" s="43"/>
      <c r="C303" s="43"/>
      <c r="D303" s="43"/>
      <c r="E303" s="43"/>
      <c r="F303" s="43"/>
      <c r="G303" s="4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5" workbookViewId="0">
      <selection activeCell="B32" sqref="B32"/>
    </sheetView>
  </sheetViews>
  <sheetFormatPr defaultColWidth="8.88671875" defaultRowHeight="13.2"/>
  <cols>
    <col min="1" max="1" width="55.88671875" style="26" customWidth="1"/>
    <col min="2" max="4" width="16.6640625" style="26" customWidth="1"/>
    <col min="5" max="5" width="2.5546875" style="26" customWidth="1"/>
    <col min="6" max="6" width="8.88671875" style="27"/>
    <col min="7" max="7" width="16.5546875" style="26" customWidth="1"/>
    <col min="8" max="8" width="34" style="26" bestFit="1" customWidth="1"/>
    <col min="9" max="9" width="8.88671875" style="26"/>
    <col min="10" max="10" width="16.44140625" style="26" customWidth="1"/>
    <col min="11" max="16384" width="8.88671875" style="26"/>
  </cols>
  <sheetData>
    <row r="1" spans="1:6" ht="18" customHeight="1">
      <c r="A1" s="58" t="s">
        <v>23</v>
      </c>
      <c r="B1" s="59"/>
      <c r="C1" s="59"/>
      <c r="D1" s="59"/>
    </row>
    <row r="2" spans="1:6" ht="18" customHeight="1">
      <c r="A2" s="58" t="s">
        <v>30</v>
      </c>
      <c r="B2" s="59"/>
      <c r="C2" s="59"/>
      <c r="D2" s="59"/>
    </row>
    <row r="3" spans="1:6" ht="18" customHeight="1">
      <c r="A3" s="144" t="s">
        <v>116</v>
      </c>
      <c r="B3" s="144"/>
      <c r="C3" s="144"/>
      <c r="D3" s="144"/>
    </row>
    <row r="4" spans="1:6" ht="12" customHeight="1">
      <c r="B4" s="59"/>
      <c r="C4" s="59"/>
      <c r="D4" s="59"/>
    </row>
    <row r="5" spans="1:6" ht="18" customHeight="1">
      <c r="A5" s="145" t="s">
        <v>117</v>
      </c>
      <c r="B5" s="145"/>
      <c r="C5" s="145"/>
      <c r="D5" s="145"/>
      <c r="E5" s="98"/>
      <c r="F5" s="98"/>
    </row>
    <row r="6" spans="1:6" ht="18" customHeight="1">
      <c r="A6" s="145"/>
      <c r="B6" s="145"/>
      <c r="C6" s="145"/>
      <c r="D6" s="145"/>
      <c r="E6" s="60"/>
      <c r="F6" s="60"/>
    </row>
    <row r="7" spans="1:6" ht="18" customHeight="1">
      <c r="A7" s="61"/>
      <c r="B7" s="62" t="s">
        <v>24</v>
      </c>
      <c r="C7" s="63" t="s">
        <v>25</v>
      </c>
      <c r="D7" s="64" t="s">
        <v>31</v>
      </c>
    </row>
    <row r="8" spans="1:6" ht="18" customHeight="1">
      <c r="A8" s="65" t="s">
        <v>32</v>
      </c>
      <c r="B8" s="40"/>
      <c r="C8" s="40"/>
      <c r="D8" s="39"/>
      <c r="E8" s="27"/>
    </row>
    <row r="9" spans="1:6" ht="18" customHeight="1">
      <c r="A9" s="66" t="s">
        <v>33</v>
      </c>
      <c r="B9" s="68">
        <f ca="1">'[4]UIP Summary'!H10</f>
        <v>2146048308.1900001</v>
      </c>
      <c r="C9" s="68">
        <f ca="1">'[4]UIP Summary'!I10</f>
        <v>857492456.10000002</v>
      </c>
      <c r="D9" s="67">
        <f ca="1">SUM(B9:C9)</f>
        <v>3003540764.29</v>
      </c>
      <c r="E9" s="27"/>
    </row>
    <row r="10" spans="1:6" ht="18" customHeight="1">
      <c r="A10" s="66" t="s">
        <v>34</v>
      </c>
      <c r="B10" s="99">
        <f ca="1">'[4]UIP Summary'!H11</f>
        <v>324382.2</v>
      </c>
      <c r="C10" s="99">
        <f ca="1">'[4]UIP Summary'!I11</f>
        <v>0</v>
      </c>
      <c r="D10" s="39">
        <f ca="1">SUM(B10:C10)</f>
        <v>324382.2</v>
      </c>
      <c r="E10" s="27"/>
    </row>
    <row r="11" spans="1:6" ht="18" customHeight="1">
      <c r="A11" s="66" t="s">
        <v>35</v>
      </c>
      <c r="B11" s="99">
        <f ca="1">'[4]UIP Summary'!H12</f>
        <v>201125741.739999</v>
      </c>
      <c r="C11" s="99">
        <f ca="1">'[4]UIP Summary'!I12</f>
        <v>0</v>
      </c>
      <c r="D11" s="39">
        <f ca="1">SUM(B11:C11)</f>
        <v>201125741.739999</v>
      </c>
      <c r="E11" s="27"/>
    </row>
    <row r="12" spans="1:6" ht="18" customHeight="1">
      <c r="A12" s="66" t="s">
        <v>36</v>
      </c>
      <c r="B12" s="38">
        <f ca="1">'[4]UIP Summary'!H13</f>
        <v>47841338.950000003</v>
      </c>
      <c r="C12" s="37">
        <f ca="1">'[4]UIP Summary'!I13</f>
        <v>37980142.479999997</v>
      </c>
      <c r="D12" s="41">
        <f ca="1">SUM(B12:C12)</f>
        <v>85821481.430000007</v>
      </c>
      <c r="E12" s="27"/>
    </row>
    <row r="13" spans="1:6" ht="18" customHeight="1">
      <c r="A13" s="66" t="s">
        <v>37</v>
      </c>
      <c r="B13" s="68">
        <f ca="1">SUM(B9:B12)</f>
        <v>2395339771.079999</v>
      </c>
      <c r="C13" s="68">
        <f ca="1">SUM(C9:C12)</f>
        <v>895472598.58000004</v>
      </c>
      <c r="D13" s="67">
        <f ca="1">SUM(D9:D12)</f>
        <v>3290812369.6599984</v>
      </c>
      <c r="E13" s="27"/>
    </row>
    <row r="14" spans="1:6" ht="18" customHeight="1">
      <c r="A14" s="65" t="s">
        <v>38</v>
      </c>
      <c r="B14" s="40"/>
      <c r="C14" s="40"/>
      <c r="D14" s="39"/>
      <c r="E14" s="27"/>
    </row>
    <row r="15" spans="1:6" ht="18" customHeight="1">
      <c r="A15" s="65" t="s">
        <v>39</v>
      </c>
      <c r="B15" s="40"/>
      <c r="C15" s="40"/>
      <c r="D15" s="39"/>
      <c r="E15" s="27"/>
    </row>
    <row r="16" spans="1:6" ht="18" customHeight="1">
      <c r="A16" s="65" t="s">
        <v>40</v>
      </c>
      <c r="B16" s="40"/>
      <c r="C16" s="40"/>
      <c r="D16" s="39"/>
      <c r="E16" s="27"/>
    </row>
    <row r="17" spans="1:6" ht="18" customHeight="1">
      <c r="A17" s="65" t="s">
        <v>41</v>
      </c>
      <c r="B17" s="40"/>
      <c r="C17" s="40"/>
      <c r="D17" s="39"/>
      <c r="E17" s="27"/>
      <c r="F17" s="26"/>
    </row>
    <row r="18" spans="1:6" ht="18" customHeight="1">
      <c r="A18" s="66" t="s">
        <v>42</v>
      </c>
      <c r="B18" s="68">
        <f ca="1">'[4]UIP Summary'!H19</f>
        <v>235002886.5</v>
      </c>
      <c r="C18" s="68">
        <f ca="1">'[4]UIP Summary'!I19</f>
        <v>0</v>
      </c>
      <c r="D18" s="67">
        <f ca="1">B18+C18</f>
        <v>235002886.5</v>
      </c>
      <c r="E18" s="27"/>
      <c r="F18" s="26"/>
    </row>
    <row r="19" spans="1:6" ht="18" customHeight="1">
      <c r="A19" s="66" t="s">
        <v>43</v>
      </c>
      <c r="B19" s="99">
        <f ca="1">'[4]UIP Summary'!H20</f>
        <v>532346459.37</v>
      </c>
      <c r="C19" s="99">
        <f ca="1">'[4]UIP Summary'!I20</f>
        <v>326393369.14999998</v>
      </c>
      <c r="D19" s="35">
        <f ca="1">B19+C19</f>
        <v>858739828.51999998</v>
      </c>
      <c r="E19" s="27"/>
      <c r="F19" s="26"/>
    </row>
    <row r="20" spans="1:6" ht="18" customHeight="1">
      <c r="A20" s="66" t="s">
        <v>44</v>
      </c>
      <c r="B20" s="99">
        <f ca="1">'[4]UIP Summary'!H21</f>
        <v>113800193.219999</v>
      </c>
      <c r="C20" s="99">
        <f ca="1">'[4]UIP Summary'!I21</f>
        <v>0</v>
      </c>
      <c r="D20" s="35">
        <f ca="1">B20+C20</f>
        <v>113800193.219999</v>
      </c>
      <c r="E20" s="27"/>
      <c r="F20" s="26"/>
    </row>
    <row r="21" spans="1:6" ht="18" customHeight="1">
      <c r="A21" s="66" t="s">
        <v>45</v>
      </c>
      <c r="B21" s="38">
        <f ca="1">'[4]UIP Summary'!H22</f>
        <v>-69268219.669999897</v>
      </c>
      <c r="C21" s="37">
        <f ca="1">'[4]UIP Summary'!I22</f>
        <v>0</v>
      </c>
      <c r="D21" s="36">
        <f ca="1">B21+C21</f>
        <v>-69268219.669999897</v>
      </c>
      <c r="E21" s="27"/>
      <c r="F21" s="26"/>
    </row>
    <row r="22" spans="1:6" ht="18" customHeight="1">
      <c r="A22" s="66" t="s">
        <v>46</v>
      </c>
      <c r="B22" s="68">
        <f ca="1">SUM(B18:B21)</f>
        <v>811881319.41999912</v>
      </c>
      <c r="C22" s="68">
        <f ca="1">SUM(C18:C21)</f>
        <v>326393369.14999998</v>
      </c>
      <c r="D22" s="67">
        <f ca="1">SUM(D18:D21)</f>
        <v>1138274688.5699992</v>
      </c>
      <c r="E22" s="27"/>
      <c r="F22" s="26"/>
    </row>
    <row r="23" spans="1:6" ht="18" customHeight="1">
      <c r="A23" s="69" t="s">
        <v>47</v>
      </c>
      <c r="B23" s="30"/>
      <c r="C23" s="30"/>
      <c r="D23" s="29"/>
      <c r="F23" s="26"/>
    </row>
    <row r="24" spans="1:6" ht="18" customHeight="1">
      <c r="A24" s="66" t="s">
        <v>48</v>
      </c>
      <c r="B24" s="68">
        <f ca="1">'[4]UIP Summary'!H25</f>
        <v>125897437.02</v>
      </c>
      <c r="C24" s="68">
        <f ca="1">'[4]UIP Summary'!I25</f>
        <v>2420905.35</v>
      </c>
      <c r="D24" s="67">
        <f t="shared" ref="D24:D38" ca="1" si="0">B24+C24</f>
        <v>128318342.36999999</v>
      </c>
      <c r="E24" s="27"/>
      <c r="F24" s="26"/>
    </row>
    <row r="25" spans="1:6" ht="18" customHeight="1">
      <c r="A25" s="66" t="s">
        <v>49</v>
      </c>
      <c r="B25" s="100">
        <f ca="1">'[4]UIP Summary'!H26</f>
        <v>20270050.379999898</v>
      </c>
      <c r="C25" s="100">
        <f ca="1">'[4]UIP Summary'!I26</f>
        <v>0</v>
      </c>
      <c r="D25" s="35">
        <f t="shared" ca="1" si="0"/>
        <v>20270050.379999898</v>
      </c>
      <c r="E25" s="27"/>
      <c r="F25" s="26"/>
    </row>
    <row r="26" spans="1:6" ht="18" customHeight="1">
      <c r="A26" s="66" t="s">
        <v>50</v>
      </c>
      <c r="B26" s="100">
        <f ca="1">'[4]UIP Summary'!H27</f>
        <v>83356029.179999903</v>
      </c>
      <c r="C26" s="100">
        <f ca="1">'[4]UIP Summary'!I27</f>
        <v>55510540.469999999</v>
      </c>
      <c r="D26" s="35">
        <f t="shared" ca="1" si="0"/>
        <v>138866569.64999992</v>
      </c>
      <c r="E26" s="27"/>
      <c r="F26" s="26"/>
    </row>
    <row r="27" spans="1:6" ht="18" customHeight="1">
      <c r="A27" s="66" t="s">
        <v>26</v>
      </c>
      <c r="B27" s="100">
        <f ca="1">'[4]UIP Summary'!H28</f>
        <v>47600166.421824999</v>
      </c>
      <c r="C27" s="100">
        <f ca="1">'[4]UIP Summary'!I28</f>
        <v>26085152.498175003</v>
      </c>
      <c r="D27" s="35">
        <f t="shared" ca="1" si="0"/>
        <v>73685318.920000002</v>
      </c>
      <c r="E27" s="27"/>
      <c r="F27" s="26"/>
    </row>
    <row r="28" spans="1:6" ht="18" customHeight="1">
      <c r="A28" s="66" t="s">
        <v>27</v>
      </c>
      <c r="B28" s="100">
        <f ca="1">'[4]UIP Summary'!H29</f>
        <v>19829127.240927998</v>
      </c>
      <c r="C28" s="100">
        <f ca="1">'[4]UIP Summary'!I29</f>
        <v>7953019.309071999</v>
      </c>
      <c r="D28" s="35">
        <f t="shared" ca="1" si="0"/>
        <v>27782146.549999997</v>
      </c>
      <c r="E28" s="27"/>
      <c r="F28" s="26"/>
    </row>
    <row r="29" spans="1:6" ht="18" customHeight="1">
      <c r="A29" s="66" t="s">
        <v>51</v>
      </c>
      <c r="B29" s="100">
        <f ca="1">'[4]UIP Summary'!H30</f>
        <v>97566974.959999993</v>
      </c>
      <c r="C29" s="100">
        <f ca="1">'[4]UIP Summary'!I30</f>
        <v>12460807.43</v>
      </c>
      <c r="D29" s="35">
        <f t="shared" ca="1" si="0"/>
        <v>110027782.38999999</v>
      </c>
      <c r="E29" s="27"/>
      <c r="F29" s="26"/>
    </row>
    <row r="30" spans="1:6" ht="18" customHeight="1">
      <c r="A30" s="66" t="s">
        <v>28</v>
      </c>
      <c r="B30" s="100">
        <f ca="1">'[4]UIP Summary'!H31</f>
        <v>114599758.581515</v>
      </c>
      <c r="C30" s="100">
        <f ca="1">'[4]UIP Summary'!I31</f>
        <v>50479810.318484999</v>
      </c>
      <c r="D30" s="35">
        <f t="shared" ca="1" si="0"/>
        <v>165079568.90000001</v>
      </c>
      <c r="E30" s="27"/>
      <c r="F30" s="26"/>
    </row>
    <row r="31" spans="1:6" ht="18" customHeight="1">
      <c r="A31" s="66" t="s">
        <v>52</v>
      </c>
      <c r="B31" s="100">
        <f ca="1">'[4]UIP Summary'!H32</f>
        <v>268356984.80397999</v>
      </c>
      <c r="C31" s="100">
        <f ca="1">'[4]UIP Summary'!I32</f>
        <v>122080785.06602001</v>
      </c>
      <c r="D31" s="35">
        <f t="shared" ca="1" si="0"/>
        <v>390437769.87</v>
      </c>
      <c r="E31" s="27"/>
      <c r="F31" s="26"/>
    </row>
    <row r="32" spans="1:6" ht="18" customHeight="1">
      <c r="A32" s="66" t="s">
        <v>29</v>
      </c>
      <c r="B32" s="100">
        <f ca="1">'[4]UIP Summary'!H33</f>
        <v>45684974.945897996</v>
      </c>
      <c r="C32" s="100">
        <f ca="1">'[4]UIP Summary'!I33</f>
        <v>11666003.494102001</v>
      </c>
      <c r="D32" s="35">
        <f t="shared" ca="1" si="0"/>
        <v>57350978.439999998</v>
      </c>
      <c r="E32" s="27"/>
      <c r="F32" s="26"/>
    </row>
    <row r="33" spans="1:5" s="26" customFormat="1" ht="18" customHeight="1">
      <c r="A33" s="66" t="s">
        <v>53</v>
      </c>
      <c r="B33" s="100">
        <f ca="1">'[4]UIP Summary'!H34</f>
        <v>20604866.16</v>
      </c>
      <c r="C33" s="100">
        <f ca="1">'[4]UIP Summary'!I34</f>
        <v>0</v>
      </c>
      <c r="D33" s="35">
        <f t="shared" ca="1" si="0"/>
        <v>20604866.16</v>
      </c>
      <c r="E33" s="27"/>
    </row>
    <row r="34" spans="1:5" s="26" customFormat="1" ht="18" customHeight="1">
      <c r="A34" s="70" t="s">
        <v>54</v>
      </c>
      <c r="B34" s="100">
        <f ca="1">'[4]UIP Summary'!H35</f>
        <v>-9997193.5551139992</v>
      </c>
      <c r="C34" s="100">
        <f ca="1">'[4]UIP Summary'!I35</f>
        <v>-230972.9548859999</v>
      </c>
      <c r="D34" s="34">
        <f t="shared" ca="1" si="0"/>
        <v>-10228166.51</v>
      </c>
    </row>
    <row r="35" spans="1:5" s="26" customFormat="1" ht="18" customHeight="1">
      <c r="A35" s="70" t="s">
        <v>55</v>
      </c>
      <c r="B35" s="100">
        <f ca="1">'[4]UIP Summary'!H36</f>
        <v>-64111667.629999898</v>
      </c>
      <c r="C35" s="100">
        <f ca="1">'[4]UIP Summary'!I36</f>
        <v>0</v>
      </c>
      <c r="D35" s="34">
        <f t="shared" ca="1" si="0"/>
        <v>-64111667.629999898</v>
      </c>
    </row>
    <row r="36" spans="1:5" s="26" customFormat="1" ht="18" customHeight="1">
      <c r="A36" s="70" t="s">
        <v>56</v>
      </c>
      <c r="B36" s="100">
        <f ca="1">'[4]UIP Summary'!H37</f>
        <v>230800256.78218898</v>
      </c>
      <c r="C36" s="100">
        <f ca="1">'[4]UIP Summary'!I37</f>
        <v>95653986.857809991</v>
      </c>
      <c r="D36" s="34">
        <f t="shared" ca="1" si="0"/>
        <v>326454243.63999897</v>
      </c>
    </row>
    <row r="37" spans="1:5" s="26" customFormat="1" ht="18" customHeight="1">
      <c r="A37" s="70" t="s">
        <v>57</v>
      </c>
      <c r="B37" s="100">
        <f ca="1">'[4]UIP Summary'!H38</f>
        <v>800</v>
      </c>
      <c r="C37" s="100">
        <f ca="1">'[4]UIP Summary'!I38</f>
        <v>0</v>
      </c>
      <c r="D37" s="34">
        <f t="shared" ca="1" si="0"/>
        <v>800</v>
      </c>
    </row>
    <row r="38" spans="1:5" s="26" customFormat="1" ht="18" customHeight="1">
      <c r="A38" s="70" t="s">
        <v>58</v>
      </c>
      <c r="B38" s="33">
        <f ca="1">'[4]UIP Summary'!H39</f>
        <v>181996914.66999999</v>
      </c>
      <c r="C38" s="32">
        <f ca="1">'[4]UIP Summary'!I39</f>
        <v>65853422.740000002</v>
      </c>
      <c r="D38" s="31">
        <f t="shared" ca="1" si="0"/>
        <v>247850337.41</v>
      </c>
    </row>
    <row r="39" spans="1:5" s="26" customFormat="1" ht="18" customHeight="1">
      <c r="A39" s="69" t="s">
        <v>59</v>
      </c>
      <c r="B39" s="68">
        <f ca="1">SUM(B22:B38)</f>
        <v>1994336799.3812201</v>
      </c>
      <c r="C39" s="68">
        <f ca="1">SUM(C22:C38)</f>
        <v>776326829.72877812</v>
      </c>
      <c r="D39" s="67">
        <f ca="1">SUM(D22:D38)</f>
        <v>2770663629.1099973</v>
      </c>
    </row>
    <row r="40" spans="1:5" s="26" customFormat="1" ht="18" customHeight="1">
      <c r="A40" s="70"/>
      <c r="B40" s="30"/>
      <c r="C40" s="30"/>
      <c r="D40" s="29"/>
    </row>
    <row r="41" spans="1:5" s="26" customFormat="1" ht="18" customHeight="1">
      <c r="A41" s="71" t="s">
        <v>20</v>
      </c>
      <c r="B41" s="72">
        <f ca="1">B13-B39</f>
        <v>401002971.69877887</v>
      </c>
      <c r="C41" s="72">
        <f ca="1">C13-C39</f>
        <v>119145768.85122192</v>
      </c>
      <c r="D41" s="73">
        <f ca="1">D13-D39</f>
        <v>520148740.55000114</v>
      </c>
    </row>
    <row r="42" spans="1:5" s="26" customFormat="1" ht="12" customHeight="1">
      <c r="A42" s="101"/>
      <c r="B42" s="102"/>
      <c r="C42" s="102"/>
      <c r="D42" s="103"/>
      <c r="E42" s="27"/>
    </row>
    <row r="43" spans="1:5" s="26" customFormat="1" ht="18" customHeight="1">
      <c r="A43" s="27"/>
      <c r="B43" s="28"/>
    </row>
    <row r="45" spans="1:5" s="26" customFormat="1" ht="18" customHeight="1">
      <c r="B45" s="74"/>
      <c r="C45" s="74"/>
      <c r="D45" s="74"/>
    </row>
  </sheetData>
  <mergeCells count="3">
    <mergeCell ref="A3:D3"/>
    <mergeCell ref="A5:D5"/>
    <mergeCell ref="A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E17" sqref="E17"/>
    </sheetView>
  </sheetViews>
  <sheetFormatPr defaultColWidth="8.88671875" defaultRowHeight="13.2"/>
  <cols>
    <col min="1" max="1" width="40.6640625" style="26" customWidth="1"/>
    <col min="2" max="2" width="12" style="26" customWidth="1"/>
    <col min="3" max="3" width="11" style="26" customWidth="1"/>
    <col min="4" max="4" width="11.33203125" style="26" customWidth="1"/>
    <col min="5" max="5" width="10.33203125" style="26" bestFit="1" customWidth="1"/>
    <col min="6" max="14" width="11.33203125" style="26" bestFit="1" customWidth="1"/>
    <col min="15" max="16384" width="8.88671875" style="26"/>
  </cols>
  <sheetData>
    <row r="1" spans="1:14">
      <c r="A1" s="104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>
      <c r="A3" s="104" t="s">
        <v>120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>
      <c r="A8" s="104" t="s">
        <v>122</v>
      </c>
      <c r="B8" s="104" t="s">
        <v>123</v>
      </c>
      <c r="C8" s="105">
        <v>42614</v>
      </c>
      <c r="D8" s="105">
        <v>42583</v>
      </c>
      <c r="E8" s="105">
        <v>42552</v>
      </c>
      <c r="F8" s="105">
        <v>42522</v>
      </c>
      <c r="G8" s="105">
        <v>42491</v>
      </c>
      <c r="H8" s="105">
        <v>42461</v>
      </c>
      <c r="I8" s="105">
        <v>42430</v>
      </c>
      <c r="J8" s="105">
        <v>42401</v>
      </c>
      <c r="K8" s="105">
        <v>42370</v>
      </c>
      <c r="L8" s="105">
        <v>42339</v>
      </c>
      <c r="M8" s="105">
        <v>42309</v>
      </c>
      <c r="N8" s="105">
        <v>42278</v>
      </c>
    </row>
    <row r="9" spans="1:14">
      <c r="A9" s="104" t="s">
        <v>125</v>
      </c>
      <c r="B9" s="106">
        <f>SUM(C9:N9)</f>
        <v>262308679.19999999</v>
      </c>
      <c r="C9" s="106">
        <v>10029681.77</v>
      </c>
      <c r="D9" s="106">
        <v>10970421.98</v>
      </c>
      <c r="E9" s="106">
        <v>5538492.8700000001</v>
      </c>
      <c r="F9" s="106">
        <v>11601559.710000001</v>
      </c>
      <c r="G9" s="106">
        <v>10794338.380000001</v>
      </c>
      <c r="H9" s="106">
        <v>16425978.42</v>
      </c>
      <c r="I9" s="106">
        <v>24378372.649999999</v>
      </c>
      <c r="J9" s="106">
        <v>28233935.27</v>
      </c>
      <c r="K9" s="106">
        <v>28170072.420000002</v>
      </c>
      <c r="L9" s="106">
        <v>82915373.75</v>
      </c>
      <c r="M9" s="106">
        <v>23227081.82</v>
      </c>
      <c r="N9" s="106">
        <v>10023370.16</v>
      </c>
    </row>
  </sheetData>
  <pageMargins left="0.45" right="0.2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B1" workbookViewId="0">
      <selection activeCell="S13" sqref="S13"/>
    </sheetView>
  </sheetViews>
  <sheetFormatPr defaultColWidth="8.88671875" defaultRowHeight="13.2"/>
  <cols>
    <col min="1" max="1" width="38.88671875" style="104" customWidth="1"/>
    <col min="2" max="2" width="12.88671875" style="104" bestFit="1" customWidth="1"/>
    <col min="3" max="3" width="10.88671875" style="104" bestFit="1" customWidth="1"/>
    <col min="4" max="4" width="11.88671875" style="104" bestFit="1" customWidth="1"/>
    <col min="5" max="5" width="10.88671875" style="104" bestFit="1" customWidth="1"/>
    <col min="6" max="6" width="11.88671875" style="104" bestFit="1" customWidth="1"/>
    <col min="7" max="7" width="10.88671875" style="104" bestFit="1" customWidth="1"/>
    <col min="8" max="13" width="11.88671875" style="104" bestFit="1" customWidth="1"/>
    <col min="14" max="14" width="10.88671875" style="104" bestFit="1" customWidth="1"/>
    <col min="15" max="16384" width="8.88671875" style="104"/>
  </cols>
  <sheetData>
    <row r="1" spans="1:14">
      <c r="A1" s="104" t="s">
        <v>118</v>
      </c>
    </row>
    <row r="2" spans="1:14">
      <c r="A2" s="104" t="s">
        <v>119</v>
      </c>
    </row>
    <row r="3" spans="1:14">
      <c r="A3" s="104" t="s">
        <v>120</v>
      </c>
    </row>
    <row r="4" spans="1:14">
      <c r="A4" s="104" t="s">
        <v>121</v>
      </c>
    </row>
    <row r="12" spans="1:14">
      <c r="A12" s="104" t="s">
        <v>122</v>
      </c>
      <c r="B12" s="104" t="s">
        <v>123</v>
      </c>
      <c r="C12" s="105">
        <v>42614</v>
      </c>
      <c r="D12" s="105">
        <v>42583</v>
      </c>
      <c r="E12" s="105">
        <v>42552</v>
      </c>
      <c r="F12" s="105">
        <v>42522</v>
      </c>
      <c r="G12" s="105">
        <v>42491</v>
      </c>
      <c r="H12" s="105">
        <v>42461</v>
      </c>
      <c r="I12" s="105">
        <v>42430</v>
      </c>
      <c r="J12" s="105">
        <v>42401</v>
      </c>
      <c r="K12" s="105">
        <v>42370</v>
      </c>
      <c r="L12" s="105">
        <v>42339</v>
      </c>
      <c r="M12" s="105">
        <v>42309</v>
      </c>
      <c r="N12" s="105">
        <v>42278</v>
      </c>
    </row>
    <row r="13" spans="1:14">
      <c r="A13" s="104" t="s">
        <v>124</v>
      </c>
      <c r="B13" s="106">
        <f>SUM(C13:N13)</f>
        <v>-196455256.45999998</v>
      </c>
      <c r="C13" s="106">
        <v>-5892663.3099999996</v>
      </c>
      <c r="D13" s="106">
        <v>-15846099.869999999</v>
      </c>
      <c r="E13" s="106">
        <v>-6127597.7599999998</v>
      </c>
      <c r="F13" s="106">
        <v>-10840874.99</v>
      </c>
      <c r="G13" s="106">
        <v>-8081365.9900000002</v>
      </c>
      <c r="H13" s="106">
        <v>-10722827</v>
      </c>
      <c r="I13" s="106">
        <v>-17013746.059999999</v>
      </c>
      <c r="J13" s="106">
        <v>-16629595.41</v>
      </c>
      <c r="K13" s="106">
        <v>-15153706.98</v>
      </c>
      <c r="L13" s="106">
        <v>-70251815.349999994</v>
      </c>
      <c r="M13" s="106">
        <v>-12605999.92</v>
      </c>
      <c r="N13" s="106">
        <v>-7288963.8200000003</v>
      </c>
    </row>
  </sheetData>
  <pageMargins left="0.45" right="0.2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A37AA9-E2E4-4F47-8289-B8BDEDB14EDE}"/>
</file>

<file path=customXml/itemProps2.xml><?xml version="1.0" encoding="utf-8"?>
<ds:datastoreItem xmlns:ds="http://schemas.openxmlformats.org/officeDocument/2006/customXml" ds:itemID="{8E835D06-7763-4A55-A570-A4339C907FC3}"/>
</file>

<file path=customXml/itemProps3.xml><?xml version="1.0" encoding="utf-8"?>
<ds:datastoreItem xmlns:ds="http://schemas.openxmlformats.org/officeDocument/2006/customXml" ds:itemID="{15904EF6-781D-43DE-BDE1-DE6E48826490}"/>
</file>

<file path=customXml/itemProps4.xml><?xml version="1.0" encoding="utf-8"?>
<ds:datastoreItem xmlns:ds="http://schemas.openxmlformats.org/officeDocument/2006/customXml" ds:itemID="{6F174F89-0A38-4C5B-BBE4-3EB664D24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Lead G</vt:lpstr>
      <vt:lpstr>GAS 2016 GRC</vt:lpstr>
      <vt:lpstr>IS ALLOCATED</vt:lpstr>
      <vt:lpstr>Account 4101</vt:lpstr>
      <vt:lpstr>Account 4111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kbarnard</cp:lastModifiedBy>
  <cp:lastPrinted>2016-10-17T19:22:35Z</cp:lastPrinted>
  <dcterms:created xsi:type="dcterms:W3CDTF">2005-09-20T18:55:47Z</dcterms:created>
  <dcterms:modified xsi:type="dcterms:W3CDTF">2018-04-05T15:13:22Z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